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6E04C2CD-D02E-4AFC-8293-1B5FB46CD83F}" xr6:coauthVersionLast="47" xr6:coauthVersionMax="47" xr10:uidLastSave="{00000000-0000-0000-0000-000000000000}"/>
  <bookViews>
    <workbookView xWindow="-108" yWindow="-108" windowWidth="30936" windowHeight="16896" tabRatio="943" firstSheet="4" activeTab="20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" sheetId="21" r:id="rId5"/>
    <sheet name="Тр-д газ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Масса ОВ" sheetId="24" r:id="rId19"/>
    <sheet name="Масса исп." sheetId="1" r:id="rId20"/>
    <sheet name="Сценарии" sheetId="2" r:id="rId21"/>
    <sheet name="дБR, ppm" sheetId="8" r:id="rId22"/>
    <sheet name="FN_FG" sheetId="25" r:id="rId23"/>
    <sheet name="КАМСКОЙЛ" sheetId="26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1" i="2" l="1"/>
  <c r="AS121" i="2" s="1"/>
  <c r="J131" i="2"/>
  <c r="AS131" i="2" s="1"/>
  <c r="AQ121" i="2"/>
  <c r="AK121" i="2"/>
  <c r="AO121" i="2" s="1"/>
  <c r="AJ121" i="2"/>
  <c r="M121" i="2"/>
  <c r="I121" i="2"/>
  <c r="H121" i="2"/>
  <c r="AV121" i="2" s="1"/>
  <c r="B121" i="2"/>
  <c r="AQ131" i="2"/>
  <c r="AK131" i="2"/>
  <c r="AO131" i="2" s="1"/>
  <c r="AJ131" i="2"/>
  <c r="M131" i="2"/>
  <c r="I131" i="2"/>
  <c r="H131" i="2"/>
  <c r="B131" i="2"/>
  <c r="AQ178" i="2"/>
  <c r="AL178" i="2"/>
  <c r="AK178" i="2"/>
  <c r="AO178" i="2" s="1"/>
  <c r="AJ178" i="2"/>
  <c r="O178" i="2"/>
  <c r="M178" i="2"/>
  <c r="I178" i="2"/>
  <c r="F178" i="2"/>
  <c r="B178" i="2"/>
  <c r="N178" i="2" s="1"/>
  <c r="AQ177" i="2"/>
  <c r="AL177" i="2"/>
  <c r="AK177" i="2"/>
  <c r="AJ177" i="2"/>
  <c r="O177" i="2"/>
  <c r="M177" i="2"/>
  <c r="J177" i="2"/>
  <c r="AS177" i="2" s="1"/>
  <c r="I177" i="2"/>
  <c r="AO177" i="2" s="1"/>
  <c r="F177" i="2"/>
  <c r="B177" i="2"/>
  <c r="N177" i="2" s="1"/>
  <c r="AQ176" i="2"/>
  <c r="AL176" i="2"/>
  <c r="AK176" i="2"/>
  <c r="AJ176" i="2"/>
  <c r="AO176" i="2" s="1"/>
  <c r="O176" i="2"/>
  <c r="M176" i="2"/>
  <c r="J176" i="2"/>
  <c r="AS176" i="2" s="1"/>
  <c r="I176" i="2"/>
  <c r="F176" i="2"/>
  <c r="B176" i="2"/>
  <c r="N176" i="2" s="1"/>
  <c r="AQ175" i="2"/>
  <c r="AO175" i="2"/>
  <c r="AL175" i="2"/>
  <c r="AK175" i="2"/>
  <c r="AJ175" i="2"/>
  <c r="O175" i="2"/>
  <c r="M175" i="2"/>
  <c r="I175" i="2"/>
  <c r="F175" i="2"/>
  <c r="E175" i="2"/>
  <c r="E177" i="2" s="1"/>
  <c r="H177" i="2" s="1"/>
  <c r="B175" i="2"/>
  <c r="N175" i="2" s="1"/>
  <c r="AS174" i="2"/>
  <c r="AQ174" i="2"/>
  <c r="AL174" i="2"/>
  <c r="AK174" i="2"/>
  <c r="AO174" i="2" s="1"/>
  <c r="AJ174" i="2"/>
  <c r="O174" i="2"/>
  <c r="N174" i="2"/>
  <c r="M174" i="2"/>
  <c r="J174" i="2"/>
  <c r="AS175" i="2" s="1"/>
  <c r="I174" i="2"/>
  <c r="F174" i="2"/>
  <c r="E174" i="2"/>
  <c r="E176" i="2" s="1"/>
  <c r="B174" i="2"/>
  <c r="AS173" i="2"/>
  <c r="AQ173" i="2"/>
  <c r="AP173" i="2"/>
  <c r="AR173" i="2" s="1"/>
  <c r="AO173" i="2"/>
  <c r="O173" i="2"/>
  <c r="N173" i="2"/>
  <c r="M173" i="2"/>
  <c r="J173" i="2"/>
  <c r="H173" i="2"/>
  <c r="AQ168" i="2"/>
  <c r="AL168" i="2"/>
  <c r="AK168" i="2"/>
  <c r="AJ168" i="2"/>
  <c r="O168" i="2"/>
  <c r="M168" i="2"/>
  <c r="I168" i="2"/>
  <c r="AO168" i="2" s="1"/>
  <c r="F168" i="2"/>
  <c r="B168" i="2"/>
  <c r="N168" i="2" s="1"/>
  <c r="AQ167" i="2"/>
  <c r="AL167" i="2"/>
  <c r="AK167" i="2"/>
  <c r="AO167" i="2" s="1"/>
  <c r="AJ167" i="2"/>
  <c r="O167" i="2"/>
  <c r="M167" i="2"/>
  <c r="J167" i="2"/>
  <c r="AS167" i="2" s="1"/>
  <c r="I167" i="2"/>
  <c r="F167" i="2"/>
  <c r="B167" i="2"/>
  <c r="N167" i="2" s="1"/>
  <c r="AQ166" i="2"/>
  <c r="AL166" i="2"/>
  <c r="AK166" i="2"/>
  <c r="AO166" i="2" s="1"/>
  <c r="AJ166" i="2"/>
  <c r="O166" i="2"/>
  <c r="M166" i="2"/>
  <c r="J166" i="2"/>
  <c r="AS166" i="2" s="1"/>
  <c r="I166" i="2"/>
  <c r="F166" i="2"/>
  <c r="E166" i="2"/>
  <c r="E168" i="2" s="1"/>
  <c r="H168" i="2" s="1"/>
  <c r="B166" i="2"/>
  <c r="N166" i="2" s="1"/>
  <c r="AS165" i="2"/>
  <c r="AQ165" i="2"/>
  <c r="AL165" i="2"/>
  <c r="AK165" i="2"/>
  <c r="AO165" i="2" s="1"/>
  <c r="AJ165" i="2"/>
  <c r="O165" i="2"/>
  <c r="N165" i="2"/>
  <c r="M165" i="2"/>
  <c r="I165" i="2"/>
  <c r="H165" i="2"/>
  <c r="F165" i="2"/>
  <c r="E165" i="2"/>
  <c r="E167" i="2" s="1"/>
  <c r="H167" i="2" s="1"/>
  <c r="B165" i="2"/>
  <c r="AS164" i="2"/>
  <c r="AQ164" i="2"/>
  <c r="AO164" i="2"/>
  <c r="AL164" i="2"/>
  <c r="AK164" i="2"/>
  <c r="AJ164" i="2"/>
  <c r="O164" i="2"/>
  <c r="M164" i="2"/>
  <c r="J164" i="2"/>
  <c r="I164" i="2"/>
  <c r="H164" i="2"/>
  <c r="AU164" i="2" s="1"/>
  <c r="F164" i="2"/>
  <c r="E164" i="2"/>
  <c r="B164" i="2"/>
  <c r="N164" i="2" s="1"/>
  <c r="AS163" i="2"/>
  <c r="AQ163" i="2"/>
  <c r="AP163" i="2"/>
  <c r="AO163" i="2"/>
  <c r="AR163" i="2" s="1"/>
  <c r="O163" i="2"/>
  <c r="N163" i="2"/>
  <c r="M163" i="2"/>
  <c r="J163" i="2"/>
  <c r="H163" i="2"/>
  <c r="J144" i="2"/>
  <c r="AQ145" i="2"/>
  <c r="AL145" i="2"/>
  <c r="AK145" i="2"/>
  <c r="AJ145" i="2"/>
  <c r="O145" i="2"/>
  <c r="M145" i="2"/>
  <c r="I145" i="2"/>
  <c r="F145" i="2"/>
  <c r="E145" i="2"/>
  <c r="B145" i="2"/>
  <c r="N145" i="2" s="1"/>
  <c r="AS144" i="2"/>
  <c r="AQ144" i="2"/>
  <c r="AL144" i="2"/>
  <c r="AK144" i="2"/>
  <c r="AJ144" i="2"/>
  <c r="O144" i="2"/>
  <c r="M144" i="2"/>
  <c r="I144" i="2"/>
  <c r="F144" i="2"/>
  <c r="E144" i="2"/>
  <c r="H144" i="2" s="1"/>
  <c r="B144" i="2"/>
  <c r="N144" i="2" s="1"/>
  <c r="AU143" i="2"/>
  <c r="AS143" i="2"/>
  <c r="AQ143" i="2"/>
  <c r="AO143" i="2"/>
  <c r="AP143" i="2" s="1"/>
  <c r="AR143" i="2" s="1"/>
  <c r="O143" i="2"/>
  <c r="N143" i="2"/>
  <c r="M143" i="2"/>
  <c r="J143" i="2"/>
  <c r="AS145" i="2" s="1"/>
  <c r="H143" i="2"/>
  <c r="G37" i="27"/>
  <c r="G33" i="27"/>
  <c r="G29" i="27"/>
  <c r="G25" i="27"/>
  <c r="G23" i="27"/>
  <c r="F154" i="2"/>
  <c r="AQ158" i="2"/>
  <c r="AL158" i="2"/>
  <c r="AK158" i="2"/>
  <c r="AJ158" i="2"/>
  <c r="O158" i="2"/>
  <c r="M158" i="2"/>
  <c r="I158" i="2"/>
  <c r="F158" i="2"/>
  <c r="B158" i="2"/>
  <c r="N158" i="2" s="1"/>
  <c r="AQ157" i="2"/>
  <c r="AL157" i="2"/>
  <c r="AK157" i="2"/>
  <c r="AJ157" i="2"/>
  <c r="O157" i="2"/>
  <c r="M157" i="2"/>
  <c r="I157" i="2"/>
  <c r="F157" i="2"/>
  <c r="B157" i="2"/>
  <c r="N157" i="2" s="1"/>
  <c r="AQ156" i="2"/>
  <c r="AL156" i="2"/>
  <c r="AK156" i="2"/>
  <c r="AJ156" i="2"/>
  <c r="O156" i="2"/>
  <c r="M156" i="2"/>
  <c r="I156" i="2"/>
  <c r="J157" i="2" s="1"/>
  <c r="AS157" i="2" s="1"/>
  <c r="F156" i="2"/>
  <c r="B156" i="2"/>
  <c r="N156" i="2" s="1"/>
  <c r="AQ155" i="2"/>
  <c r="AL155" i="2"/>
  <c r="AK155" i="2"/>
  <c r="AJ155" i="2"/>
  <c r="O155" i="2"/>
  <c r="M155" i="2"/>
  <c r="I155" i="2"/>
  <c r="F155" i="2"/>
  <c r="E155" i="2"/>
  <c r="E157" i="2" s="1"/>
  <c r="B155" i="2"/>
  <c r="N155" i="2" s="1"/>
  <c r="AQ154" i="2"/>
  <c r="AL154" i="2"/>
  <c r="AK154" i="2"/>
  <c r="AJ154" i="2"/>
  <c r="O154" i="2"/>
  <c r="M154" i="2"/>
  <c r="J154" i="2"/>
  <c r="AS154" i="2" s="1"/>
  <c r="I154" i="2"/>
  <c r="E154" i="2"/>
  <c r="E156" i="2" s="1"/>
  <c r="B154" i="2"/>
  <c r="N154" i="2" s="1"/>
  <c r="AQ153" i="2"/>
  <c r="AO153" i="2"/>
  <c r="AP153" i="2" s="1"/>
  <c r="O153" i="2"/>
  <c r="N153" i="2"/>
  <c r="M153" i="2"/>
  <c r="J153" i="2"/>
  <c r="AS153" i="2" s="1"/>
  <c r="H153" i="2"/>
  <c r="F134" i="2"/>
  <c r="F135" i="2"/>
  <c r="H22" i="2"/>
  <c r="AU22" i="2" s="1"/>
  <c r="J22" i="2"/>
  <c r="AS22" i="2" s="1"/>
  <c r="M22" i="2"/>
  <c r="N22" i="2"/>
  <c r="O22" i="2"/>
  <c r="AO22" i="2"/>
  <c r="AP22" i="2" s="1"/>
  <c r="AQ22" i="2"/>
  <c r="AQ135" i="2"/>
  <c r="AL135" i="2"/>
  <c r="AK135" i="2"/>
  <c r="AJ135" i="2"/>
  <c r="O135" i="2"/>
  <c r="M135" i="2"/>
  <c r="I135" i="2"/>
  <c r="E135" i="2"/>
  <c r="B135" i="2"/>
  <c r="N135" i="2" s="1"/>
  <c r="AS134" i="2"/>
  <c r="AQ134" i="2"/>
  <c r="AL134" i="2"/>
  <c r="AK134" i="2"/>
  <c r="AJ134" i="2"/>
  <c r="O134" i="2"/>
  <c r="M134" i="2"/>
  <c r="I134" i="2"/>
  <c r="E134" i="2"/>
  <c r="B134" i="2"/>
  <c r="N134" i="2" s="1"/>
  <c r="AQ133" i="2"/>
  <c r="AO133" i="2"/>
  <c r="O133" i="2"/>
  <c r="N133" i="2"/>
  <c r="M133" i="2"/>
  <c r="J133" i="2"/>
  <c r="AS133" i="2" s="1"/>
  <c r="H133" i="2"/>
  <c r="AV133" i="2" s="1"/>
  <c r="G17" i="27"/>
  <c r="G13" i="27"/>
  <c r="G9" i="27"/>
  <c r="G5" i="27"/>
  <c r="G3" i="27"/>
  <c r="L28" i="8"/>
  <c r="N28" i="8" s="1"/>
  <c r="M28" i="8" s="1"/>
  <c r="AP121" i="2" l="1"/>
  <c r="AR121" i="2" s="1"/>
  <c r="AT121" i="2" s="1"/>
  <c r="AW121" i="2" s="1"/>
  <c r="AU121" i="2"/>
  <c r="AP131" i="2"/>
  <c r="AR131" i="2" s="1"/>
  <c r="AT131" i="2" s="1"/>
  <c r="AW131" i="2" s="1"/>
  <c r="AU131" i="2"/>
  <c r="AV131" i="2"/>
  <c r="E178" i="2"/>
  <c r="H178" i="2" s="1"/>
  <c r="H176" i="2"/>
  <c r="AP176" i="2"/>
  <c r="AR176" i="2"/>
  <c r="AP174" i="2"/>
  <c r="AR174" i="2" s="1"/>
  <c r="AT174" i="2" s="1"/>
  <c r="AR175" i="2"/>
  <c r="AT173" i="2"/>
  <c r="AW173" i="2" s="1"/>
  <c r="AP177" i="2"/>
  <c r="AR177" i="2" s="1"/>
  <c r="AT177" i="2" s="1"/>
  <c r="AW177" i="2" s="1"/>
  <c r="AV177" i="2"/>
  <c r="AU177" i="2"/>
  <c r="AP178" i="2"/>
  <c r="AR178" i="2" s="1"/>
  <c r="AT176" i="2"/>
  <c r="AT175" i="2"/>
  <c r="AU173" i="2"/>
  <c r="AP175" i="2"/>
  <c r="AV173" i="2"/>
  <c r="H175" i="2"/>
  <c r="AS178" i="2"/>
  <c r="H174" i="2"/>
  <c r="AV164" i="2"/>
  <c r="AR165" i="2"/>
  <c r="AP165" i="2"/>
  <c r="AP166" i="2"/>
  <c r="AR166" i="2"/>
  <c r="AT166" i="2" s="1"/>
  <c r="AT165" i="2"/>
  <c r="AW165" i="2" s="1"/>
  <c r="AV167" i="2"/>
  <c r="AU167" i="2"/>
  <c r="AP168" i="2"/>
  <c r="AR168" i="2" s="1"/>
  <c r="AV168" i="2"/>
  <c r="AU168" i="2"/>
  <c r="AT163" i="2"/>
  <c r="AW163" i="2" s="1"/>
  <c r="AR164" i="2"/>
  <c r="AT164" i="2" s="1"/>
  <c r="AW164" i="2" s="1"/>
  <c r="AR167" i="2"/>
  <c r="AT167" i="2" s="1"/>
  <c r="AW167" i="2" s="1"/>
  <c r="AP167" i="2"/>
  <c r="H166" i="2"/>
  <c r="AU163" i="2"/>
  <c r="AV163" i="2"/>
  <c r="AP164" i="2"/>
  <c r="AU165" i="2"/>
  <c r="AS168" i="2"/>
  <c r="AV165" i="2"/>
  <c r="H145" i="2"/>
  <c r="AO145" i="2"/>
  <c r="AO144" i="2"/>
  <c r="AP144" i="2" s="1"/>
  <c r="AR144" i="2" s="1"/>
  <c r="AT144" i="2" s="1"/>
  <c r="AW144" i="2" s="1"/>
  <c r="AT143" i="2"/>
  <c r="AV145" i="2"/>
  <c r="AU145" i="2"/>
  <c r="AV144" i="2"/>
  <c r="AU144" i="2"/>
  <c r="AW143" i="2"/>
  <c r="AP145" i="2"/>
  <c r="AR145" i="2" s="1"/>
  <c r="AT145" i="2" s="1"/>
  <c r="AW145" i="2" s="1"/>
  <c r="AV143" i="2"/>
  <c r="H157" i="2"/>
  <c r="AU157" i="2" s="1"/>
  <c r="J156" i="2"/>
  <c r="AS156" i="2" s="1"/>
  <c r="AV22" i="2"/>
  <c r="AO157" i="2"/>
  <c r="AP157" i="2" s="1"/>
  <c r="AR157" i="2" s="1"/>
  <c r="AT157" i="2" s="1"/>
  <c r="AR153" i="2"/>
  <c r="AT153" i="2" s="1"/>
  <c r="AW153" i="2" s="1"/>
  <c r="AO155" i="2"/>
  <c r="AP155" i="2" s="1"/>
  <c r="AO154" i="2"/>
  <c r="AP154" i="2" s="1"/>
  <c r="AR154" i="2" s="1"/>
  <c r="AT154" i="2" s="1"/>
  <c r="AO158" i="2"/>
  <c r="AP158" i="2" s="1"/>
  <c r="AR158" i="2" s="1"/>
  <c r="AO156" i="2"/>
  <c r="AP156" i="2" s="1"/>
  <c r="AR156" i="2" s="1"/>
  <c r="E158" i="2"/>
  <c r="H158" i="2" s="1"/>
  <c r="H156" i="2"/>
  <c r="AU153" i="2"/>
  <c r="AV153" i="2"/>
  <c r="H155" i="2"/>
  <c r="AS155" i="2"/>
  <c r="AS158" i="2"/>
  <c r="H154" i="2"/>
  <c r="AR22" i="2"/>
  <c r="AT22" i="2" s="1"/>
  <c r="AW22" i="2" s="1"/>
  <c r="H135" i="2"/>
  <c r="AV135" i="2" s="1"/>
  <c r="H134" i="2"/>
  <c r="AV134" i="2" s="1"/>
  <c r="AO134" i="2"/>
  <c r="AP134" i="2" s="1"/>
  <c r="AR134" i="2" s="1"/>
  <c r="AT134" i="2" s="1"/>
  <c r="AO135" i="2"/>
  <c r="AP135" i="2" s="1"/>
  <c r="AR135" i="2" s="1"/>
  <c r="AU133" i="2"/>
  <c r="AS135" i="2"/>
  <c r="AP133" i="2"/>
  <c r="AR133" i="2" s="1"/>
  <c r="AT133" i="2" s="1"/>
  <c r="AW133" i="2" s="1"/>
  <c r="N2" i="1"/>
  <c r="AO123" i="2"/>
  <c r="AW175" i="2" l="1"/>
  <c r="AV175" i="2"/>
  <c r="AU175" i="2"/>
  <c r="AU174" i="2"/>
  <c r="AW174" i="2"/>
  <c r="AV174" i="2"/>
  <c r="AW176" i="2"/>
  <c r="AV176" i="2"/>
  <c r="AU176" i="2"/>
  <c r="AT178" i="2"/>
  <c r="AW178" i="2" s="1"/>
  <c r="AV178" i="2"/>
  <c r="AU178" i="2"/>
  <c r="AW166" i="2"/>
  <c r="AV166" i="2"/>
  <c r="AU166" i="2"/>
  <c r="AT168" i="2"/>
  <c r="AW168" i="2" s="1"/>
  <c r="AV157" i="2"/>
  <c r="AW157" i="2"/>
  <c r="AT156" i="2"/>
  <c r="AR155" i="2"/>
  <c r="AT155" i="2" s="1"/>
  <c r="AW155" i="2" s="1"/>
  <c r="AT158" i="2"/>
  <c r="AW158" i="2" s="1"/>
  <c r="AV155" i="2"/>
  <c r="AU155" i="2"/>
  <c r="AW156" i="2"/>
  <c r="AV156" i="2"/>
  <c r="AU156" i="2"/>
  <c r="AV158" i="2"/>
  <c r="AU158" i="2"/>
  <c r="AU154" i="2"/>
  <c r="AV154" i="2"/>
  <c r="AW154" i="2"/>
  <c r="AU135" i="2"/>
  <c r="AU134" i="2"/>
  <c r="AW134" i="2"/>
  <c r="AT135" i="2"/>
  <c r="AW135" i="2" s="1"/>
  <c r="J127" i="2"/>
  <c r="J125" i="2"/>
  <c r="AQ130" i="2"/>
  <c r="AL130" i="2"/>
  <c r="AK130" i="2"/>
  <c r="AJ130" i="2"/>
  <c r="O130" i="2"/>
  <c r="M130" i="2"/>
  <c r="F130" i="2"/>
  <c r="B130" i="2"/>
  <c r="N130" i="2" s="1"/>
  <c r="AQ129" i="2"/>
  <c r="AL129" i="2"/>
  <c r="AK129" i="2"/>
  <c r="AJ129" i="2"/>
  <c r="O129" i="2"/>
  <c r="M129" i="2"/>
  <c r="F129" i="2"/>
  <c r="B129" i="2"/>
  <c r="N129" i="2" s="1"/>
  <c r="AQ128" i="2"/>
  <c r="AK128" i="2"/>
  <c r="AJ128" i="2"/>
  <c r="O128" i="2"/>
  <c r="M128" i="2"/>
  <c r="B128" i="2"/>
  <c r="N128" i="2" s="1"/>
  <c r="AS127" i="2"/>
  <c r="AQ127" i="2"/>
  <c r="AL127" i="2"/>
  <c r="AL128" i="2" s="1"/>
  <c r="AK127" i="2"/>
  <c r="AJ127" i="2"/>
  <c r="O127" i="2"/>
  <c r="M127" i="2"/>
  <c r="I127" i="2"/>
  <c r="F127" i="2"/>
  <c r="E127" i="2"/>
  <c r="B127" i="2"/>
  <c r="N127" i="2" s="1"/>
  <c r="AQ126" i="2"/>
  <c r="AL126" i="2"/>
  <c r="AJ126" i="2"/>
  <c r="O126" i="2"/>
  <c r="M126" i="2"/>
  <c r="I126" i="2"/>
  <c r="I129" i="2" s="1"/>
  <c r="J129" i="2" s="1"/>
  <c r="AS129" i="2" s="1"/>
  <c r="F126" i="2"/>
  <c r="H126" i="2" s="1"/>
  <c r="B126" i="2"/>
  <c r="N126" i="2" s="1"/>
  <c r="AQ125" i="2"/>
  <c r="AL125" i="2"/>
  <c r="AK125" i="2"/>
  <c r="AJ125" i="2"/>
  <c r="O125" i="2"/>
  <c r="M125" i="2"/>
  <c r="I125" i="2"/>
  <c r="F125" i="2"/>
  <c r="E125" i="2"/>
  <c r="B125" i="2"/>
  <c r="N125" i="2" s="1"/>
  <c r="AS124" i="2"/>
  <c r="AQ124" i="2"/>
  <c r="AL124" i="2"/>
  <c r="AK124" i="2"/>
  <c r="AK126" i="2" s="1"/>
  <c r="AJ124" i="2"/>
  <c r="O124" i="2"/>
  <c r="M124" i="2"/>
  <c r="I124" i="2"/>
  <c r="F124" i="2"/>
  <c r="E124" i="2"/>
  <c r="B124" i="2"/>
  <c r="N124" i="2" s="1"/>
  <c r="AQ123" i="2"/>
  <c r="AP123" i="2"/>
  <c r="O123" i="2"/>
  <c r="N123" i="2"/>
  <c r="M123" i="2"/>
  <c r="J123" i="2"/>
  <c r="AS125" i="2" s="1"/>
  <c r="H123" i="2"/>
  <c r="AU123" i="2" s="1"/>
  <c r="AS117" i="2"/>
  <c r="AJ116" i="2"/>
  <c r="AO113" i="2"/>
  <c r="J56" i="2"/>
  <c r="J44" i="2"/>
  <c r="J43" i="2"/>
  <c r="J34" i="2"/>
  <c r="J33" i="2"/>
  <c r="I117" i="2"/>
  <c r="I116" i="2"/>
  <c r="I119" i="2" s="1"/>
  <c r="J119" i="2" s="1"/>
  <c r="AS119" i="2" s="1"/>
  <c r="E117" i="2"/>
  <c r="E119" i="2" s="1"/>
  <c r="AQ120" i="2"/>
  <c r="AL120" i="2"/>
  <c r="AK120" i="2"/>
  <c r="AJ120" i="2"/>
  <c r="O120" i="2"/>
  <c r="M120" i="2"/>
  <c r="F120" i="2"/>
  <c r="B120" i="2"/>
  <c r="N120" i="2" s="1"/>
  <c r="AQ119" i="2"/>
  <c r="AL119" i="2"/>
  <c r="AK119" i="2"/>
  <c r="AJ119" i="2"/>
  <c r="O119" i="2"/>
  <c r="M119" i="2"/>
  <c r="F119" i="2"/>
  <c r="B119" i="2"/>
  <c r="N119" i="2" s="1"/>
  <c r="AQ118" i="2"/>
  <c r="AK118" i="2"/>
  <c r="AJ118" i="2"/>
  <c r="O118" i="2"/>
  <c r="M118" i="2"/>
  <c r="B118" i="2"/>
  <c r="N118" i="2" s="1"/>
  <c r="AQ117" i="2"/>
  <c r="AL117" i="2"/>
  <c r="AL118" i="2" s="1"/>
  <c r="AK117" i="2"/>
  <c r="AJ117" i="2"/>
  <c r="O117" i="2"/>
  <c r="M117" i="2"/>
  <c r="F117" i="2"/>
  <c r="B117" i="2"/>
  <c r="N117" i="2" s="1"/>
  <c r="AQ116" i="2"/>
  <c r="AL116" i="2"/>
  <c r="O116" i="2"/>
  <c r="M116" i="2"/>
  <c r="F116" i="2"/>
  <c r="B116" i="2"/>
  <c r="N116" i="2" s="1"/>
  <c r="AQ115" i="2"/>
  <c r="AL115" i="2"/>
  <c r="AK115" i="2"/>
  <c r="AJ115" i="2"/>
  <c r="O115" i="2"/>
  <c r="M115" i="2"/>
  <c r="I115" i="2"/>
  <c r="F115" i="2"/>
  <c r="E115" i="2"/>
  <c r="B115" i="2"/>
  <c r="N115" i="2" s="1"/>
  <c r="AQ114" i="2"/>
  <c r="AL114" i="2"/>
  <c r="AK114" i="2"/>
  <c r="AK116" i="2" s="1"/>
  <c r="AJ114" i="2"/>
  <c r="O114" i="2"/>
  <c r="M114" i="2"/>
  <c r="I114" i="2"/>
  <c r="F114" i="2"/>
  <c r="E114" i="2"/>
  <c r="B114" i="2"/>
  <c r="N114" i="2" s="1"/>
  <c r="AQ113" i="2"/>
  <c r="O113" i="2"/>
  <c r="N113" i="2"/>
  <c r="M113" i="2"/>
  <c r="J113" i="2"/>
  <c r="AS113" i="2" s="1"/>
  <c r="H113" i="2"/>
  <c r="AV113" i="2" s="1"/>
  <c r="H125" i="2" l="1"/>
  <c r="AV125" i="2" s="1"/>
  <c r="H127" i="2"/>
  <c r="AV127" i="2" s="1"/>
  <c r="H115" i="2"/>
  <c r="AU115" i="2" s="1"/>
  <c r="I118" i="2"/>
  <c r="J118" i="2" s="1"/>
  <c r="AS118" i="2" s="1"/>
  <c r="I120" i="2"/>
  <c r="AO120" i="2" s="1"/>
  <c r="AP120" i="2" s="1"/>
  <c r="AR120" i="2" s="1"/>
  <c r="H117" i="2"/>
  <c r="AV117" i="2" s="1"/>
  <c r="AO115" i="2"/>
  <c r="AP115" i="2" s="1"/>
  <c r="AR115" i="2" s="1"/>
  <c r="E118" i="2"/>
  <c r="H118" i="2" s="1"/>
  <c r="AV118" i="2" s="1"/>
  <c r="H119" i="2"/>
  <c r="AU119" i="2" s="1"/>
  <c r="AO114" i="2"/>
  <c r="AP114" i="2" s="1"/>
  <c r="AR114" i="2" s="1"/>
  <c r="E120" i="2"/>
  <c r="H120" i="2" s="1"/>
  <c r="AV120" i="2" s="1"/>
  <c r="J116" i="2"/>
  <c r="AS116" i="2" s="1"/>
  <c r="AO125" i="2"/>
  <c r="AP125" i="2" s="1"/>
  <c r="AO127" i="2"/>
  <c r="AP127" i="2" s="1"/>
  <c r="AR127" i="2" s="1"/>
  <c r="AT127" i="2" s="1"/>
  <c r="I130" i="2"/>
  <c r="AO130" i="2" s="1"/>
  <c r="AP130" i="2" s="1"/>
  <c r="AR130" i="2" s="1"/>
  <c r="AO126" i="2"/>
  <c r="AP126" i="2" s="1"/>
  <c r="H114" i="2"/>
  <c r="AU114" i="2" s="1"/>
  <c r="AR123" i="2"/>
  <c r="H124" i="2"/>
  <c r="AV124" i="2" s="1"/>
  <c r="AO129" i="2"/>
  <c r="AV126" i="2"/>
  <c r="AU126" i="2"/>
  <c r="E129" i="2"/>
  <c r="H129" i="2" s="1"/>
  <c r="AV123" i="2"/>
  <c r="E130" i="2"/>
  <c r="H130" i="2" s="1"/>
  <c r="AS123" i="2"/>
  <c r="AO124" i="2"/>
  <c r="I128" i="2"/>
  <c r="J128" i="2" s="1"/>
  <c r="J130" i="2" s="1"/>
  <c r="E128" i="2"/>
  <c r="H128" i="2" s="1"/>
  <c r="J126" i="2"/>
  <c r="AS126" i="2" s="1"/>
  <c r="AO116" i="2"/>
  <c r="AP116" i="2" s="1"/>
  <c r="AR116" i="2" s="1"/>
  <c r="AS115" i="2"/>
  <c r="AP113" i="2"/>
  <c r="AR113" i="2" s="1"/>
  <c r="AT113" i="2" s="1"/>
  <c r="AW113" i="2" s="1"/>
  <c r="AO119" i="2"/>
  <c r="AP119" i="2" s="1"/>
  <c r="AR119" i="2" s="1"/>
  <c r="AU113" i="2"/>
  <c r="AS114" i="2"/>
  <c r="H116" i="2"/>
  <c r="AV116" i="2" s="1"/>
  <c r="AO117" i="2"/>
  <c r="E108" i="2"/>
  <c r="E107" i="2"/>
  <c r="E105" i="2"/>
  <c r="E104" i="2"/>
  <c r="E98" i="2"/>
  <c r="E97" i="2"/>
  <c r="E95" i="2"/>
  <c r="E94" i="2"/>
  <c r="AQ108" i="2"/>
  <c r="AL108" i="2"/>
  <c r="AK108" i="2"/>
  <c r="AJ108" i="2"/>
  <c r="O108" i="2"/>
  <c r="M108" i="2"/>
  <c r="I108" i="2"/>
  <c r="F108" i="2"/>
  <c r="B108" i="2"/>
  <c r="N108" i="2" s="1"/>
  <c r="AQ107" i="2"/>
  <c r="AL107" i="2"/>
  <c r="AK107" i="2"/>
  <c r="AJ107" i="2"/>
  <c r="O107" i="2"/>
  <c r="M107" i="2"/>
  <c r="I107" i="2"/>
  <c r="F107" i="2"/>
  <c r="B107" i="2"/>
  <c r="N107" i="2" s="1"/>
  <c r="AQ106" i="2"/>
  <c r="AL106" i="2"/>
  <c r="AK106" i="2"/>
  <c r="AJ106" i="2"/>
  <c r="O106" i="2"/>
  <c r="M106" i="2"/>
  <c r="I106" i="2"/>
  <c r="J106" i="2" s="1"/>
  <c r="AS106" i="2" s="1"/>
  <c r="F106" i="2"/>
  <c r="H106" i="2" s="1"/>
  <c r="B106" i="2"/>
  <c r="N106" i="2" s="1"/>
  <c r="AQ105" i="2"/>
  <c r="AL105" i="2"/>
  <c r="AK105" i="2"/>
  <c r="AJ105" i="2"/>
  <c r="O105" i="2"/>
  <c r="M105" i="2"/>
  <c r="I105" i="2"/>
  <c r="F105" i="2"/>
  <c r="B105" i="2"/>
  <c r="N105" i="2" s="1"/>
  <c r="AQ104" i="2"/>
  <c r="AL104" i="2"/>
  <c r="AK104" i="2"/>
  <c r="AJ104" i="2"/>
  <c r="O104" i="2"/>
  <c r="M104" i="2"/>
  <c r="J104" i="2"/>
  <c r="AS105" i="2" s="1"/>
  <c r="I104" i="2"/>
  <c r="F104" i="2"/>
  <c r="B104" i="2"/>
  <c r="N104" i="2" s="1"/>
  <c r="AQ103" i="2"/>
  <c r="AO103" i="2"/>
  <c r="AP103" i="2" s="1"/>
  <c r="O103" i="2"/>
  <c r="N103" i="2"/>
  <c r="M103" i="2"/>
  <c r="J103" i="2"/>
  <c r="AS103" i="2" s="1"/>
  <c r="H103" i="2"/>
  <c r="AU103" i="2" s="1"/>
  <c r="AQ98" i="2"/>
  <c r="AL98" i="2"/>
  <c r="AK98" i="2"/>
  <c r="AJ98" i="2"/>
  <c r="O98" i="2"/>
  <c r="M98" i="2"/>
  <c r="I98" i="2"/>
  <c r="F98" i="2"/>
  <c r="B98" i="2"/>
  <c r="N98" i="2" s="1"/>
  <c r="AQ97" i="2"/>
  <c r="AL97" i="2"/>
  <c r="AK97" i="2"/>
  <c r="AJ97" i="2"/>
  <c r="O97" i="2"/>
  <c r="M97" i="2"/>
  <c r="J97" i="2"/>
  <c r="AS98" i="2" s="1"/>
  <c r="I97" i="2"/>
  <c r="F97" i="2"/>
  <c r="B97" i="2"/>
  <c r="N97" i="2" s="1"/>
  <c r="AQ96" i="2"/>
  <c r="AL96" i="2"/>
  <c r="AK96" i="2"/>
  <c r="AJ96" i="2"/>
  <c r="O96" i="2"/>
  <c r="M96" i="2"/>
  <c r="I96" i="2"/>
  <c r="J96" i="2" s="1"/>
  <c r="AS96" i="2" s="1"/>
  <c r="F96" i="2"/>
  <c r="H96" i="2" s="1"/>
  <c r="B96" i="2"/>
  <c r="N96" i="2" s="1"/>
  <c r="AS95" i="2"/>
  <c r="AQ95" i="2"/>
  <c r="AL95" i="2"/>
  <c r="AK95" i="2"/>
  <c r="AJ95" i="2"/>
  <c r="O95" i="2"/>
  <c r="M95" i="2"/>
  <c r="I95" i="2"/>
  <c r="F95" i="2"/>
  <c r="B95" i="2"/>
  <c r="N95" i="2" s="1"/>
  <c r="AS94" i="2"/>
  <c r="AQ94" i="2"/>
  <c r="AL94" i="2"/>
  <c r="AK94" i="2"/>
  <c r="AJ94" i="2"/>
  <c r="O94" i="2"/>
  <c r="M94" i="2"/>
  <c r="I94" i="2"/>
  <c r="F94" i="2"/>
  <c r="B94" i="2"/>
  <c r="N94" i="2" s="1"/>
  <c r="AQ93" i="2"/>
  <c r="AO93" i="2"/>
  <c r="AP93" i="2" s="1"/>
  <c r="O93" i="2"/>
  <c r="N93" i="2"/>
  <c r="M93" i="2"/>
  <c r="J93" i="2"/>
  <c r="AS93" i="2" s="1"/>
  <c r="H93" i="2"/>
  <c r="AU93" i="2" s="1"/>
  <c r="AQ87" i="2"/>
  <c r="AL87" i="2"/>
  <c r="AK87" i="2"/>
  <c r="AJ87" i="2"/>
  <c r="O87" i="2"/>
  <c r="M87" i="2"/>
  <c r="I87" i="2"/>
  <c r="F87" i="2"/>
  <c r="E87" i="2"/>
  <c r="B87" i="2"/>
  <c r="N87" i="2" s="1"/>
  <c r="AQ86" i="2"/>
  <c r="AL86" i="2"/>
  <c r="AK86" i="2"/>
  <c r="AJ86" i="2"/>
  <c r="O86" i="2"/>
  <c r="M86" i="2"/>
  <c r="J86" i="2"/>
  <c r="AS87" i="2" s="1"/>
  <c r="I86" i="2"/>
  <c r="F86" i="2"/>
  <c r="E86" i="2"/>
  <c r="B86" i="2"/>
  <c r="N86" i="2" s="1"/>
  <c r="AQ85" i="2"/>
  <c r="AL85" i="2"/>
  <c r="AK85" i="2"/>
  <c r="AJ85" i="2"/>
  <c r="O85" i="2"/>
  <c r="M85" i="2"/>
  <c r="I85" i="2"/>
  <c r="J85" i="2" s="1"/>
  <c r="AS85" i="2" s="1"/>
  <c r="F85" i="2"/>
  <c r="H85" i="2" s="1"/>
  <c r="B85" i="2"/>
  <c r="N85" i="2" s="1"/>
  <c r="AS84" i="2"/>
  <c r="AQ84" i="2"/>
  <c r="AL84" i="2"/>
  <c r="AK84" i="2"/>
  <c r="AJ84" i="2"/>
  <c r="O84" i="2"/>
  <c r="M84" i="2"/>
  <c r="I84" i="2"/>
  <c r="F84" i="2"/>
  <c r="E84" i="2"/>
  <c r="B84" i="2"/>
  <c r="N84" i="2" s="1"/>
  <c r="AS83" i="2"/>
  <c r="AQ83" i="2"/>
  <c r="AL83" i="2"/>
  <c r="AK83" i="2"/>
  <c r="AJ83" i="2"/>
  <c r="O83" i="2"/>
  <c r="M83" i="2"/>
  <c r="I83" i="2"/>
  <c r="F83" i="2"/>
  <c r="E83" i="2"/>
  <c r="B83" i="2"/>
  <c r="N83" i="2" s="1"/>
  <c r="AQ82" i="2"/>
  <c r="AO82" i="2"/>
  <c r="AP82" i="2" s="1"/>
  <c r="O82" i="2"/>
  <c r="N82" i="2"/>
  <c r="M82" i="2"/>
  <c r="J82" i="2"/>
  <c r="AS82" i="2" s="1"/>
  <c r="H82" i="2"/>
  <c r="AS53" i="2"/>
  <c r="AO52" i="2"/>
  <c r="AP52" i="2" s="1"/>
  <c r="E77" i="2"/>
  <c r="E76" i="2"/>
  <c r="E74" i="2"/>
  <c r="E73" i="2"/>
  <c r="E67" i="2"/>
  <c r="E66" i="2"/>
  <c r="E64" i="2"/>
  <c r="E63" i="2"/>
  <c r="AQ77" i="2"/>
  <c r="AL77" i="2"/>
  <c r="AK77" i="2"/>
  <c r="AJ77" i="2"/>
  <c r="O77" i="2"/>
  <c r="M77" i="2"/>
  <c r="I77" i="2"/>
  <c r="F77" i="2"/>
  <c r="B77" i="2"/>
  <c r="N77" i="2" s="1"/>
  <c r="AQ76" i="2"/>
  <c r="AL76" i="2"/>
  <c r="AK76" i="2"/>
  <c r="AJ76" i="2"/>
  <c r="O76" i="2"/>
  <c r="M76" i="2"/>
  <c r="I76" i="2"/>
  <c r="F76" i="2"/>
  <c r="B76" i="2"/>
  <c r="N76" i="2" s="1"/>
  <c r="AQ75" i="2"/>
  <c r="AL75" i="2"/>
  <c r="AK75" i="2"/>
  <c r="AJ75" i="2"/>
  <c r="O75" i="2"/>
  <c r="M75" i="2"/>
  <c r="I75" i="2"/>
  <c r="J76" i="2" s="1"/>
  <c r="AS77" i="2" s="1"/>
  <c r="F75" i="2"/>
  <c r="H75" i="2" s="1"/>
  <c r="B75" i="2"/>
  <c r="N75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AS74" i="2" s="1"/>
  <c r="I73" i="2"/>
  <c r="F73" i="2"/>
  <c r="B73" i="2"/>
  <c r="N73" i="2" s="1"/>
  <c r="AQ72" i="2"/>
  <c r="AO72" i="2"/>
  <c r="AP72" i="2" s="1"/>
  <c r="O72" i="2"/>
  <c r="N72" i="2"/>
  <c r="M72" i="2"/>
  <c r="J72" i="2"/>
  <c r="AS72" i="2" s="1"/>
  <c r="H72" i="2"/>
  <c r="AU72" i="2" s="1"/>
  <c r="AQ67" i="2"/>
  <c r="AL67" i="2"/>
  <c r="AK67" i="2"/>
  <c r="AJ67" i="2"/>
  <c r="O67" i="2"/>
  <c r="M67" i="2"/>
  <c r="I67" i="2"/>
  <c r="F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AU65" i="2" s="1"/>
  <c r="B65" i="2"/>
  <c r="N65" i="2" s="1"/>
  <c r="AS64" i="2"/>
  <c r="AQ64" i="2"/>
  <c r="AL64" i="2"/>
  <c r="AK64" i="2"/>
  <c r="AJ64" i="2"/>
  <c r="O64" i="2"/>
  <c r="M64" i="2"/>
  <c r="I64" i="2"/>
  <c r="F64" i="2"/>
  <c r="B64" i="2"/>
  <c r="N64" i="2" s="1"/>
  <c r="AS63" i="2"/>
  <c r="AQ63" i="2"/>
  <c r="AL63" i="2"/>
  <c r="AK63" i="2"/>
  <c r="AJ63" i="2"/>
  <c r="O63" i="2"/>
  <c r="M63" i="2"/>
  <c r="I63" i="2"/>
  <c r="F63" i="2"/>
  <c r="B63" i="2"/>
  <c r="N63" i="2" s="1"/>
  <c r="AQ62" i="2"/>
  <c r="AO62" i="2"/>
  <c r="AP62" i="2" s="1"/>
  <c r="O62" i="2"/>
  <c r="N62" i="2"/>
  <c r="M62" i="2"/>
  <c r="J62" i="2"/>
  <c r="AS62" i="2" s="1"/>
  <c r="H62" i="2"/>
  <c r="AU62" i="2" s="1"/>
  <c r="AQ57" i="2"/>
  <c r="AL57" i="2"/>
  <c r="AK57" i="2"/>
  <c r="AJ57" i="2"/>
  <c r="O57" i="2"/>
  <c r="M57" i="2"/>
  <c r="I57" i="2"/>
  <c r="F57" i="2"/>
  <c r="E57" i="2"/>
  <c r="B57" i="2"/>
  <c r="N57" i="2" s="1"/>
  <c r="AQ56" i="2"/>
  <c r="AL56" i="2"/>
  <c r="AK56" i="2"/>
  <c r="AJ56" i="2"/>
  <c r="O56" i="2"/>
  <c r="M56" i="2"/>
  <c r="AS57" i="2"/>
  <c r="I56" i="2"/>
  <c r="F56" i="2"/>
  <c r="E56" i="2"/>
  <c r="B56" i="2"/>
  <c r="N56" i="2" s="1"/>
  <c r="AQ55" i="2"/>
  <c r="AL55" i="2"/>
  <c r="AK55" i="2"/>
  <c r="AJ55" i="2"/>
  <c r="O55" i="2"/>
  <c r="M55" i="2"/>
  <c r="I55" i="2"/>
  <c r="J55" i="2" s="1"/>
  <c r="AS55" i="2" s="1"/>
  <c r="F55" i="2"/>
  <c r="H55" i="2" s="1"/>
  <c r="B55" i="2"/>
  <c r="N55" i="2" s="1"/>
  <c r="AS54" i="2"/>
  <c r="AQ54" i="2"/>
  <c r="AL54" i="2"/>
  <c r="AK54" i="2"/>
  <c r="AJ54" i="2"/>
  <c r="O54" i="2"/>
  <c r="M54" i="2"/>
  <c r="I54" i="2"/>
  <c r="F54" i="2"/>
  <c r="E54" i="2"/>
  <c r="B54" i="2"/>
  <c r="N54" i="2" s="1"/>
  <c r="AQ53" i="2"/>
  <c r="AL53" i="2"/>
  <c r="AK53" i="2"/>
  <c r="AJ53" i="2"/>
  <c r="O53" i="2"/>
  <c r="M53" i="2"/>
  <c r="I53" i="2"/>
  <c r="F53" i="2"/>
  <c r="E53" i="2"/>
  <c r="B53" i="2"/>
  <c r="N53" i="2" s="1"/>
  <c r="AQ52" i="2"/>
  <c r="O52" i="2"/>
  <c r="N52" i="2"/>
  <c r="M52" i="2"/>
  <c r="J52" i="2"/>
  <c r="AS52" i="2" s="1"/>
  <c r="H52" i="2"/>
  <c r="AV52" i="2" s="1"/>
  <c r="AQ49" i="2"/>
  <c r="AL49" i="2"/>
  <c r="AK49" i="2"/>
  <c r="AJ49" i="2"/>
  <c r="O49" i="2"/>
  <c r="M49" i="2"/>
  <c r="I49" i="2"/>
  <c r="F49" i="2"/>
  <c r="E49" i="2"/>
  <c r="B49" i="2"/>
  <c r="N49" i="2" s="1"/>
  <c r="AQ48" i="2"/>
  <c r="AL48" i="2"/>
  <c r="AK48" i="2"/>
  <c r="AJ48" i="2"/>
  <c r="O48" i="2"/>
  <c r="M48" i="2"/>
  <c r="I48" i="2"/>
  <c r="F48" i="2"/>
  <c r="E48" i="2"/>
  <c r="B48" i="2"/>
  <c r="N48" i="2" s="1"/>
  <c r="AQ47" i="2"/>
  <c r="AK47" i="2"/>
  <c r="AJ47" i="2"/>
  <c r="O47" i="2"/>
  <c r="M47" i="2"/>
  <c r="E47" i="2"/>
  <c r="H47" i="2" s="1"/>
  <c r="B47" i="2"/>
  <c r="N47" i="2" s="1"/>
  <c r="AQ46" i="2"/>
  <c r="AL46" i="2"/>
  <c r="AL47" i="2" s="1"/>
  <c r="AK46" i="2"/>
  <c r="AJ46" i="2"/>
  <c r="O46" i="2"/>
  <c r="M46" i="2"/>
  <c r="I46" i="2"/>
  <c r="J46" i="2" s="1"/>
  <c r="AS46" i="2" s="1"/>
  <c r="F46" i="2"/>
  <c r="H46" i="2" s="1"/>
  <c r="B46" i="2"/>
  <c r="N46" i="2" s="1"/>
  <c r="AQ45" i="2"/>
  <c r="AL45" i="2"/>
  <c r="AK45" i="2"/>
  <c r="AJ45" i="2"/>
  <c r="O45" i="2"/>
  <c r="M45" i="2"/>
  <c r="I45" i="2"/>
  <c r="F45" i="2"/>
  <c r="E45" i="2"/>
  <c r="B45" i="2"/>
  <c r="N45" i="2" s="1"/>
  <c r="AQ44" i="2"/>
  <c r="AL44" i="2"/>
  <c r="AK44" i="2"/>
  <c r="AJ44" i="2"/>
  <c r="O44" i="2"/>
  <c r="M44" i="2"/>
  <c r="I44" i="2"/>
  <c r="F44" i="2"/>
  <c r="E44" i="2"/>
  <c r="B44" i="2"/>
  <c r="N44" i="2" s="1"/>
  <c r="AQ43" i="2"/>
  <c r="AL43" i="2"/>
  <c r="AK43" i="2"/>
  <c r="AJ43" i="2"/>
  <c r="O43" i="2"/>
  <c r="M43" i="2"/>
  <c r="J47" i="2"/>
  <c r="AS47" i="2" s="1"/>
  <c r="I43" i="2"/>
  <c r="F43" i="2"/>
  <c r="E43" i="2"/>
  <c r="B43" i="2"/>
  <c r="N43" i="2" s="1"/>
  <c r="AQ42" i="2"/>
  <c r="AO42" i="2"/>
  <c r="O42" i="2"/>
  <c r="N42" i="2"/>
  <c r="M42" i="2"/>
  <c r="J42" i="2"/>
  <c r="AS44" i="2" s="1"/>
  <c r="H42" i="2"/>
  <c r="AV42" i="2" s="1"/>
  <c r="AL34" i="2"/>
  <c r="AK37" i="2"/>
  <c r="AJ34" i="2"/>
  <c r="AK34" i="2"/>
  <c r="AO32" i="2"/>
  <c r="AP32" i="2" s="1"/>
  <c r="J37" i="2"/>
  <c r="AS37" i="2" s="1"/>
  <c r="E39" i="2"/>
  <c r="E38" i="2"/>
  <c r="E37" i="2"/>
  <c r="H37" i="2" s="1"/>
  <c r="B37" i="2"/>
  <c r="N37" i="2" s="1"/>
  <c r="AS3" i="2"/>
  <c r="AQ37" i="2"/>
  <c r="AJ37" i="2"/>
  <c r="O37" i="2"/>
  <c r="M37" i="2"/>
  <c r="I34" i="2"/>
  <c r="F34" i="2"/>
  <c r="E34" i="2"/>
  <c r="B34" i="2"/>
  <c r="N34" i="2" s="1"/>
  <c r="AQ34" i="2"/>
  <c r="O34" i="2"/>
  <c r="M34" i="2"/>
  <c r="I5" i="2"/>
  <c r="AQ39" i="2"/>
  <c r="AL39" i="2"/>
  <c r="AK39" i="2"/>
  <c r="AJ39" i="2"/>
  <c r="O39" i="2"/>
  <c r="M39" i="2"/>
  <c r="I39" i="2"/>
  <c r="F39" i="2"/>
  <c r="B39" i="2"/>
  <c r="N39" i="2" s="1"/>
  <c r="AQ38" i="2"/>
  <c r="AL38" i="2"/>
  <c r="AK38" i="2"/>
  <c r="AJ38" i="2"/>
  <c r="O38" i="2"/>
  <c r="M38" i="2"/>
  <c r="I38" i="2"/>
  <c r="F38" i="2"/>
  <c r="B38" i="2"/>
  <c r="N38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AV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3" i="2"/>
  <c r="AL33" i="2"/>
  <c r="AK33" i="2"/>
  <c r="AJ33" i="2"/>
  <c r="O33" i="2"/>
  <c r="M33" i="2"/>
  <c r="I33" i="2"/>
  <c r="F33" i="2"/>
  <c r="E33" i="2"/>
  <c r="B33" i="2"/>
  <c r="N33" i="2" s="1"/>
  <c r="AQ32" i="2"/>
  <c r="O32" i="2"/>
  <c r="N32" i="2"/>
  <c r="M32" i="2"/>
  <c r="J32" i="2"/>
  <c r="AS32" i="2" s="1"/>
  <c r="H32" i="2"/>
  <c r="AV32" i="2" s="1"/>
  <c r="J23" i="2"/>
  <c r="AS23" i="2" s="1"/>
  <c r="B7" i="2"/>
  <c r="B6" i="2"/>
  <c r="B5" i="2"/>
  <c r="B4" i="2"/>
  <c r="B3" i="2"/>
  <c r="B17" i="2"/>
  <c r="B16" i="2"/>
  <c r="B15" i="2"/>
  <c r="B14" i="2"/>
  <c r="B13" i="2"/>
  <c r="B27" i="2"/>
  <c r="N27" i="2" s="1"/>
  <c r="B26" i="2"/>
  <c r="N26" i="2" s="1"/>
  <c r="B25" i="2"/>
  <c r="N25" i="2" s="1"/>
  <c r="B24" i="2"/>
  <c r="N24" i="2" s="1"/>
  <c r="B23" i="2"/>
  <c r="N23" i="2" s="1"/>
  <c r="AQ27" i="2"/>
  <c r="AL27" i="2"/>
  <c r="AK27" i="2"/>
  <c r="AJ27" i="2"/>
  <c r="O27" i="2"/>
  <c r="M27" i="2"/>
  <c r="I27" i="2"/>
  <c r="F27" i="2"/>
  <c r="E27" i="2"/>
  <c r="AQ26" i="2"/>
  <c r="AL26" i="2"/>
  <c r="AK26" i="2"/>
  <c r="AJ26" i="2"/>
  <c r="O26" i="2"/>
  <c r="M26" i="2"/>
  <c r="I26" i="2"/>
  <c r="F26" i="2"/>
  <c r="E26" i="2"/>
  <c r="AQ25" i="2"/>
  <c r="AL25" i="2"/>
  <c r="AK25" i="2"/>
  <c r="AJ25" i="2"/>
  <c r="O25" i="2"/>
  <c r="M25" i="2"/>
  <c r="I25" i="2"/>
  <c r="J25" i="2" s="1"/>
  <c r="AS25" i="2" s="1"/>
  <c r="F25" i="2"/>
  <c r="H25" i="2" s="1"/>
  <c r="AU25" i="2" s="1"/>
  <c r="AQ24" i="2"/>
  <c r="AL24" i="2"/>
  <c r="AK24" i="2"/>
  <c r="AJ24" i="2"/>
  <c r="O24" i="2"/>
  <c r="M24" i="2"/>
  <c r="I24" i="2"/>
  <c r="F24" i="2"/>
  <c r="E24" i="2"/>
  <c r="AQ23" i="2"/>
  <c r="AL23" i="2"/>
  <c r="AK23" i="2"/>
  <c r="AJ23" i="2"/>
  <c r="O23" i="2"/>
  <c r="M23" i="2"/>
  <c r="I23" i="2"/>
  <c r="F23" i="2"/>
  <c r="E23" i="2"/>
  <c r="F7" i="2"/>
  <c r="F6" i="2"/>
  <c r="F5" i="2"/>
  <c r="F4" i="2"/>
  <c r="F3" i="2"/>
  <c r="F17" i="2"/>
  <c r="F16" i="2"/>
  <c r="F15" i="2"/>
  <c r="F14" i="2"/>
  <c r="F13" i="2"/>
  <c r="E17" i="2"/>
  <c r="E16" i="2"/>
  <c r="E14" i="2"/>
  <c r="E13" i="2"/>
  <c r="E7" i="2"/>
  <c r="E6" i="2"/>
  <c r="E4" i="2"/>
  <c r="E3" i="2"/>
  <c r="AU125" i="2" l="1"/>
  <c r="AU118" i="2"/>
  <c r="AO118" i="2"/>
  <c r="AP118" i="2" s="1"/>
  <c r="AR118" i="2" s="1"/>
  <c r="AT118" i="2" s="1"/>
  <c r="AW118" i="2" s="1"/>
  <c r="AW127" i="2"/>
  <c r="AS120" i="2"/>
  <c r="AT120" i="2" s="1"/>
  <c r="AW120" i="2" s="1"/>
  <c r="AU117" i="2"/>
  <c r="AU127" i="2"/>
  <c r="AT116" i="2"/>
  <c r="AW116" i="2" s="1"/>
  <c r="AV115" i="2"/>
  <c r="AU124" i="2"/>
  <c r="AV119" i="2"/>
  <c r="AR72" i="2"/>
  <c r="AT72" i="2" s="1"/>
  <c r="AW72" i="2" s="1"/>
  <c r="AR125" i="2"/>
  <c r="AT125" i="2" s="1"/>
  <c r="AW125" i="2" s="1"/>
  <c r="AR126" i="2"/>
  <c r="AT126" i="2" s="1"/>
  <c r="AW126" i="2" s="1"/>
  <c r="H74" i="2"/>
  <c r="AV74" i="2" s="1"/>
  <c r="AT123" i="2"/>
  <c r="AW123" i="2" s="1"/>
  <c r="AV114" i="2"/>
  <c r="H97" i="2"/>
  <c r="AU97" i="2" s="1"/>
  <c r="H38" i="2"/>
  <c r="AV38" i="2" s="1"/>
  <c r="H43" i="2"/>
  <c r="AU43" i="2" s="1"/>
  <c r="AO87" i="2"/>
  <c r="AP87" i="2" s="1"/>
  <c r="AR87" i="2" s="1"/>
  <c r="AT87" i="2" s="1"/>
  <c r="AO128" i="2"/>
  <c r="AP128" i="2" s="1"/>
  <c r="AP124" i="2"/>
  <c r="AR124" i="2" s="1"/>
  <c r="AT124" i="2" s="1"/>
  <c r="AW124" i="2" s="1"/>
  <c r="AU129" i="2"/>
  <c r="AV129" i="2"/>
  <c r="AV128" i="2"/>
  <c r="AU128" i="2"/>
  <c r="AU130" i="2"/>
  <c r="AV130" i="2"/>
  <c r="AS130" i="2"/>
  <c r="AT130" i="2" s="1"/>
  <c r="AW130" i="2" s="1"/>
  <c r="AS128" i="2"/>
  <c r="AP129" i="2"/>
  <c r="AR129" i="2" s="1"/>
  <c r="AT129" i="2" s="1"/>
  <c r="AW129" i="2" s="1"/>
  <c r="AU116" i="2"/>
  <c r="AR32" i="2"/>
  <c r="AT32" i="2" s="1"/>
  <c r="AW32" i="2" s="1"/>
  <c r="AO34" i="2"/>
  <c r="AP34" i="2" s="1"/>
  <c r="AR34" i="2" s="1"/>
  <c r="AU120" i="2"/>
  <c r="J26" i="2"/>
  <c r="AS27" i="2" s="1"/>
  <c r="AO33" i="2"/>
  <c r="AP33" i="2" s="1"/>
  <c r="AR33" i="2" s="1"/>
  <c r="AT114" i="2"/>
  <c r="AW114" i="2" s="1"/>
  <c r="H108" i="2"/>
  <c r="AV108" i="2" s="1"/>
  <c r="AT115" i="2"/>
  <c r="AW115" i="2" s="1"/>
  <c r="H45" i="2"/>
  <c r="AU45" i="2" s="1"/>
  <c r="H49" i="2"/>
  <c r="AU49" i="2" s="1"/>
  <c r="AT119" i="2"/>
  <c r="AW119" i="2" s="1"/>
  <c r="AP117" i="2"/>
  <c r="AR117" i="2" s="1"/>
  <c r="AT117" i="2" s="1"/>
  <c r="AW117" i="2" s="1"/>
  <c r="H95" i="2"/>
  <c r="AV95" i="2" s="1"/>
  <c r="H44" i="2"/>
  <c r="AU44" i="2" s="1"/>
  <c r="H67" i="2"/>
  <c r="AU67" i="2" s="1"/>
  <c r="AR82" i="2"/>
  <c r="AT82" i="2" s="1"/>
  <c r="AW82" i="2" s="1"/>
  <c r="AO86" i="2"/>
  <c r="AP86" i="2" s="1"/>
  <c r="AR86" i="2" s="1"/>
  <c r="AS86" i="2"/>
  <c r="AR103" i="2"/>
  <c r="AT103" i="2" s="1"/>
  <c r="AW103" i="2" s="1"/>
  <c r="AS104" i="2"/>
  <c r="AO44" i="2"/>
  <c r="AP44" i="2" s="1"/>
  <c r="AR44" i="2" s="1"/>
  <c r="AT44" i="2" s="1"/>
  <c r="AO57" i="2"/>
  <c r="AP57" i="2" s="1"/>
  <c r="AR57" i="2" s="1"/>
  <c r="AT57" i="2" s="1"/>
  <c r="AU32" i="2"/>
  <c r="H64" i="2"/>
  <c r="AU64" i="2" s="1"/>
  <c r="AS24" i="2"/>
  <c r="AO48" i="2"/>
  <c r="AP48" i="2" s="1"/>
  <c r="AR48" i="2" s="1"/>
  <c r="H77" i="2"/>
  <c r="AV77" i="2" s="1"/>
  <c r="H63" i="2"/>
  <c r="AU63" i="2" s="1"/>
  <c r="H35" i="2"/>
  <c r="AU35" i="2" s="1"/>
  <c r="AU36" i="2"/>
  <c r="AO43" i="2"/>
  <c r="AP43" i="2" s="1"/>
  <c r="AR43" i="2" s="1"/>
  <c r="AO56" i="2"/>
  <c r="AP56" i="2" s="1"/>
  <c r="AR56" i="2" s="1"/>
  <c r="H57" i="2"/>
  <c r="AV57" i="2" s="1"/>
  <c r="H66" i="2"/>
  <c r="AV66" i="2" s="1"/>
  <c r="H76" i="2"/>
  <c r="AV76" i="2" s="1"/>
  <c r="H83" i="2"/>
  <c r="AU83" i="2" s="1"/>
  <c r="AO85" i="2"/>
  <c r="AP85" i="2" s="1"/>
  <c r="AR85" i="2" s="1"/>
  <c r="AT85" i="2" s="1"/>
  <c r="AW85" i="2" s="1"/>
  <c r="H86" i="2"/>
  <c r="AV86" i="2" s="1"/>
  <c r="H87" i="2"/>
  <c r="AV87" i="2" s="1"/>
  <c r="AO107" i="2"/>
  <c r="AP107" i="2" s="1"/>
  <c r="AR107" i="2" s="1"/>
  <c r="H98" i="2"/>
  <c r="AV98" i="2" s="1"/>
  <c r="AO46" i="2"/>
  <c r="AP46" i="2" s="1"/>
  <c r="AR46" i="2" s="1"/>
  <c r="AT46" i="2" s="1"/>
  <c r="AW46" i="2" s="1"/>
  <c r="H48" i="2"/>
  <c r="AV48" i="2" s="1"/>
  <c r="H54" i="2"/>
  <c r="AU54" i="2" s="1"/>
  <c r="H56" i="2"/>
  <c r="AV56" i="2" s="1"/>
  <c r="AO73" i="2"/>
  <c r="AP73" i="2" s="1"/>
  <c r="AR73" i="2" s="1"/>
  <c r="J75" i="2"/>
  <c r="AS75" i="2" s="1"/>
  <c r="AO75" i="2"/>
  <c r="AP75" i="2" s="1"/>
  <c r="AR75" i="2" s="1"/>
  <c r="AO84" i="2"/>
  <c r="AP84" i="2" s="1"/>
  <c r="AR84" i="2" s="1"/>
  <c r="AT84" i="2" s="1"/>
  <c r="AR93" i="2"/>
  <c r="AT93" i="2" s="1"/>
  <c r="AW93" i="2" s="1"/>
  <c r="AO104" i="2"/>
  <c r="AP104" i="2" s="1"/>
  <c r="AO106" i="2"/>
  <c r="AP106" i="2" s="1"/>
  <c r="AR106" i="2" s="1"/>
  <c r="AT106" i="2" s="1"/>
  <c r="AW106" i="2" s="1"/>
  <c r="H94" i="2"/>
  <c r="AU94" i="2" s="1"/>
  <c r="AS56" i="2"/>
  <c r="AO95" i="2"/>
  <c r="AO98" i="2"/>
  <c r="AP98" i="2" s="1"/>
  <c r="AS35" i="2"/>
  <c r="AS43" i="2"/>
  <c r="AS33" i="2"/>
  <c r="J38" i="2"/>
  <c r="H39" i="2"/>
  <c r="AV39" i="2" s="1"/>
  <c r="AO49" i="2"/>
  <c r="AP49" i="2" s="1"/>
  <c r="AR49" i="2" s="1"/>
  <c r="AO83" i="2"/>
  <c r="AP83" i="2" s="1"/>
  <c r="AR83" i="2" s="1"/>
  <c r="AT83" i="2" s="1"/>
  <c r="AO94" i="2"/>
  <c r="AP94" i="2" s="1"/>
  <c r="AO96" i="2"/>
  <c r="AP96" i="2" s="1"/>
  <c r="AR96" i="2" s="1"/>
  <c r="AT96" i="2" s="1"/>
  <c r="AW96" i="2" s="1"/>
  <c r="AO97" i="2"/>
  <c r="AP97" i="2" s="1"/>
  <c r="AR97" i="2" s="1"/>
  <c r="AO108" i="2"/>
  <c r="AP108" i="2" s="1"/>
  <c r="AR108" i="2" s="1"/>
  <c r="H105" i="2"/>
  <c r="AV105" i="2" s="1"/>
  <c r="AO23" i="2"/>
  <c r="AP23" i="2" s="1"/>
  <c r="AR23" i="2" s="1"/>
  <c r="AT23" i="2" s="1"/>
  <c r="H34" i="2"/>
  <c r="AU34" i="2" s="1"/>
  <c r="AU42" i="2"/>
  <c r="H53" i="2"/>
  <c r="AU53" i="2" s="1"/>
  <c r="AO65" i="2"/>
  <c r="AP65" i="2" s="1"/>
  <c r="AR65" i="2" s="1"/>
  <c r="AT65" i="2" s="1"/>
  <c r="AW65" i="2" s="1"/>
  <c r="H84" i="2"/>
  <c r="AU84" i="2" s="1"/>
  <c r="H104" i="2"/>
  <c r="AU104" i="2" s="1"/>
  <c r="AO105" i="2"/>
  <c r="AP105" i="2" s="1"/>
  <c r="AR105" i="2" s="1"/>
  <c r="AT105" i="2" s="1"/>
  <c r="J107" i="2"/>
  <c r="AS108" i="2" s="1"/>
  <c r="H107" i="2"/>
  <c r="AV107" i="2" s="1"/>
  <c r="AO45" i="2"/>
  <c r="AP45" i="2" s="1"/>
  <c r="AR45" i="2" s="1"/>
  <c r="AU106" i="2"/>
  <c r="AV106" i="2"/>
  <c r="AV96" i="2"/>
  <c r="AU96" i="2"/>
  <c r="AV85" i="2"/>
  <c r="AU85" i="2"/>
  <c r="AU82" i="2"/>
  <c r="AV93" i="2"/>
  <c r="AV103" i="2"/>
  <c r="AV82" i="2"/>
  <c r="AS97" i="2"/>
  <c r="AO77" i="2"/>
  <c r="AP77" i="2" s="1"/>
  <c r="AO74" i="2"/>
  <c r="AO76" i="2"/>
  <c r="AP76" i="2" s="1"/>
  <c r="AR76" i="2" s="1"/>
  <c r="AO63" i="2"/>
  <c r="AP63" i="2" s="1"/>
  <c r="AR62" i="2"/>
  <c r="AT62" i="2" s="1"/>
  <c r="AW62" i="2" s="1"/>
  <c r="AO64" i="2"/>
  <c r="AO67" i="2"/>
  <c r="AP67" i="2" s="1"/>
  <c r="H73" i="2"/>
  <c r="AV73" i="2" s="1"/>
  <c r="AU52" i="2"/>
  <c r="AO66" i="2"/>
  <c r="AO54" i="2"/>
  <c r="AO55" i="2"/>
  <c r="AV75" i="2"/>
  <c r="AU75" i="2"/>
  <c r="AV65" i="2"/>
  <c r="AR52" i="2"/>
  <c r="AT52" i="2" s="1"/>
  <c r="AW52" i="2" s="1"/>
  <c r="AO53" i="2"/>
  <c r="AU55" i="2"/>
  <c r="AV55" i="2"/>
  <c r="AV62" i="2"/>
  <c r="AS73" i="2"/>
  <c r="AV72" i="2"/>
  <c r="AS66" i="2"/>
  <c r="AS76" i="2"/>
  <c r="AV47" i="2"/>
  <c r="AU47" i="2"/>
  <c r="AU46" i="2"/>
  <c r="AV46" i="2"/>
  <c r="AP42" i="2"/>
  <c r="AR42" i="2" s="1"/>
  <c r="AS42" i="2"/>
  <c r="AS45" i="2"/>
  <c r="I47" i="2"/>
  <c r="AO47" i="2" s="1"/>
  <c r="J48" i="2"/>
  <c r="AO24" i="2"/>
  <c r="AP24" i="2" s="1"/>
  <c r="AR24" i="2" s="1"/>
  <c r="AV25" i="2"/>
  <c r="AO27" i="2"/>
  <c r="AP27" i="2" s="1"/>
  <c r="AR27" i="2" s="1"/>
  <c r="AO26" i="2"/>
  <c r="AP26" i="2" s="1"/>
  <c r="AR26" i="2" s="1"/>
  <c r="H27" i="2"/>
  <c r="AU37" i="2"/>
  <c r="AV37" i="2"/>
  <c r="I37" i="2"/>
  <c r="AO37" i="2" s="1"/>
  <c r="AP37" i="2" s="1"/>
  <c r="AR37" i="2" s="1"/>
  <c r="AT37" i="2" s="1"/>
  <c r="AW37" i="2" s="1"/>
  <c r="AO35" i="2"/>
  <c r="AP35" i="2" s="1"/>
  <c r="AR35" i="2" s="1"/>
  <c r="AO38" i="2"/>
  <c r="AP38" i="2" s="1"/>
  <c r="AR38" i="2" s="1"/>
  <c r="H33" i="2"/>
  <c r="AO36" i="2"/>
  <c r="AP36" i="2" s="1"/>
  <c r="AR36" i="2" s="1"/>
  <c r="AT36" i="2" s="1"/>
  <c r="AW36" i="2" s="1"/>
  <c r="H24" i="2"/>
  <c r="H26" i="2"/>
  <c r="AO39" i="2"/>
  <c r="AP39" i="2" s="1"/>
  <c r="AR39" i="2" s="1"/>
  <c r="AS34" i="2"/>
  <c r="H23" i="2"/>
  <c r="AO25" i="2"/>
  <c r="AQ17" i="2"/>
  <c r="AL17" i="2"/>
  <c r="AK17" i="2"/>
  <c r="AJ17" i="2"/>
  <c r="O17" i="2"/>
  <c r="N17" i="2"/>
  <c r="M17" i="2"/>
  <c r="I17" i="2"/>
  <c r="H17" i="2"/>
  <c r="AQ16" i="2"/>
  <c r="AL16" i="2"/>
  <c r="AK16" i="2"/>
  <c r="AJ16" i="2"/>
  <c r="O16" i="2"/>
  <c r="N16" i="2"/>
  <c r="M16" i="2"/>
  <c r="J16" i="2"/>
  <c r="AS17" i="2" s="1"/>
  <c r="I16" i="2"/>
  <c r="H16" i="2"/>
  <c r="AQ15" i="2"/>
  <c r="AL15" i="2"/>
  <c r="AK15" i="2"/>
  <c r="AJ15" i="2"/>
  <c r="O15" i="2"/>
  <c r="N15" i="2"/>
  <c r="M15" i="2"/>
  <c r="I15" i="2"/>
  <c r="J15" i="2" s="1"/>
  <c r="AS15" i="2" s="1"/>
  <c r="H15" i="2"/>
  <c r="AS14" i="2"/>
  <c r="AQ14" i="2"/>
  <c r="AL14" i="2"/>
  <c r="AK14" i="2"/>
  <c r="AJ14" i="2"/>
  <c r="O14" i="2"/>
  <c r="N14" i="2"/>
  <c r="M14" i="2"/>
  <c r="I14" i="2"/>
  <c r="H14" i="2"/>
  <c r="AS13" i="2"/>
  <c r="AQ13" i="2"/>
  <c r="AL13" i="2"/>
  <c r="AK13" i="2"/>
  <c r="AJ13" i="2"/>
  <c r="O13" i="2"/>
  <c r="N13" i="2"/>
  <c r="M13" i="2"/>
  <c r="I13" i="2"/>
  <c r="H13" i="2"/>
  <c r="AQ12" i="2"/>
  <c r="AO12" i="2"/>
  <c r="AP12" i="2" s="1"/>
  <c r="O12" i="2"/>
  <c r="N12" i="2"/>
  <c r="M12" i="2"/>
  <c r="J12" i="2"/>
  <c r="AS12" i="2" s="1"/>
  <c r="H12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U74" i="2" l="1"/>
  <c r="AW57" i="2"/>
  <c r="AU39" i="2"/>
  <c r="AT27" i="2"/>
  <c r="AW27" i="2" s="1"/>
  <c r="AT24" i="2"/>
  <c r="AW24" i="2" s="1"/>
  <c r="AV44" i="2"/>
  <c r="AV97" i="2"/>
  <c r="AV67" i="2"/>
  <c r="AU108" i="2"/>
  <c r="AU38" i="2"/>
  <c r="AU86" i="2"/>
  <c r="AV94" i="2"/>
  <c r="AV35" i="2"/>
  <c r="AU57" i="2"/>
  <c r="AW105" i="2"/>
  <c r="AR128" i="2"/>
  <c r="AT128" i="2" s="1"/>
  <c r="AW128" i="2" s="1"/>
  <c r="AV49" i="2"/>
  <c r="AV43" i="2"/>
  <c r="AW44" i="2"/>
  <c r="AV64" i="2"/>
  <c r="AR12" i="2"/>
  <c r="AT12" i="2" s="1"/>
  <c r="AW12" i="2" s="1"/>
  <c r="AS26" i="2"/>
  <c r="AT26" i="2" s="1"/>
  <c r="AW26" i="2" s="1"/>
  <c r="AV63" i="2"/>
  <c r="AW87" i="2"/>
  <c r="AU107" i="2"/>
  <c r="AT86" i="2"/>
  <c r="AW86" i="2" s="1"/>
  <c r="AS107" i="2"/>
  <c r="AT107" i="2" s="1"/>
  <c r="AW107" i="2" s="1"/>
  <c r="AU95" i="2"/>
  <c r="AU98" i="2"/>
  <c r="AV45" i="2"/>
  <c r="AT35" i="2"/>
  <c r="AW35" i="2" s="1"/>
  <c r="AU73" i="2"/>
  <c r="AT108" i="2"/>
  <c r="AW108" i="2" s="1"/>
  <c r="AT43" i="2"/>
  <c r="AW43" i="2" s="1"/>
  <c r="AV83" i="2"/>
  <c r="AO7" i="2"/>
  <c r="AU66" i="2"/>
  <c r="AO5" i="2"/>
  <c r="AV34" i="2"/>
  <c r="AU77" i="2"/>
  <c r="AV84" i="2"/>
  <c r="AT75" i="2"/>
  <c r="AW75" i="2" s="1"/>
  <c r="AT56" i="2"/>
  <c r="AW56" i="2" s="1"/>
  <c r="AW83" i="2"/>
  <c r="AU48" i="2"/>
  <c r="AR63" i="2"/>
  <c r="AT63" i="2" s="1"/>
  <c r="AW63" i="2" s="1"/>
  <c r="AU76" i="2"/>
  <c r="AV104" i="2"/>
  <c r="AR104" i="2"/>
  <c r="AT104" i="2" s="1"/>
  <c r="AW104" i="2" s="1"/>
  <c r="AU87" i="2"/>
  <c r="AP95" i="2"/>
  <c r="AR95" i="2" s="1"/>
  <c r="AT95" i="2" s="1"/>
  <c r="AW95" i="2" s="1"/>
  <c r="AW84" i="2"/>
  <c r="AS39" i="2"/>
  <c r="AT39" i="2" s="1"/>
  <c r="AW39" i="2" s="1"/>
  <c r="AS38" i="2"/>
  <c r="AT38" i="2" s="1"/>
  <c r="AW38" i="2" s="1"/>
  <c r="AU56" i="2"/>
  <c r="AR77" i="2"/>
  <c r="AT77" i="2" s="1"/>
  <c r="AW77" i="2" s="1"/>
  <c r="AR98" i="2"/>
  <c r="AT98" i="2" s="1"/>
  <c r="AW98" i="2" s="1"/>
  <c r="AU105" i="2"/>
  <c r="AR94" i="2"/>
  <c r="AT94" i="2" s="1"/>
  <c r="AW94" i="2" s="1"/>
  <c r="AV54" i="2"/>
  <c r="AV53" i="2"/>
  <c r="AT33" i="2"/>
  <c r="AW33" i="2" s="1"/>
  <c r="AP74" i="2"/>
  <c r="AR74" i="2" s="1"/>
  <c r="AT74" i="2" s="1"/>
  <c r="AW74" i="2" s="1"/>
  <c r="AP64" i="2"/>
  <c r="AR64" i="2" s="1"/>
  <c r="AT64" i="2" s="1"/>
  <c r="AW64" i="2" s="1"/>
  <c r="AT97" i="2"/>
  <c r="AW97" i="2" s="1"/>
  <c r="AT73" i="2"/>
  <c r="AW73" i="2" s="1"/>
  <c r="AR67" i="2"/>
  <c r="AT67" i="2" s="1"/>
  <c r="AW67" i="2" s="1"/>
  <c r="AP54" i="2"/>
  <c r="AR54" i="2" s="1"/>
  <c r="AT54" i="2" s="1"/>
  <c r="AW54" i="2" s="1"/>
  <c r="AP55" i="2"/>
  <c r="AR55" i="2" s="1"/>
  <c r="AT55" i="2" s="1"/>
  <c r="AW55" i="2" s="1"/>
  <c r="AP53" i="2"/>
  <c r="AR53" i="2" s="1"/>
  <c r="AT53" i="2" s="1"/>
  <c r="AW53" i="2" s="1"/>
  <c r="AT76" i="2"/>
  <c r="AW76" i="2" s="1"/>
  <c r="AP66" i="2"/>
  <c r="AR66" i="2" s="1"/>
  <c r="AT66" i="2" s="1"/>
  <c r="AW66" i="2" s="1"/>
  <c r="AT45" i="2"/>
  <c r="AW45" i="2" s="1"/>
  <c r="AT42" i="2"/>
  <c r="AW42" i="2" s="1"/>
  <c r="AS49" i="2"/>
  <c r="AT49" i="2" s="1"/>
  <c r="AW49" i="2" s="1"/>
  <c r="AS48" i="2"/>
  <c r="AT48" i="2" s="1"/>
  <c r="AW48" i="2" s="1"/>
  <c r="AP47" i="2"/>
  <c r="AR47" i="2" s="1"/>
  <c r="AT47" i="2" s="1"/>
  <c r="AW47" i="2" s="1"/>
  <c r="AU24" i="2"/>
  <c r="AV24" i="2"/>
  <c r="AV23" i="2"/>
  <c r="AU23" i="2"/>
  <c r="AS7" i="2"/>
  <c r="AU13" i="2"/>
  <c r="AV13" i="2"/>
  <c r="AO14" i="2"/>
  <c r="AP14" i="2" s="1"/>
  <c r="AR14" i="2" s="1"/>
  <c r="AT14" i="2" s="1"/>
  <c r="AW14" i="2" s="1"/>
  <c r="AV15" i="2"/>
  <c r="AU15" i="2"/>
  <c r="AO16" i="2"/>
  <c r="AP16" i="2" s="1"/>
  <c r="AR16" i="2" s="1"/>
  <c r="AV33" i="2"/>
  <c r="AU33" i="2"/>
  <c r="AV14" i="2"/>
  <c r="AU14" i="2"/>
  <c r="AV17" i="2"/>
  <c r="AU17" i="2"/>
  <c r="AV12" i="2"/>
  <c r="AU12" i="2"/>
  <c r="AU16" i="2"/>
  <c r="AV16" i="2"/>
  <c r="AW23" i="2"/>
  <c r="AV26" i="2"/>
  <c r="AU26" i="2"/>
  <c r="AU27" i="2"/>
  <c r="AV27" i="2"/>
  <c r="AO3" i="2"/>
  <c r="AO17" i="2"/>
  <c r="AP17" i="2" s="1"/>
  <c r="AR17" i="2" s="1"/>
  <c r="AT17" i="2" s="1"/>
  <c r="AW17" i="2" s="1"/>
  <c r="AO4" i="2"/>
  <c r="AO13" i="2"/>
  <c r="AP13" i="2" s="1"/>
  <c r="AR13" i="2" s="1"/>
  <c r="AT13" i="2" s="1"/>
  <c r="AW13" i="2" s="1"/>
  <c r="AO6" i="2"/>
  <c r="AT34" i="2"/>
  <c r="AW34" i="2" s="1"/>
  <c r="AP25" i="2"/>
  <c r="AR25" i="2" s="1"/>
  <c r="AT25" i="2" s="1"/>
  <c r="AW25" i="2" s="1"/>
  <c r="AO15" i="2"/>
  <c r="AS16" i="2"/>
  <c r="AP15" i="2" l="1"/>
  <c r="AR15" i="2" s="1"/>
  <c r="AT15" i="2" s="1"/>
  <c r="AW15" i="2" s="1"/>
  <c r="AT16" i="2"/>
  <c r="AW16" i="2" s="1"/>
  <c r="M2" i="1" l="1"/>
  <c r="I4" i="24" l="1"/>
  <c r="D4" i="24" s="1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3" i="24"/>
  <c r="D3" i="24" s="1"/>
  <c r="M10" i="24"/>
  <c r="D20" i="24" l="1"/>
  <c r="E20" i="24" s="1"/>
  <c r="D17" i="24"/>
  <c r="E17" i="24" s="1"/>
  <c r="D16" i="24"/>
  <c r="E16" i="24" s="1"/>
  <c r="E15" i="24"/>
  <c r="D15" i="24"/>
  <c r="D10" i="24"/>
  <c r="E10" i="24" s="1"/>
  <c r="D18" i="24"/>
  <c r="E18" i="24" s="1"/>
  <c r="D14" i="24"/>
  <c r="E14" i="24" s="1"/>
  <c r="D13" i="24"/>
  <c r="E13" i="24" s="1"/>
  <c r="D19" i="24"/>
  <c r="E19" i="24" s="1"/>
  <c r="D12" i="24"/>
  <c r="E12" i="24" s="1"/>
  <c r="D11" i="24"/>
  <c r="E11" i="24" s="1"/>
  <c r="E9" i="24"/>
  <c r="D9" i="24"/>
  <c r="T6" i="24" s="1"/>
  <c r="E8" i="24"/>
  <c r="D8" i="24"/>
  <c r="D7" i="24"/>
  <c r="E7" i="24" s="1"/>
  <c r="D6" i="24"/>
  <c r="E6" i="24" s="1"/>
  <c r="D5" i="24"/>
  <c r="T5" i="24" s="1"/>
  <c r="T4" i="24"/>
  <c r="E3" i="24"/>
  <c r="E4" i="24"/>
  <c r="E5" i="24" l="1"/>
  <c r="T3" i="24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W2" i="2" s="1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1" authorId="0" shapeId="0" xr:uid="{00000000-0006-0000-1100-000001000000}">
      <text>
        <r>
          <rPr>
            <b/>
            <sz val="9"/>
            <color indexed="81"/>
            <rFont val="Tahoma"/>
            <charset val="1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 xr:uid="{00000000-0006-0000-1100-000002000000}">
      <text>
        <r>
          <rPr>
            <b/>
            <sz val="9"/>
            <color indexed="81"/>
            <rFont val="Tahoma"/>
            <charset val="1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2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<sst xmlns="http://schemas.openxmlformats.org/spreadsheetml/2006/main" count="3713" uniqueCount="279">
  <si>
    <t>Колонна Т-101</t>
  </si>
  <si>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</si>
  <si>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</si>
  <si>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</si>
  <si>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</si>
  <si>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</si>
  <si>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</si>
  <si>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</si>
  <si>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</si>
  <si>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</si>
  <si>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</si>
  <si>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</si>
  <si>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</si>
  <si>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</si>
  <si>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</si>
  <si>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</si>
  <si>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</si>
  <si>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</si>
  <si>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</si>
  <si>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</si>
  <si>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</si>
  <si>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</si>
  <si>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</si>
  <si>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</si>
  <si>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</si>
  <si>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</si>
  <si>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</si>
  <si>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</si>
  <si>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</si>
  <si>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</si>
  <si>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</si>
  <si>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</si>
  <si>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</si>
  <si>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</si>
  <si>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</si>
  <si>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</si>
  <si>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</si>
  <si>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</si>
  <si>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</si>
  <si>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</si>
  <si>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</si>
  <si>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</si>
  <si>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</si>
  <si>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</si>
  <si>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</si>
  <si>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</si>
  <si>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</si>
  <si>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</si>
  <si>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</si>
  <si>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</si>
  <si>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</si>
  <si>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</si>
  <si>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</si>
  <si>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</si>
  <si>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</si>
  <si>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</si>
  <si>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</si>
  <si>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</si>
  <si>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</si>
  <si>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</si>
  <si>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</si>
  <si>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</si>
  <si>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</si>
  <si>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</si>
  <si>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</si>
  <si>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</si>
  <si>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</si>
  <si>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</si>
  <si>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</si>
  <si>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</si>
  <si>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</si>
  <si>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</si>
  <si>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</si>
  <si>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</si>
  <si>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</si>
  <si>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</si>
  <si>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</si>
  <si>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</si>
  <si>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</si>
  <si>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</si>
  <si>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</si>
  <si>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</si>
  <si>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</si>
  <si>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</si>
  <si>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</si>
  <si>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</si>
  <si>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</si>
  <si>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</si>
  <si>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</si>
  <si>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</si>
  <si>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</si>
  <si>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</si>
  <si>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</si>
  <si>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</si>
  <si>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</si>
  <si>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</si>
  <si>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</si>
  <si>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</si>
  <si>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</si>
  <si>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</si>
  <si>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</si>
  <si>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</si>
  <si>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</si>
  <si>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</si>
  <si>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</si>
  <si>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</si>
  <si>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</si>
  <si>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</si>
  <si>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</si>
  <si>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</si>
  <si>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</si>
  <si>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</si>
  <si>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</si>
  <si>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</si>
  <si>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</si>
  <si>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</si>
  <si>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</si>
  <si>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</si>
  <si>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</si>
  <si>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</si>
  <si>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</si>
  <si>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</si>
  <si>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</si>
  <si>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</si>
  <si>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</si>
  <si>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</si>
  <si>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</si>
  <si>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</si>
  <si>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</si>
  <si>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</si>
  <si>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</si>
  <si>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</si>
  <si>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</si>
  <si>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</si>
  <si>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</si>
  <si>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</si>
  <si>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</si>
  <si>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</si>
  <si>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</si>
  <si>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</si>
  <si>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</si>
  <si>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</si>
  <si>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</si>
  <si>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</si>
  <si>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</si>
  <si>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</si>
  <si>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</si>
  <si>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</si>
  <si>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</si>
  <si>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</si>
  <si>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</t>
  </si>
  <si>
    <t>г.ф.+ж.ф.</t>
  </si>
  <si>
    <t>Аппарат, О-2, нефть</t>
  </si>
  <si>
    <t>Аппарат, Е-4/2, нефть</t>
  </si>
  <si>
    <t>Отстойник ОГЖФ-1,2, нефть</t>
  </si>
  <si>
    <t>Дренажная емкость ЕП-40-2400-1600-2</t>
  </si>
  <si>
    <t>Факельный сепаратор, нефть (легкие фракции)</t>
  </si>
  <si>
    <t>Емкость буферная КБ</t>
  </si>
  <si>
    <t>Подогреватель П-1,2</t>
  </si>
  <si>
    <t>ж.ф.</t>
  </si>
  <si>
    <t>Сепаратор С-1, нефть</t>
  </si>
  <si>
    <t>Горизонтальный отстойник О-3, нефть</t>
  </si>
  <si>
    <t>Отстойник воды ОГЖФ-3, нефть</t>
  </si>
  <si>
    <t>Подогреватель П-3, нефть</t>
  </si>
  <si>
    <t>Дренажная емкость ЕП-100-3200-1600-2</t>
  </si>
  <si>
    <t>Дренажная емкость ЕП-8-2000-1300-3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</si>
  <si>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</si>
  <si>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</si>
  <si>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</si>
  <si>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</si>
  <si>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</si>
  <si>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</si>
  <si>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</si>
  <si>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</si>
  <si>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</si>
  <si>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</si>
  <si>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Отстойник О-1, бензин</t>
  </si>
  <si>
    <t>Аппарат, Е-1, метан</t>
  </si>
  <si>
    <t>РВС-3000, бензин</t>
  </si>
  <si>
    <t>Количество ОВ по виду, т</t>
  </si>
  <si>
    <t>Дренажная емкость ЕП-40-2400-1600-2, диз.топливо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</si>
  <si>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</si>
  <si>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</si>
  <si>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</si>
  <si>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</si>
  <si>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</si>
  <si>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</si>
  <si>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</si>
  <si>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</si>
  <si>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</si>
  <si>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</si>
  <si>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</si>
  <si>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</si>
  <si>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</si>
  <si>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</si>
  <si>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</si>
  <si>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</si>
  <si>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</si>
  <si>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</si>
  <si>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</si>
  <si>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</si>
  <si>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</si>
  <si>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</si>
  <si>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</si>
  <si>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</si>
  <si>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</si>
  <si>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</si>
  <si>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</si>
  <si>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</si>
  <si>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</si>
  <si>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</si>
  <si>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</si>
  <si>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</si>
  <si>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</si>
  <si>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</si>
  <si>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</si>
  <si>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</si>
  <si>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</si>
  <si>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</si>
  <si>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</si>
  <si>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</si>
  <si>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</si>
  <si>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</si>
  <si>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</si>
  <si>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</si>
  <si>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</si>
  <si>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</si>
  <si>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</si>
  <si>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</si>
  <si>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</si>
  <si>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</si>
  <si>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</si>
  <si>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</si>
  <si>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</si>
  <si>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</si>
  <si>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</si>
  <si>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</si>
  <si>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</si>
  <si>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</si>
  <si>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</si>
  <si>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</si>
  <si>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ликвидация аварии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</si>
  <si>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</si>
  <si>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</si>
  <si>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ниже уровня жидкости→отсутсвие мгновенного воспламенения→ликвидация аварии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</si>
  <si>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</si>
  <si>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</si>
  <si>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</si>
  <si>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</si>
  <si>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токсическое поражение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</si>
  <si>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</si>
  <si>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Частичная разгерметизация→ разрушение ниже уровня жидкости→отсутсвие мгновенного воспламенения→токсисческое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</si>
  <si>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</si>
  <si>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</si>
  <si>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</si>
  <si>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</si>
  <si>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</si>
  <si>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</si>
  <si>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</si>
  <si>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</si>
  <si>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</si>
  <si>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</si>
  <si>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</si>
  <si>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</si>
  <si>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</si>
  <si>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</si>
  <si>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</si>
  <si>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</si>
  <si>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Полное разрушение→ отсутствие мгновенного воспламенения→отсутсвие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</si>
  <si>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отсутсвие отсроченного воспламенения → ликвидация аварии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</si>
  <si>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</si>
  <si>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</si>
  <si>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</si>
  <si>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</si>
  <si>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</si>
  <si>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</si>
  <si>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</si>
  <si>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 при воздействии внешнего источника горения→ образование огненного шара</t>
  </si>
  <si>
    <t>Частичное-шар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</si>
</sst>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 Narrow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0" borderId="0"/>
  </cellStyleXfs>
  <cellXfs count="3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2" xfId="0" applyFill="1" applyBorder="1"/>
    <xf numFmtId="0" fontId="0" fillId="0" borderId="33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8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5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9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1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7" xfId="0" applyFill="1" applyBorder="1"/>
    <xf numFmtId="0" fontId="0" fillId="0" borderId="40" xfId="0" applyBorder="1"/>
    <xf numFmtId="0" fontId="0" fillId="0" borderId="32" xfId="0" applyBorder="1"/>
    <xf numFmtId="0" fontId="0" fillId="2" borderId="32" xfId="0" applyFill="1" applyBorder="1"/>
    <xf numFmtId="2" fontId="0" fillId="0" borderId="40" xfId="0" applyNumberFormat="1" applyBorder="1"/>
    <xf numFmtId="2" fontId="0" fillId="0" borderId="32" xfId="0" applyNumberFormat="1" applyBorder="1"/>
    <xf numFmtId="2" fontId="0" fillId="0" borderId="41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42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4" xfId="0" applyFont="1" applyFill="1" applyBorder="1"/>
    <xf numFmtId="0" fontId="5" fillId="5" borderId="45" xfId="0" applyFont="1" applyFill="1" applyBorder="1"/>
    <xf numFmtId="0" fontId="18" fillId="5" borderId="43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5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42" xfId="0" applyNumberFormat="1" applyFont="1" applyFill="1" applyBorder="1"/>
    <xf numFmtId="0" fontId="18" fillId="8" borderId="43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4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42" xfId="0" applyNumberFormat="1" applyFont="1" applyFill="1" applyBorder="1"/>
    <xf numFmtId="0" fontId="18" fillId="2" borderId="43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4" xfId="0" applyFont="1" applyFill="1" applyBorder="1"/>
    <xf numFmtId="0" fontId="8" fillId="2" borderId="45" xfId="0" applyFont="1" applyFill="1" applyBorder="1"/>
    <xf numFmtId="0" fontId="8" fillId="5" borderId="27" xfId="0" applyFont="1" applyFill="1" applyBorder="1"/>
    <xf numFmtId="0" fontId="8" fillId="5" borderId="45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42" xfId="0" applyNumberFormat="1" applyFont="1" applyFill="1" applyBorder="1"/>
    <xf numFmtId="0" fontId="18" fillId="4" borderId="43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4" xfId="0" applyFont="1" applyFill="1" applyBorder="1"/>
    <xf numFmtId="0" fontId="5" fillId="4" borderId="45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5" fillId="9" borderId="0" xfId="0" applyFont="1" applyFill="1"/>
    <xf numFmtId="0" fontId="0" fillId="0" borderId="21" xfId="0" applyBorder="1"/>
    <xf numFmtId="0" fontId="0" fillId="0" borderId="2" xfId="0" applyBorder="1"/>
    <xf numFmtId="0" fontId="0" fillId="4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1" fillId="0" borderId="0" xfId="0" applyFont="1" applyAlignment="1">
      <alignment vertical="center"/>
    </xf>
    <xf numFmtId="0" fontId="23" fillId="10" borderId="35" xfId="0" applyFont="1" applyFill="1" applyBorder="1" applyAlignment="1">
      <alignment vertical="center"/>
    </xf>
    <xf numFmtId="0" fontId="23" fillId="10" borderId="36" xfId="0" applyFont="1" applyFill="1" applyBorder="1" applyAlignment="1">
      <alignment vertical="center"/>
    </xf>
    <xf numFmtId="0" fontId="8" fillId="4" borderId="45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9" xfId="0" applyFont="1" applyFill="1" applyBorder="1"/>
    <xf numFmtId="0" fontId="0" fillId="5" borderId="49" xfId="0" applyFill="1" applyBorder="1"/>
    <xf numFmtId="0" fontId="0" fillId="5" borderId="49" xfId="0" applyFill="1" applyBorder="1" applyAlignment="1">
      <alignment wrapText="1"/>
    </xf>
    <xf numFmtId="11" fontId="8" fillId="5" borderId="49" xfId="0" applyNumberFormat="1" applyFont="1" applyFill="1" applyBorder="1"/>
    <xf numFmtId="0" fontId="8" fillId="5" borderId="49" xfId="0" applyFont="1" applyFill="1" applyBorder="1"/>
    <xf numFmtId="11" fontId="5" fillId="5" borderId="49" xfId="0" applyNumberFormat="1" applyFont="1" applyFill="1" applyBorder="1"/>
    <xf numFmtId="2" fontId="5" fillId="5" borderId="49" xfId="0" applyNumberFormat="1" applyFont="1" applyFill="1" applyBorder="1"/>
    <xf numFmtId="0" fontId="5" fillId="5" borderId="4" xfId="0" applyFont="1" applyFill="1" applyBorder="1"/>
    <xf numFmtId="0" fontId="5" fillId="5" borderId="50" xfId="0" applyFont="1" applyFill="1" applyBorder="1"/>
    <xf numFmtId="0" fontId="8" fillId="5" borderId="51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4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0" borderId="3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vertical="center" wrapText="1"/>
    </xf>
    <xf numFmtId="0" fontId="0" fillId="0" borderId="3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9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2">
    <cellStyle name="Обычный" xfId="0" builtinId="0"/>
    <cellStyle name="Обычный 2" xfId="1" xr:uid="{738D9B0C-1CC5-4EBE-8606-FAB93BB8FD6D}"/>
  </cellStyles>
  <dxfs count="1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17930</xdr:colOff>
      <xdr:row>4</xdr:row>
      <xdr:rowOff>26895</xdr:rowOff>
    </xdr:from>
    <xdr:to>
      <xdr:col>15</xdr:col>
      <xdr:colOff>421800</xdr:colOff>
      <xdr:row>26</xdr:row>
      <xdr:rowOff>154919</xdr:rowOff>
    </xdr:to>
    <xdr:pic>
      <xdr:nvPicPr>
        <xdr:cNvPr id="3" name="FN">
          <a:extLst>
            <a:ext uri="{FF2B5EF4-FFF2-40B4-BE49-F238E27FC236}">
              <a16:creationId xmlns:a16="http://schemas.microsoft.com/office/drawing/2014/main" id="{082E6E86-F001-110D-1768-C8C1E2413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6024" y="896471"/>
          <a:ext cx="5280670" cy="407249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26</xdr:row>
      <xdr:rowOff>128024</xdr:rowOff>
    </xdr:to>
    <xdr:pic>
      <xdr:nvPicPr>
        <xdr:cNvPr id="5" name="FG">
          <a:extLst>
            <a:ext uri="{FF2B5EF4-FFF2-40B4-BE49-F238E27FC236}">
              <a16:creationId xmlns:a16="http://schemas.microsoft.com/office/drawing/2014/main" id="{33E02A85-5CE2-BABA-CCF3-61A70E8FA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0460" y="876300"/>
          <a:ext cx="5280670" cy="4151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C1:K126"/>
  <sheetViews>
    <sheetView zoomScale="70" zoomScaleNormal="70" workbookViewId="0">
      <pane ySplit="1" topLeftCell="A80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26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31</v>
      </c>
      <c r="K1" s="8" t="s">
        <v>16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54</v>
      </c>
      <c r="K3" s="75">
        <f>G4*F8*E13*D52</f>
        <v>0</v>
      </c>
    </row>
    <row r="4" spans="3:11" x14ac:dyDescent="0.25">
      <c r="C4" s="9"/>
      <c r="D4" s="9"/>
      <c r="E4" s="9"/>
      <c r="F4" s="11" t="s">
        <v>33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55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33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38</v>
      </c>
      <c r="F8" s="18">
        <v>1</v>
      </c>
      <c r="G8" s="19" t="s">
        <v>38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36</v>
      </c>
      <c r="G9" s="27">
        <v>0.95</v>
      </c>
      <c r="H9" s="17"/>
      <c r="I9" s="11" t="s">
        <v>36</v>
      </c>
      <c r="J9" s="20" t="s">
        <v>40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41</v>
      </c>
      <c r="H12" s="26">
        <v>0</v>
      </c>
      <c r="I12" s="9"/>
      <c r="J12" s="11" t="s">
        <v>32</v>
      </c>
      <c r="K12" s="75">
        <f>J13*H12*G9*F8*E13*D52</f>
        <v>0</v>
      </c>
    </row>
    <row r="13" spans="3:11" x14ac:dyDescent="0.25">
      <c r="C13" s="9"/>
      <c r="D13" s="11" t="s">
        <v>56</v>
      </c>
      <c r="E13" s="18">
        <v>0</v>
      </c>
      <c r="F13" s="17"/>
      <c r="G13" s="9"/>
      <c r="H13" s="17"/>
      <c r="I13" s="11" t="s">
        <v>33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41</v>
      </c>
      <c r="F16" s="26">
        <v>0</v>
      </c>
      <c r="G16" s="9"/>
      <c r="H16" s="9"/>
      <c r="I16" s="11" t="s">
        <v>36</v>
      </c>
      <c r="J16" s="20" t="s">
        <v>40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54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33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55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33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38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57</v>
      </c>
      <c r="E25" s="18">
        <v>1</v>
      </c>
      <c r="F25" s="11" t="s">
        <v>36</v>
      </c>
      <c r="G25" s="27">
        <v>0.95</v>
      </c>
      <c r="H25" s="17"/>
      <c r="I25" s="11" t="s">
        <v>36</v>
      </c>
      <c r="J25" s="20" t="s">
        <v>40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41</v>
      </c>
      <c r="H28" s="18">
        <v>0</v>
      </c>
      <c r="I28" s="9"/>
      <c r="J28" s="11" t="s">
        <v>32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33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36</v>
      </c>
      <c r="J32" s="20" t="s">
        <v>40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54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33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55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33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38</v>
      </c>
      <c r="F41" s="18">
        <v>1</v>
      </c>
      <c r="G41" s="19" t="s">
        <v>38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36</v>
      </c>
      <c r="G42" s="27">
        <v>0.95</v>
      </c>
      <c r="H42" s="17"/>
      <c r="I42" s="11" t="s">
        <v>36</v>
      </c>
      <c r="J42" s="20" t="s">
        <v>40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41</v>
      </c>
      <c r="H45" s="18">
        <v>0</v>
      </c>
      <c r="I45" s="9"/>
      <c r="J45" s="11" t="s">
        <v>32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33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41</v>
      </c>
      <c r="F49" s="18">
        <v>0</v>
      </c>
      <c r="G49" s="9"/>
      <c r="H49" s="9"/>
      <c r="I49" s="11" t="s">
        <v>36</v>
      </c>
      <c r="J49" s="20" t="s">
        <v>40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58</v>
      </c>
      <c r="D52" s="18">
        <v>1</v>
      </c>
      <c r="E52" s="9"/>
      <c r="F52" s="17"/>
      <c r="G52" s="16"/>
      <c r="H52" s="16"/>
      <c r="I52" s="16"/>
      <c r="J52" s="35" t="s">
        <v>54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33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55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33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38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36</v>
      </c>
      <c r="G58" s="27">
        <v>0.95</v>
      </c>
      <c r="H58" s="17"/>
      <c r="I58" s="11" t="s">
        <v>36</v>
      </c>
      <c r="J58" s="20" t="s">
        <v>40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41</v>
      </c>
      <c r="H61" s="18">
        <v>0</v>
      </c>
      <c r="I61" s="9"/>
      <c r="J61" s="11" t="s">
        <v>32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33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36</v>
      </c>
      <c r="J65" s="20" t="s">
        <v>40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32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33</v>
      </c>
      <c r="G72" s="18">
        <v>0.05</v>
      </c>
      <c r="H72" s="9"/>
      <c r="I72" s="9"/>
      <c r="J72" s="25" t="s">
        <v>59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33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38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36</v>
      </c>
      <c r="J76" s="20" t="s">
        <v>40</v>
      </c>
      <c r="K76" s="28">
        <f>J77*I75*H77*G78*F83*D77</f>
        <v>0.90249999999999997</v>
      </c>
    </row>
    <row r="77" spans="3:11" x14ac:dyDescent="0.25">
      <c r="C77" s="39" t="s">
        <v>43</v>
      </c>
      <c r="D77" s="18">
        <v>1</v>
      </c>
      <c r="E77" s="9"/>
      <c r="F77" s="17"/>
      <c r="G77" s="19" t="s">
        <v>38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36</v>
      </c>
      <c r="G78" s="27">
        <v>0.95</v>
      </c>
      <c r="H78" s="19" t="s">
        <v>41</v>
      </c>
      <c r="I78" s="18">
        <v>0</v>
      </c>
      <c r="J78" s="25" t="s">
        <v>32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33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36</v>
      </c>
      <c r="J82" s="20" t="s">
        <v>40</v>
      </c>
      <c r="K82" s="28">
        <f>J83*I78*H77*G78*F83*D77</f>
        <v>0</v>
      </c>
    </row>
    <row r="83" spans="3:11" x14ac:dyDescent="0.25">
      <c r="C83" s="9"/>
      <c r="D83" s="17"/>
      <c r="E83" s="11" t="s">
        <v>38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32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41</v>
      </c>
      <c r="H86" s="18">
        <v>0</v>
      </c>
      <c r="I86" s="11" t="s">
        <v>33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38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36</v>
      </c>
      <c r="J89" s="20" t="s">
        <v>40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41</v>
      </c>
      <c r="I91" s="18">
        <v>0</v>
      </c>
      <c r="J91" s="25" t="s">
        <v>32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33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36</v>
      </c>
      <c r="J95" s="20" t="s">
        <v>40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41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32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33</v>
      </c>
      <c r="G102" s="18">
        <v>0.05</v>
      </c>
      <c r="H102" s="9"/>
      <c r="I102" s="9"/>
      <c r="J102" s="25" t="s">
        <v>59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33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38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36</v>
      </c>
      <c r="J106" s="20" t="s">
        <v>40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38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36</v>
      </c>
      <c r="G108" s="27">
        <v>0.95</v>
      </c>
      <c r="H108" s="19" t="s">
        <v>41</v>
      </c>
      <c r="I108" s="18">
        <v>0</v>
      </c>
      <c r="J108" s="25" t="s">
        <v>32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33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36</v>
      </c>
      <c r="J112" s="20" t="s">
        <v>40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32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41</v>
      </c>
      <c r="H116" s="18">
        <v>0</v>
      </c>
      <c r="I116" s="11" t="s">
        <v>33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38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36</v>
      </c>
      <c r="J119" s="20" t="s">
        <v>40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41</v>
      </c>
      <c r="I121" s="18">
        <v>0</v>
      </c>
      <c r="J121" s="25" t="s">
        <v>32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33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36</v>
      </c>
      <c r="J125" s="20" t="s">
        <v>40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185" priority="20" operator="greaterThan">
      <formula>0</formula>
    </cfRule>
  </conditionalFormatting>
  <conditionalFormatting sqref="K5">
    <cfRule type="cellIs" dxfId="184" priority="19" operator="greaterThan">
      <formula>0</formula>
    </cfRule>
  </conditionalFormatting>
  <conditionalFormatting sqref="K9">
    <cfRule type="cellIs" dxfId="183" priority="18" operator="greaterThan">
      <formula>0</formula>
    </cfRule>
  </conditionalFormatting>
  <conditionalFormatting sqref="K12">
    <cfRule type="cellIs" dxfId="182" priority="17" operator="greaterThan">
      <formula>0</formula>
    </cfRule>
  </conditionalFormatting>
  <conditionalFormatting sqref="K16">
    <cfRule type="cellIs" dxfId="181" priority="16" operator="greaterThan">
      <formula>0</formula>
    </cfRule>
  </conditionalFormatting>
  <conditionalFormatting sqref="K19">
    <cfRule type="cellIs" dxfId="180" priority="15" operator="greaterThan">
      <formula>0</formula>
    </cfRule>
  </conditionalFormatting>
  <conditionalFormatting sqref="K21">
    <cfRule type="cellIs" dxfId="179" priority="14" operator="greaterThan">
      <formula>0</formula>
    </cfRule>
  </conditionalFormatting>
  <conditionalFormatting sqref="K25">
    <cfRule type="cellIs" dxfId="178" priority="13" operator="greaterThan">
      <formula>0</formula>
    </cfRule>
  </conditionalFormatting>
  <conditionalFormatting sqref="K28">
    <cfRule type="cellIs" dxfId="177" priority="12" operator="greaterThan">
      <formula>0</formula>
    </cfRule>
  </conditionalFormatting>
  <conditionalFormatting sqref="K32">
    <cfRule type="cellIs" dxfId="176" priority="11" operator="greaterThan">
      <formula>0</formula>
    </cfRule>
  </conditionalFormatting>
  <conditionalFormatting sqref="K36">
    <cfRule type="cellIs" dxfId="175" priority="10" operator="greaterThan">
      <formula>0</formula>
    </cfRule>
  </conditionalFormatting>
  <conditionalFormatting sqref="K38">
    <cfRule type="cellIs" dxfId="174" priority="9" operator="greaterThan">
      <formula>0</formula>
    </cfRule>
  </conditionalFormatting>
  <conditionalFormatting sqref="K42">
    <cfRule type="cellIs" dxfId="173" priority="8" operator="greaterThan">
      <formula>0</formula>
    </cfRule>
  </conditionalFormatting>
  <conditionalFormatting sqref="K45">
    <cfRule type="cellIs" dxfId="172" priority="7" operator="greaterThan">
      <formula>0</formula>
    </cfRule>
  </conditionalFormatting>
  <conditionalFormatting sqref="K49">
    <cfRule type="cellIs" dxfId="171" priority="6" operator="greaterThan">
      <formula>0</formula>
    </cfRule>
  </conditionalFormatting>
  <conditionalFormatting sqref="K52">
    <cfRule type="cellIs" dxfId="170" priority="5" operator="greaterThan">
      <formula>0</formula>
    </cfRule>
  </conditionalFormatting>
  <conditionalFormatting sqref="K54">
    <cfRule type="cellIs" dxfId="169" priority="4" operator="greaterThan">
      <formula>0</formula>
    </cfRule>
  </conditionalFormatting>
  <conditionalFormatting sqref="K58">
    <cfRule type="cellIs" dxfId="168" priority="3" operator="greaterThan">
      <formula>0</formula>
    </cfRule>
  </conditionalFormatting>
  <conditionalFormatting sqref="K61">
    <cfRule type="cellIs" dxfId="167" priority="1" operator="greaterThan">
      <formula>0</formula>
    </cfRule>
  </conditionalFormatting>
  <conditionalFormatting sqref="K65">
    <cfRule type="cellIs" dxfId="16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12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40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40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65</v>
      </c>
      <c r="C1" s="71"/>
      <c r="D1" s="71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121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121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79" priority="10" operator="greaterThan">
      <formula>0</formula>
    </cfRule>
  </conditionalFormatting>
  <conditionalFormatting sqref="I5">
    <cfRule type="cellIs" dxfId="78" priority="9" operator="greaterThan">
      <formula>0</formula>
    </cfRule>
  </conditionalFormatting>
  <conditionalFormatting sqref="I9">
    <cfRule type="cellIs" dxfId="77" priority="8" operator="greaterThan">
      <formula>0</formula>
    </cfRule>
  </conditionalFormatting>
  <conditionalFormatting sqref="I13">
    <cfRule type="cellIs" dxfId="76" priority="7" operator="greaterThan">
      <formula>0</formula>
    </cfRule>
  </conditionalFormatting>
  <conditionalFormatting sqref="I17">
    <cfRule type="cellIs" dxfId="75" priority="6" operator="greaterThan">
      <formula>0</formula>
    </cfRule>
  </conditionalFormatting>
  <conditionalFormatting sqref="I20">
    <cfRule type="cellIs" dxfId="74" priority="5" operator="greaterThan">
      <formula>0</formula>
    </cfRule>
  </conditionalFormatting>
  <conditionalFormatting sqref="I22">
    <cfRule type="cellIs" dxfId="73" priority="4" operator="greaterThan">
      <formula>0</formula>
    </cfRule>
  </conditionalFormatting>
  <conditionalFormatting sqref="I26">
    <cfRule type="cellIs" dxfId="72" priority="3" operator="greaterThan">
      <formula>0</formula>
    </cfRule>
  </conditionalFormatting>
  <conditionalFormatting sqref="I30">
    <cfRule type="cellIs" dxfId="71" priority="2" operator="greaterThan">
      <formula>0</formula>
    </cfRule>
  </conditionalFormatting>
  <conditionalFormatting sqref="I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56</v>
      </c>
      <c r="F9" s="62" t="s">
        <v>36</v>
      </c>
      <c r="G9" s="63" t="s">
        <v>40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32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57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0.27074999999999999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56</v>
      </c>
      <c r="F26" s="62" t="s">
        <v>36</v>
      </c>
      <c r="G26" s="63" t="s">
        <v>40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32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57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69" priority="10" operator="greaterThan">
      <formula>0</formula>
    </cfRule>
  </conditionalFormatting>
  <conditionalFormatting sqref="I5">
    <cfRule type="cellIs" dxfId="68" priority="9" operator="greaterThan">
      <formula>0</formula>
    </cfRule>
  </conditionalFormatting>
  <conditionalFormatting sqref="I9">
    <cfRule type="cellIs" dxfId="67" priority="8" operator="greaterThan">
      <formula>0</formula>
    </cfRule>
  </conditionalFormatting>
  <conditionalFormatting sqref="I13">
    <cfRule type="cellIs" dxfId="66" priority="7" operator="greaterThan">
      <formula>0</formula>
    </cfRule>
  </conditionalFormatting>
  <conditionalFormatting sqref="I17">
    <cfRule type="cellIs" dxfId="65" priority="6" operator="greaterThan">
      <formula>0</formula>
    </cfRule>
  </conditionalFormatting>
  <conditionalFormatting sqref="I20">
    <cfRule type="cellIs" dxfId="64" priority="5" operator="greaterThan">
      <formula>0</formula>
    </cfRule>
  </conditionalFormatting>
  <conditionalFormatting sqref="I22">
    <cfRule type="cellIs" dxfId="63" priority="4" operator="greaterThan">
      <formula>0</formula>
    </cfRule>
  </conditionalFormatting>
  <conditionalFormatting sqref="I26">
    <cfRule type="cellIs" dxfId="62" priority="3" operator="greaterThan">
      <formula>0</formula>
    </cfRule>
  </conditionalFormatting>
  <conditionalFormatting sqref="I30">
    <cfRule type="cellIs" dxfId="61" priority="2" operator="greaterThan">
      <formula>0</formula>
    </cfRule>
  </conditionalFormatting>
  <conditionalFormatting sqref="I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B1:M35"/>
  <sheetViews>
    <sheetView workbookViewId="0">
      <pane ySplit="1" topLeftCell="A8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35</v>
      </c>
      <c r="F6" s="13">
        <v>0.2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39</v>
      </c>
      <c r="F9" s="63" t="s">
        <v>40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49" priority="10" operator="greaterThan">
      <formula>0</formula>
    </cfRule>
  </conditionalFormatting>
  <conditionalFormatting sqref="H5">
    <cfRule type="cellIs" dxfId="48" priority="9" operator="greaterThan">
      <formula>0</formula>
    </cfRule>
  </conditionalFormatting>
  <conditionalFormatting sqref="H9">
    <cfRule type="cellIs" dxfId="47" priority="8" operator="greaterThan">
      <formula>0</formula>
    </cfRule>
  </conditionalFormatting>
  <conditionalFormatting sqref="H13">
    <cfRule type="cellIs" dxfId="46" priority="7" operator="greaterThan">
      <formula>0</formula>
    </cfRule>
  </conditionalFormatting>
  <conditionalFormatting sqref="H17">
    <cfRule type="cellIs" dxfId="45" priority="6" operator="greaterThan">
      <formula>0</formula>
    </cfRule>
  </conditionalFormatting>
  <conditionalFormatting sqref="H20">
    <cfRule type="cellIs" dxfId="44" priority="5" operator="greaterThan">
      <formula>0</formula>
    </cfRule>
  </conditionalFormatting>
  <conditionalFormatting sqref="H22">
    <cfRule type="cellIs" dxfId="43" priority="4" operator="greaterThan">
      <formula>0</formula>
    </cfRule>
  </conditionalFormatting>
  <conditionalFormatting sqref="H26">
    <cfRule type="cellIs" dxfId="42" priority="3" operator="greaterThan">
      <formula>0</formula>
    </cfRule>
  </conditionalFormatting>
  <conditionalFormatting sqref="H30">
    <cfRule type="cellIs" dxfId="41" priority="2" operator="greaterThan">
      <formula>0</formula>
    </cfRule>
  </conditionalFormatting>
  <conditionalFormatting sqref="H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0.85499999999999998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39" priority="10" operator="greaterThan">
      <formula>0</formula>
    </cfRule>
  </conditionalFormatting>
  <conditionalFormatting sqref="H5">
    <cfRule type="cellIs" dxfId="38" priority="9" operator="greaterThan">
      <formula>0</formula>
    </cfRule>
  </conditionalFormatting>
  <conditionalFormatting sqref="H9">
    <cfRule type="cellIs" dxfId="37" priority="8" operator="greaterThan">
      <formula>0</formula>
    </cfRule>
  </conditionalFormatting>
  <conditionalFormatting sqref="H13">
    <cfRule type="cellIs" dxfId="36" priority="7" operator="greaterThan">
      <formula>0</formula>
    </cfRule>
  </conditionalFormatting>
  <conditionalFormatting sqref="H17">
    <cfRule type="cellIs" dxfId="35" priority="6" operator="greaterThan">
      <formula>0</formula>
    </cfRule>
  </conditionalFormatting>
  <conditionalFormatting sqref="H20">
    <cfRule type="cellIs" dxfId="34" priority="5" operator="greaterThan">
      <formula>0</formula>
    </cfRule>
  </conditionalFormatting>
  <conditionalFormatting sqref="H22">
    <cfRule type="cellIs" dxfId="33" priority="4" operator="greaterThan">
      <formula>0</formula>
    </cfRule>
  </conditionalFormatting>
  <conditionalFormatting sqref="H26">
    <cfRule type="cellIs" dxfId="32" priority="3" operator="greaterThan">
      <formula>0</formula>
    </cfRule>
  </conditionalFormatting>
  <conditionalFormatting sqref="H30">
    <cfRule type="cellIs" dxfId="31" priority="2" operator="greaterThan">
      <formula>0</formula>
    </cfRule>
  </conditionalFormatting>
  <conditionalFormatting sqref="H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B1:I34"/>
  <sheetViews>
    <sheetView workbookViewId="0">
      <pane ySplit="1" topLeftCell="A2" activePane="bottomLeft" state="frozen"/>
      <selection pane="bottomLeft" activeCell="N9" sqref="N9:N1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40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40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40</v>
      </c>
      <c r="H34" s="12"/>
      <c r="I34" s="75">
        <f>G33*E32*D30*C22</f>
        <v>0.6080000000000001</v>
      </c>
    </row>
  </sheetData>
  <conditionalFormatting sqref="I3">
    <cfRule type="cellIs" dxfId="29" priority="10" operator="greaterThan">
      <formula>0</formula>
    </cfRule>
  </conditionalFormatting>
  <conditionalFormatting sqref="I5">
    <cfRule type="cellIs" dxfId="28" priority="9" operator="greaterThan">
      <formula>0</formula>
    </cfRule>
  </conditionalFormatting>
  <conditionalFormatting sqref="I9">
    <cfRule type="cellIs" dxfId="27" priority="8" operator="greaterThan">
      <formula>0</formula>
    </cfRule>
  </conditionalFormatting>
  <conditionalFormatting sqref="I13">
    <cfRule type="cellIs" dxfId="26" priority="7" operator="greaterThan">
      <formula>0</formula>
    </cfRule>
  </conditionalFormatting>
  <conditionalFormatting sqref="I17">
    <cfRule type="cellIs" dxfId="25" priority="6" operator="greaterThan">
      <formula>0</formula>
    </cfRule>
  </conditionalFormatting>
  <conditionalFormatting sqref="I20">
    <cfRule type="cellIs" dxfId="24" priority="5" operator="greaterThan">
      <formula>0</formula>
    </cfRule>
  </conditionalFormatting>
  <conditionalFormatting sqref="I24">
    <cfRule type="cellIs" dxfId="23" priority="4" operator="greaterThan">
      <formula>0</formula>
    </cfRule>
  </conditionalFormatting>
  <conditionalFormatting sqref="I28">
    <cfRule type="cellIs" dxfId="22" priority="3" operator="greaterThan">
      <formula>0</formula>
    </cfRule>
  </conditionalFormatting>
  <conditionalFormatting sqref="I30">
    <cfRule type="cellIs" dxfId="21" priority="2" operator="greaterThan">
      <formula>0</formula>
    </cfRule>
  </conditionalFormatting>
  <conditionalFormatting sqref="I34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B1:I34"/>
  <sheetViews>
    <sheetView workbookViewId="0">
      <pane ySplit="1" topLeftCell="A5" activePane="bottomLeft" state="frozen"/>
      <selection pane="bottomLeft" activeCell="I9" sqref="I9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26</v>
      </c>
      <c r="C1" s="8" t="s">
        <v>27</v>
      </c>
      <c r="D1" s="8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121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121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121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288D-DD70-45C3-9B79-2BB22A928414}">
  <sheetPr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28</v>
      </c>
      <c r="C1" s="8" t="s">
        <v>29</v>
      </c>
      <c r="D1" s="8" t="s">
        <v>30</v>
      </c>
      <c r="E1" s="8" t="s">
        <v>31</v>
      </c>
      <c r="F1" s="8" t="s">
        <v>12</v>
      </c>
      <c r="G1" s="8" t="s">
        <v>16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32</v>
      </c>
      <c r="F3" s="12"/>
      <c r="G3" s="75">
        <f>C4</f>
        <v>0.05</v>
      </c>
    </row>
    <row r="4" spans="2:7" x14ac:dyDescent="0.3">
      <c r="B4" s="11" t="s">
        <v>33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34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33</v>
      </c>
      <c r="E6" s="13">
        <v>0.05</v>
      </c>
      <c r="F6" s="9"/>
      <c r="G6" s="15"/>
    </row>
    <row r="7" spans="2:7" x14ac:dyDescent="0.3">
      <c r="B7" s="11" t="s">
        <v>36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38</v>
      </c>
      <c r="D9" s="19" t="s">
        <v>36</v>
      </c>
      <c r="E9" s="20" t="s">
        <v>40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32</v>
      </c>
      <c r="F13" s="12"/>
      <c r="G13" s="75">
        <f>E14*D13*C7</f>
        <v>0</v>
      </c>
    </row>
    <row r="14" spans="2:7" x14ac:dyDescent="0.3">
      <c r="B14" s="9"/>
      <c r="C14" s="11" t="s">
        <v>41</v>
      </c>
      <c r="D14" s="23" t="s">
        <v>33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36</v>
      </c>
      <c r="E17" s="20" t="s">
        <v>40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28</v>
      </c>
      <c r="C21" s="8" t="s">
        <v>29</v>
      </c>
      <c r="D21" s="8" t="s">
        <v>30</v>
      </c>
      <c r="E21" s="8" t="s">
        <v>31</v>
      </c>
      <c r="F21" s="8" t="s">
        <v>12</v>
      </c>
      <c r="G21" s="8" t="s">
        <v>16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32</v>
      </c>
      <c r="F23" s="12"/>
      <c r="G23" s="75">
        <f>C24</f>
        <v>0.05</v>
      </c>
    </row>
    <row r="24" spans="2:7" x14ac:dyDescent="0.3">
      <c r="B24" s="11" t="s">
        <v>33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34</v>
      </c>
      <c r="F25" s="12"/>
      <c r="G25" s="75">
        <f>C27*E26*D28</f>
        <v>0</v>
      </c>
    </row>
    <row r="26" spans="2:7" x14ac:dyDescent="0.3">
      <c r="B26" s="9"/>
      <c r="C26" s="17"/>
      <c r="D26" s="11" t="s">
        <v>33</v>
      </c>
      <c r="E26" s="13">
        <v>0.05</v>
      </c>
      <c r="F26" s="9"/>
      <c r="G26" s="15"/>
    </row>
    <row r="27" spans="2:7" x14ac:dyDescent="0.3">
      <c r="B27" s="11" t="s">
        <v>36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38</v>
      </c>
      <c r="D29" s="19" t="s">
        <v>36</v>
      </c>
      <c r="E29" s="20" t="s">
        <v>40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32</v>
      </c>
      <c r="F33" s="12"/>
      <c r="G33" s="75">
        <f>E34*D33*C27</f>
        <v>4.7500000000000001E-2</v>
      </c>
    </row>
    <row r="34" spans="2:7" x14ac:dyDescent="0.3">
      <c r="B34" s="9"/>
      <c r="C34" s="11" t="s">
        <v>41</v>
      </c>
      <c r="D34" s="23" t="s">
        <v>33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36</v>
      </c>
      <c r="E37" s="20" t="s">
        <v>40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9" priority="15" operator="greaterThan">
      <formula>0</formula>
    </cfRule>
  </conditionalFormatting>
  <conditionalFormatting sqref="G5">
    <cfRule type="cellIs" dxfId="8" priority="14" operator="greaterThan">
      <formula>0</formula>
    </cfRule>
  </conditionalFormatting>
  <conditionalFormatting sqref="G9">
    <cfRule type="cellIs" dxfId="7" priority="13" operator="greaterThan">
      <formula>0</formula>
    </cfRule>
  </conditionalFormatting>
  <conditionalFormatting sqref="G13">
    <cfRule type="cellIs" dxfId="6" priority="12" operator="greaterThan">
      <formula>0</formula>
    </cfRule>
  </conditionalFormatting>
  <conditionalFormatting sqref="G17">
    <cfRule type="cellIs" dxfId="5" priority="11" operator="greaterThan">
      <formula>0</formula>
    </cfRule>
  </conditionalFormatting>
  <conditionalFormatting sqref="G23">
    <cfRule type="cellIs" dxfId="4" priority="5" operator="greaterThan">
      <formula>0</formula>
    </cfRule>
  </conditionalFormatting>
  <conditionalFormatting sqref="G25">
    <cfRule type="cellIs" dxfId="3" priority="4" operator="greaterThan">
      <formula>0</formula>
    </cfRule>
  </conditionalFormatting>
  <conditionalFormatting sqref="G29">
    <cfRule type="cellIs" dxfId="2" priority="3" operator="greaterThan">
      <formula>0</formula>
    </cfRule>
  </conditionalFormatting>
  <conditionalFormatting sqref="G33">
    <cfRule type="cellIs" dxfId="1" priority="2" operator="greaterThan">
      <formula>0</formula>
    </cfRule>
  </conditionalFormatting>
  <conditionalFormatting sqref="G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34998626667073579"/>
  </sheetPr>
  <dimension ref="A1:T26"/>
  <sheetViews>
    <sheetView zoomScale="90" zoomScaleNormal="90" workbookViewId="0">
      <pane ySplit="1" topLeftCell="A5" activePane="bottomLeft" state="frozen"/>
      <selection pane="bottomLeft" activeCell="T4" sqref="T4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3.109375" style="80" customWidth="1"/>
    <col min="13" max="13" width="12" style="131" customWidth="1"/>
    <col min="14" max="14" width="13.5546875" customWidth="1"/>
    <col min="15" max="15" width="17.44140625" customWidth="1"/>
    <col min="16" max="16" width="12.109375" customWidth="1"/>
    <col min="17" max="17" width="9.109375" style="159"/>
    <col min="19" max="19" width="15" customWidth="1"/>
  </cols>
  <sheetData>
    <row r="1" spans="1:20" ht="62.4" customHeight="1" thickBot="1" x14ac:dyDescent="0.35">
      <c r="A1" s="313" t="s">
        <v>136</v>
      </c>
      <c r="B1" s="314"/>
      <c r="C1" s="315" t="s">
        <v>137</v>
      </c>
      <c r="D1" s="316"/>
      <c r="E1" s="317"/>
      <c r="F1" s="313" t="s">
        <v>138</v>
      </c>
      <c r="G1" s="318"/>
      <c r="H1" s="314"/>
      <c r="I1" s="311" t="s">
        <v>166</v>
      </c>
      <c r="J1" s="311" t="s">
        <v>167</v>
      </c>
      <c r="K1" s="311" t="s">
        <v>168</v>
      </c>
      <c r="L1" s="311" t="s">
        <v>170</v>
      </c>
      <c r="M1" s="311" t="s">
        <v>169</v>
      </c>
      <c r="N1" s="319" t="s">
        <v>135</v>
      </c>
      <c r="O1" s="311" t="s">
        <v>139</v>
      </c>
      <c r="P1" s="321" t="s">
        <v>171</v>
      </c>
      <c r="Q1" s="158" t="s">
        <v>172</v>
      </c>
      <c r="S1" s="7" t="s">
        <v>179</v>
      </c>
    </row>
    <row r="2" spans="1:20" ht="43.8" thickBot="1" x14ac:dyDescent="0.35">
      <c r="A2" s="139" t="s">
        <v>140</v>
      </c>
      <c r="B2" s="139" t="s">
        <v>141</v>
      </c>
      <c r="C2" s="140" t="s">
        <v>142</v>
      </c>
      <c r="D2" s="139" t="s">
        <v>143</v>
      </c>
      <c r="E2" s="138" t="s">
        <v>144</v>
      </c>
      <c r="F2" s="140" t="s">
        <v>145</v>
      </c>
      <c r="G2" s="139" t="s">
        <v>146</v>
      </c>
      <c r="H2" s="138" t="s">
        <v>147</v>
      </c>
      <c r="I2" s="312"/>
      <c r="J2" s="312"/>
      <c r="K2" s="312"/>
      <c r="L2" s="312"/>
      <c r="M2" s="312"/>
      <c r="N2" s="320"/>
      <c r="O2" s="312"/>
      <c r="P2" s="322"/>
    </row>
    <row r="3" spans="1:20" ht="28.8" x14ac:dyDescent="0.3">
      <c r="A3" s="129" t="s">
        <v>148</v>
      </c>
      <c r="B3" s="146" t="s">
        <v>149</v>
      </c>
      <c r="C3" s="141">
        <v>1</v>
      </c>
      <c r="D3" s="136">
        <f>N3*O3*M3*(1-P3)+N3*(1-O3)*L3+IF(F3="г.ф.",L3*I3,M3*I3)</f>
        <v>0.34499999999999997</v>
      </c>
      <c r="E3" s="137">
        <f>D3*C3</f>
        <v>0.34499999999999997</v>
      </c>
      <c r="F3" s="141" t="s">
        <v>159</v>
      </c>
      <c r="G3" s="70">
        <v>1.6</v>
      </c>
      <c r="H3" s="142">
        <v>100</v>
      </c>
      <c r="I3" s="151">
        <f>PI()*(POWER(K3/1000,2)/4)*J3</f>
        <v>0</v>
      </c>
      <c r="J3" s="152">
        <v>0</v>
      </c>
      <c r="K3" s="150">
        <v>0</v>
      </c>
      <c r="L3" s="130">
        <v>3.4499999999999999E-3</v>
      </c>
      <c r="M3" s="153">
        <v>0.92500000000000004</v>
      </c>
      <c r="N3" s="154">
        <v>100</v>
      </c>
      <c r="O3" s="69">
        <v>0</v>
      </c>
      <c r="P3" s="155">
        <v>0.5</v>
      </c>
      <c r="Q3" s="160" t="s">
        <v>173</v>
      </c>
      <c r="S3" s="160" t="s">
        <v>173</v>
      </c>
      <c r="T3" s="161">
        <f>SUMIF(Q3:Q20,S3,D3:D20)</f>
        <v>454.81213437074985</v>
      </c>
    </row>
    <row r="4" spans="1:20" x14ac:dyDescent="0.3">
      <c r="B4" s="144" t="s">
        <v>176</v>
      </c>
      <c r="C4" s="143">
        <v>1</v>
      </c>
      <c r="D4" s="136">
        <f t="shared" ref="D4:D20" si="0">N4*O4*M4*(1-P4)+N4*(1-O4)*L4+IF(F4="г.ф.",L4*I4,M4*I4)</f>
        <v>121.76986698308151</v>
      </c>
      <c r="E4" s="133">
        <f t="shared" ref="E4:E12" si="1">D4*C4</f>
        <v>121.76986698308151</v>
      </c>
      <c r="F4" s="143" t="s">
        <v>151</v>
      </c>
      <c r="G4" s="51">
        <v>1</v>
      </c>
      <c r="H4" s="144">
        <v>100</v>
      </c>
      <c r="I4" s="149">
        <f t="shared" ref="I4:I20" si="2">PI()*(POWER(K4/1000,2)/4)*J4</f>
        <v>131.6430994411692</v>
      </c>
      <c r="J4" s="126">
        <v>6800</v>
      </c>
      <c r="K4" s="128">
        <v>157</v>
      </c>
      <c r="L4" s="130">
        <v>3.4499999999999999E-3</v>
      </c>
      <c r="M4" s="130">
        <v>0.92500000000000004</v>
      </c>
      <c r="N4" s="127">
        <v>0</v>
      </c>
      <c r="O4" s="53">
        <v>0.7</v>
      </c>
      <c r="P4" s="156">
        <v>0</v>
      </c>
      <c r="Q4" s="160" t="s">
        <v>174</v>
      </c>
      <c r="S4" s="160" t="s">
        <v>174</v>
      </c>
      <c r="T4" s="162">
        <f t="shared" ref="T4:T6" si="3">SUMIF(Q4:Q21,S4,D4:D21)</f>
        <v>1238.7188706665756</v>
      </c>
    </row>
    <row r="5" spans="1:20" ht="15" thickBot="1" x14ac:dyDescent="0.35">
      <c r="B5" s="144" t="s">
        <v>177</v>
      </c>
      <c r="C5" s="143">
        <v>1</v>
      </c>
      <c r="D5" s="136">
        <f>N5*O5*M5*(1-P5)+N5*(1-O5)*L5+IF(F5="г.ф.",L5*I5,M5*I5)</f>
        <v>15.199003683494027</v>
      </c>
      <c r="E5" s="133">
        <f t="shared" si="1"/>
        <v>15.199003683494027</v>
      </c>
      <c r="F5" s="143" t="s">
        <v>151</v>
      </c>
      <c r="G5" s="51">
        <v>0.8</v>
      </c>
      <c r="H5" s="144">
        <v>20</v>
      </c>
      <c r="I5" s="149">
        <f t="shared" si="2"/>
        <v>16.585556180154985</v>
      </c>
      <c r="J5" s="126">
        <v>2666</v>
      </c>
      <c r="K5" s="128">
        <v>89</v>
      </c>
      <c r="L5" s="130">
        <v>0</v>
      </c>
      <c r="M5" s="130">
        <v>0.91639999999999999</v>
      </c>
      <c r="N5" s="127">
        <v>0</v>
      </c>
      <c r="O5" s="53">
        <v>0.8</v>
      </c>
      <c r="P5" s="156">
        <v>0.15</v>
      </c>
      <c r="Q5" s="160" t="s">
        <v>175</v>
      </c>
      <c r="S5" s="160" t="s">
        <v>175</v>
      </c>
      <c r="T5" s="163">
        <f t="shared" si="3"/>
        <v>15.199003683494027</v>
      </c>
    </row>
    <row r="6" spans="1:20" ht="15" thickBot="1" x14ac:dyDescent="0.35">
      <c r="B6" s="144" t="s">
        <v>152</v>
      </c>
      <c r="C6" s="143">
        <v>1</v>
      </c>
      <c r="D6" s="136">
        <f>N6*O6*M6*(1-P6)+N6*(1-O6)*L6+IF(F6="г.ф.",L6*I6,M6*I6)</f>
        <v>44.810583683494023</v>
      </c>
      <c r="E6" s="133">
        <f t="shared" si="1"/>
        <v>44.810583683494023</v>
      </c>
      <c r="F6" s="143" t="s">
        <v>151</v>
      </c>
      <c r="G6" s="51">
        <v>1.6</v>
      </c>
      <c r="H6" s="144">
        <v>20</v>
      </c>
      <c r="I6" s="149">
        <f t="shared" si="2"/>
        <v>16.585556180154985</v>
      </c>
      <c r="J6" s="126">
        <v>2666</v>
      </c>
      <c r="K6" s="128">
        <v>89</v>
      </c>
      <c r="L6" s="130">
        <v>3.4499999999999999E-3</v>
      </c>
      <c r="M6" s="130">
        <v>0.91639999999999999</v>
      </c>
      <c r="N6" s="127">
        <v>100</v>
      </c>
      <c r="O6" s="53">
        <v>0.7</v>
      </c>
      <c r="P6" s="156">
        <v>0.54</v>
      </c>
      <c r="Q6" s="160" t="s">
        <v>173</v>
      </c>
      <c r="S6" s="160" t="s">
        <v>2</v>
      </c>
      <c r="T6" s="163">
        <f t="shared" si="3"/>
        <v>43.671659683494028</v>
      </c>
    </row>
    <row r="7" spans="1:20" x14ac:dyDescent="0.3">
      <c r="B7" s="144" t="s">
        <v>153</v>
      </c>
      <c r="C7" s="143">
        <v>1</v>
      </c>
      <c r="D7" s="136">
        <f t="shared" si="0"/>
        <v>86.380643683494029</v>
      </c>
      <c r="E7" s="133">
        <f t="shared" si="1"/>
        <v>86.380643683494029</v>
      </c>
      <c r="F7" s="143" t="s">
        <v>151</v>
      </c>
      <c r="G7" s="51">
        <v>1.6</v>
      </c>
      <c r="H7" s="144">
        <v>20</v>
      </c>
      <c r="I7" s="149">
        <f t="shared" si="2"/>
        <v>16.585556180154985</v>
      </c>
      <c r="J7" s="126">
        <v>2666</v>
      </c>
      <c r="K7" s="128">
        <v>89</v>
      </c>
      <c r="L7" s="130">
        <v>3.4499999999999999E-3</v>
      </c>
      <c r="M7" s="130">
        <v>0.91639999999999999</v>
      </c>
      <c r="N7" s="127">
        <v>100</v>
      </c>
      <c r="O7" s="53">
        <v>0.8</v>
      </c>
      <c r="P7" s="156">
        <v>0.03</v>
      </c>
      <c r="Q7" s="160" t="s">
        <v>173</v>
      </c>
    </row>
    <row r="8" spans="1:20" x14ac:dyDescent="0.3">
      <c r="B8" s="144" t="s">
        <v>154</v>
      </c>
      <c r="C8" s="143">
        <v>2</v>
      </c>
      <c r="D8" s="136">
        <f t="shared" si="0"/>
        <v>15.600063683494028</v>
      </c>
      <c r="E8" s="133">
        <f t="shared" si="1"/>
        <v>31.200127366988056</v>
      </c>
      <c r="F8" s="143" t="s">
        <v>151</v>
      </c>
      <c r="G8" s="51">
        <v>1</v>
      </c>
      <c r="H8" s="144">
        <v>20</v>
      </c>
      <c r="I8" s="149">
        <f t="shared" si="2"/>
        <v>16.585556180154985</v>
      </c>
      <c r="J8" s="126">
        <v>2666</v>
      </c>
      <c r="K8" s="128">
        <v>89</v>
      </c>
      <c r="L8" s="130">
        <v>3.4499999999999999E-3</v>
      </c>
      <c r="M8" s="130">
        <v>0.91639999999999999</v>
      </c>
      <c r="N8" s="127">
        <v>50</v>
      </c>
      <c r="O8" s="53">
        <v>0.8</v>
      </c>
      <c r="P8" s="156">
        <v>0.99</v>
      </c>
      <c r="Q8" s="160" t="s">
        <v>173</v>
      </c>
    </row>
    <row r="9" spans="1:20" ht="28.8" x14ac:dyDescent="0.3">
      <c r="B9" s="147" t="s">
        <v>180</v>
      </c>
      <c r="C9" s="145">
        <v>1</v>
      </c>
      <c r="D9" s="136">
        <f t="shared" si="0"/>
        <v>43.671659683494028</v>
      </c>
      <c r="E9" s="133">
        <f t="shared" si="1"/>
        <v>43.671659683494028</v>
      </c>
      <c r="F9" s="143" t="s">
        <v>151</v>
      </c>
      <c r="G9" s="51">
        <v>7.0000000000000007E-2</v>
      </c>
      <c r="H9" s="144">
        <v>20</v>
      </c>
      <c r="I9" s="149">
        <f t="shared" si="2"/>
        <v>16.585556180154985</v>
      </c>
      <c r="J9" s="126">
        <v>2666</v>
      </c>
      <c r="K9" s="128">
        <v>89</v>
      </c>
      <c r="L9" s="130">
        <v>3.4499999999999999E-3</v>
      </c>
      <c r="M9" s="130">
        <v>0.91639999999999999</v>
      </c>
      <c r="N9" s="127">
        <v>40</v>
      </c>
      <c r="O9" s="53">
        <v>0.8</v>
      </c>
      <c r="P9" s="156">
        <v>0.03</v>
      </c>
      <c r="Q9" s="160" t="s">
        <v>2</v>
      </c>
    </row>
    <row r="10" spans="1:20" ht="28.8" x14ac:dyDescent="0.3">
      <c r="B10" s="147" t="s">
        <v>156</v>
      </c>
      <c r="C10" s="143">
        <v>1</v>
      </c>
      <c r="D10" s="136">
        <f t="shared" si="0"/>
        <v>6.2220168821534694E-2</v>
      </c>
      <c r="E10" s="133">
        <f t="shared" si="1"/>
        <v>6.2220168821534694E-2</v>
      </c>
      <c r="F10" s="143" t="s">
        <v>150</v>
      </c>
      <c r="G10" s="51">
        <v>0.6</v>
      </c>
      <c r="H10" s="144">
        <v>100</v>
      </c>
      <c r="I10" s="149">
        <f t="shared" si="2"/>
        <v>16.585556180154985</v>
      </c>
      <c r="J10" s="126">
        <v>2666</v>
      </c>
      <c r="K10" s="128">
        <v>89</v>
      </c>
      <c r="L10" s="130">
        <v>3.4499999999999999E-3</v>
      </c>
      <c r="M10" s="130">
        <f>1.25/1000</f>
        <v>1.25E-3</v>
      </c>
      <c r="N10" s="127">
        <v>4</v>
      </c>
      <c r="O10" s="53">
        <v>1</v>
      </c>
      <c r="P10" s="156">
        <v>0</v>
      </c>
      <c r="Q10" s="160" t="s">
        <v>173</v>
      </c>
    </row>
    <row r="11" spans="1:20" x14ac:dyDescent="0.3">
      <c r="B11" s="147" t="s">
        <v>157</v>
      </c>
      <c r="C11" s="145">
        <v>1</v>
      </c>
      <c r="D11" s="136">
        <f t="shared" si="0"/>
        <v>15.233503683494027</v>
      </c>
      <c r="E11" s="133">
        <f t="shared" si="1"/>
        <v>15.233503683494027</v>
      </c>
      <c r="F11" s="143" t="s">
        <v>151</v>
      </c>
      <c r="G11" s="51">
        <v>7.0000000000000007E-2</v>
      </c>
      <c r="H11" s="144">
        <v>20</v>
      </c>
      <c r="I11" s="149">
        <f t="shared" si="2"/>
        <v>16.585556180154985</v>
      </c>
      <c r="J11" s="126">
        <v>2666</v>
      </c>
      <c r="K11" s="128">
        <v>89</v>
      </c>
      <c r="L11" s="130">
        <v>3.4499999999999999E-3</v>
      </c>
      <c r="M11" s="130">
        <v>0.91639999999999999</v>
      </c>
      <c r="N11" s="127">
        <v>50</v>
      </c>
      <c r="O11" s="53">
        <v>0.8</v>
      </c>
      <c r="P11" s="157">
        <v>1</v>
      </c>
      <c r="Q11" s="160" t="s">
        <v>173</v>
      </c>
    </row>
    <row r="12" spans="1:20" x14ac:dyDescent="0.3">
      <c r="B12" s="148" t="s">
        <v>158</v>
      </c>
      <c r="C12" s="145">
        <v>2</v>
      </c>
      <c r="D12" s="136">
        <f t="shared" si="0"/>
        <v>16.532365683494028</v>
      </c>
      <c r="E12" s="133">
        <f t="shared" si="1"/>
        <v>33.064731366988056</v>
      </c>
      <c r="F12" s="143" t="s">
        <v>159</v>
      </c>
      <c r="G12" s="51">
        <v>7.0000000000000007E-2</v>
      </c>
      <c r="H12" s="144">
        <v>70</v>
      </c>
      <c r="I12" s="149">
        <f t="shared" si="2"/>
        <v>16.585556180154985</v>
      </c>
      <c r="J12" s="126">
        <v>2666</v>
      </c>
      <c r="K12" s="128">
        <v>89</v>
      </c>
      <c r="L12" s="130">
        <v>3.4499999999999999E-3</v>
      </c>
      <c r="M12" s="130">
        <v>0.91639999999999999</v>
      </c>
      <c r="N12" s="127">
        <v>1.5</v>
      </c>
      <c r="O12" s="53">
        <v>1</v>
      </c>
      <c r="P12" s="156">
        <v>0.03</v>
      </c>
      <c r="Q12" s="160" t="s">
        <v>173</v>
      </c>
    </row>
    <row r="13" spans="1:20" x14ac:dyDescent="0.3">
      <c r="B13" s="144" t="s">
        <v>160</v>
      </c>
      <c r="C13" s="143">
        <v>1</v>
      </c>
      <c r="D13" s="136">
        <f t="shared" si="0"/>
        <v>26.740253683494025</v>
      </c>
      <c r="E13" s="133">
        <f>D13*C13</f>
        <v>26.740253683494025</v>
      </c>
      <c r="F13" s="143" t="s">
        <v>151</v>
      </c>
      <c r="G13" s="51">
        <v>0.5</v>
      </c>
      <c r="H13" s="144">
        <v>20</v>
      </c>
      <c r="I13" s="149">
        <f t="shared" si="2"/>
        <v>16.585556180154985</v>
      </c>
      <c r="J13" s="126">
        <v>2666</v>
      </c>
      <c r="K13" s="128">
        <v>89</v>
      </c>
      <c r="L13" s="130">
        <v>3.4499999999999999E-3</v>
      </c>
      <c r="M13" s="130">
        <v>0.91639999999999999</v>
      </c>
      <c r="N13" s="127">
        <v>50</v>
      </c>
      <c r="O13" s="53">
        <v>0.5</v>
      </c>
      <c r="P13" s="156">
        <v>0.5</v>
      </c>
      <c r="Q13" s="160" t="s">
        <v>173</v>
      </c>
    </row>
    <row r="14" spans="1:20" ht="28.8" x14ac:dyDescent="0.3">
      <c r="B14" s="147" t="s">
        <v>161</v>
      </c>
      <c r="C14" s="143">
        <v>2</v>
      </c>
      <c r="D14" s="136">
        <f t="shared" si="0"/>
        <v>77.58320368349402</v>
      </c>
      <c r="E14" s="133">
        <f>D14*C14</f>
        <v>155.16640736698804</v>
      </c>
      <c r="F14" s="143" t="s">
        <v>151</v>
      </c>
      <c r="G14" s="51">
        <v>0.5</v>
      </c>
      <c r="H14" s="144">
        <v>20</v>
      </c>
      <c r="I14" s="149">
        <f t="shared" si="2"/>
        <v>16.585556180154985</v>
      </c>
      <c r="J14" s="126">
        <v>2666</v>
      </c>
      <c r="K14" s="128">
        <v>89</v>
      </c>
      <c r="L14" s="130">
        <v>3.4499999999999999E-3</v>
      </c>
      <c r="M14" s="130">
        <v>0.91639999999999999</v>
      </c>
      <c r="N14" s="127">
        <v>100</v>
      </c>
      <c r="O14" s="53">
        <v>0.8</v>
      </c>
      <c r="P14" s="156">
        <v>0.15</v>
      </c>
      <c r="Q14" s="160" t="s">
        <v>173</v>
      </c>
    </row>
    <row r="15" spans="1:20" ht="28.8" x14ac:dyDescent="0.3">
      <c r="B15" s="147" t="s">
        <v>162</v>
      </c>
      <c r="C15" s="143">
        <v>1</v>
      </c>
      <c r="D15" s="136">
        <f t="shared" si="0"/>
        <v>15.600063683494028</v>
      </c>
      <c r="E15" s="133">
        <f>D15*C15</f>
        <v>15.600063683494028</v>
      </c>
      <c r="F15" s="143" t="s">
        <v>151</v>
      </c>
      <c r="G15" s="51">
        <v>0.2</v>
      </c>
      <c r="H15" s="144">
        <v>20</v>
      </c>
      <c r="I15" s="149">
        <f t="shared" si="2"/>
        <v>16.585556180154985</v>
      </c>
      <c r="J15" s="126">
        <v>2666</v>
      </c>
      <c r="K15" s="128">
        <v>89</v>
      </c>
      <c r="L15" s="130">
        <v>3.4499999999999999E-3</v>
      </c>
      <c r="M15" s="130">
        <v>0.91639999999999999</v>
      </c>
      <c r="N15" s="127">
        <v>50</v>
      </c>
      <c r="O15" s="53">
        <v>0.8</v>
      </c>
      <c r="P15" s="156">
        <v>0.99</v>
      </c>
      <c r="Q15" s="160" t="s">
        <v>173</v>
      </c>
    </row>
    <row r="16" spans="1:20" x14ac:dyDescent="0.3">
      <c r="B16" s="147" t="s">
        <v>163</v>
      </c>
      <c r="C16" s="143">
        <v>1</v>
      </c>
      <c r="D16" s="136">
        <f t="shared" si="0"/>
        <v>16.532365683494028</v>
      </c>
      <c r="E16" s="133">
        <f t="shared" ref="E16:E20" si="4">D16*C16</f>
        <v>16.532365683494028</v>
      </c>
      <c r="F16" s="143" t="s">
        <v>159</v>
      </c>
      <c r="G16" s="51">
        <v>7.0000000000000007E-2</v>
      </c>
      <c r="H16" s="144">
        <v>90</v>
      </c>
      <c r="I16" s="149">
        <f t="shared" si="2"/>
        <v>16.585556180154985</v>
      </c>
      <c r="J16" s="126">
        <v>2666</v>
      </c>
      <c r="K16" s="128">
        <v>89</v>
      </c>
      <c r="L16" s="130">
        <v>3.4499999999999999E-3</v>
      </c>
      <c r="M16" s="130">
        <v>0.91639999999999999</v>
      </c>
      <c r="N16" s="127">
        <v>1.5</v>
      </c>
      <c r="O16" s="53">
        <v>1</v>
      </c>
      <c r="P16" s="156">
        <v>0.03</v>
      </c>
      <c r="Q16" s="160" t="s">
        <v>173</v>
      </c>
    </row>
    <row r="17" spans="2:17" x14ac:dyDescent="0.3">
      <c r="B17" s="147" t="s">
        <v>178</v>
      </c>
      <c r="C17" s="143">
        <v>1</v>
      </c>
      <c r="D17" s="136">
        <f t="shared" si="0"/>
        <v>1116.9490036834941</v>
      </c>
      <c r="E17" s="133">
        <f t="shared" si="4"/>
        <v>1116.9490036834941</v>
      </c>
      <c r="F17" s="143" t="s">
        <v>159</v>
      </c>
      <c r="G17" s="51">
        <v>7.0000000000000007E-2</v>
      </c>
      <c r="H17" s="144">
        <v>90</v>
      </c>
      <c r="I17" s="149">
        <f t="shared" si="2"/>
        <v>16.585556180154985</v>
      </c>
      <c r="J17" s="126">
        <v>2666</v>
      </c>
      <c r="K17" s="128">
        <v>89</v>
      </c>
      <c r="L17" s="130">
        <v>3.4499999999999999E-3</v>
      </c>
      <c r="M17" s="130">
        <v>0.91639999999999999</v>
      </c>
      <c r="N17" s="127">
        <v>3000</v>
      </c>
      <c r="O17" s="53">
        <v>0.8</v>
      </c>
      <c r="P17" s="156">
        <v>0.5</v>
      </c>
      <c r="Q17" s="160" t="s">
        <v>174</v>
      </c>
    </row>
    <row r="18" spans="2:17" ht="28.8" x14ac:dyDescent="0.3">
      <c r="B18" s="147" t="s">
        <v>164</v>
      </c>
      <c r="C18" s="143">
        <v>1</v>
      </c>
      <c r="D18" s="136">
        <f t="shared" si="0"/>
        <v>77.58320368349402</v>
      </c>
      <c r="E18" s="133">
        <f t="shared" si="4"/>
        <v>77.58320368349402</v>
      </c>
      <c r="F18" s="143" t="s">
        <v>151</v>
      </c>
      <c r="G18" s="51">
        <v>7.0000000000000007E-2</v>
      </c>
      <c r="H18" s="144">
        <v>20</v>
      </c>
      <c r="I18" s="149">
        <f t="shared" si="2"/>
        <v>16.585556180154985</v>
      </c>
      <c r="J18" s="126">
        <v>2666</v>
      </c>
      <c r="K18" s="128">
        <v>89</v>
      </c>
      <c r="L18" s="130">
        <v>3.4499999999999999E-3</v>
      </c>
      <c r="M18" s="130">
        <v>0.91639999999999999</v>
      </c>
      <c r="N18" s="127">
        <v>100</v>
      </c>
      <c r="O18" s="53">
        <v>0.8</v>
      </c>
      <c r="P18" s="156">
        <v>0.15</v>
      </c>
      <c r="Q18" s="160" t="s">
        <v>173</v>
      </c>
    </row>
    <row r="19" spans="2:17" ht="28.8" x14ac:dyDescent="0.3">
      <c r="B19" s="147" t="s">
        <v>165</v>
      </c>
      <c r="C19" s="143">
        <v>1</v>
      </c>
      <c r="D19" s="136">
        <f t="shared" si="0"/>
        <v>18.137003683494026</v>
      </c>
      <c r="E19" s="133">
        <f t="shared" si="4"/>
        <v>18.137003683494026</v>
      </c>
      <c r="F19" s="143" t="s">
        <v>151</v>
      </c>
      <c r="G19" s="51">
        <v>7.0000000000000007E-2</v>
      </c>
      <c r="H19" s="144">
        <v>20</v>
      </c>
      <c r="I19" s="149">
        <f t="shared" si="2"/>
        <v>16.585556180154985</v>
      </c>
      <c r="J19" s="126">
        <v>2666</v>
      </c>
      <c r="K19" s="128">
        <v>89</v>
      </c>
      <c r="L19" s="130">
        <v>3.4499999999999999E-3</v>
      </c>
      <c r="M19" s="130">
        <v>0.91639999999999999</v>
      </c>
      <c r="N19" s="127">
        <v>8</v>
      </c>
      <c r="O19" s="53">
        <v>0.8</v>
      </c>
      <c r="P19" s="156">
        <v>0.5</v>
      </c>
      <c r="Q19" s="160" t="s">
        <v>173</v>
      </c>
    </row>
    <row r="20" spans="2:17" ht="28.8" x14ac:dyDescent="0.3">
      <c r="B20" s="147" t="s">
        <v>155</v>
      </c>
      <c r="C20" s="143">
        <v>1</v>
      </c>
      <c r="D20" s="136">
        <f t="shared" si="0"/>
        <v>43.671659683494028</v>
      </c>
      <c r="E20" s="133">
        <f t="shared" si="4"/>
        <v>43.671659683494028</v>
      </c>
      <c r="F20" s="143" t="s">
        <v>151</v>
      </c>
      <c r="G20" s="51">
        <v>7.0000000000000007E-2</v>
      </c>
      <c r="H20" s="144">
        <v>20</v>
      </c>
      <c r="I20" s="149">
        <f t="shared" si="2"/>
        <v>16.585556180154985</v>
      </c>
      <c r="J20" s="126">
        <v>2666</v>
      </c>
      <c r="K20" s="128">
        <v>89</v>
      </c>
      <c r="L20" s="130">
        <v>3.4499999999999999E-3</v>
      </c>
      <c r="M20" s="130">
        <v>0.91639999999999999</v>
      </c>
      <c r="N20" s="127">
        <v>40</v>
      </c>
      <c r="O20" s="53">
        <v>0.8</v>
      </c>
      <c r="P20" s="156">
        <v>0.03</v>
      </c>
      <c r="Q20" s="160" t="s">
        <v>173</v>
      </c>
    </row>
    <row r="22" spans="2:17" x14ac:dyDescent="0.3">
      <c r="D22" s="1"/>
      <c r="E22" s="134"/>
      <c r="F22" s="132"/>
    </row>
    <row r="24" spans="2:17" x14ac:dyDescent="0.3">
      <c r="E24" s="135"/>
    </row>
    <row r="25" spans="2:17" x14ac:dyDescent="0.3">
      <c r="E25" s="135"/>
    </row>
    <row r="26" spans="2:17" x14ac:dyDescent="0.3">
      <c r="E26" s="135"/>
    </row>
  </sheetData>
  <mergeCells count="11">
    <mergeCell ref="N1:N2"/>
    <mergeCell ref="M1:M2"/>
    <mergeCell ref="O1:O2"/>
    <mergeCell ref="K1:K2"/>
    <mergeCell ref="P1:P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M35"/>
  <sheetViews>
    <sheetView workbookViewId="0">
      <pane ySplit="1" topLeftCell="A2" activePane="bottomLeft" state="frozen"/>
      <selection pane="bottomLeft" activeCell="D36" sqref="D3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65" priority="10" operator="greaterThan">
      <formula>0</formula>
    </cfRule>
  </conditionalFormatting>
  <conditionalFormatting sqref="H5">
    <cfRule type="cellIs" dxfId="164" priority="9" operator="greaterThan">
      <formula>0</formula>
    </cfRule>
  </conditionalFormatting>
  <conditionalFormatting sqref="H9">
    <cfRule type="cellIs" dxfId="163" priority="8" operator="greaterThan">
      <formula>0</formula>
    </cfRule>
  </conditionalFormatting>
  <conditionalFormatting sqref="H13">
    <cfRule type="cellIs" dxfId="162" priority="7" operator="greaterThan">
      <formula>0</formula>
    </cfRule>
  </conditionalFormatting>
  <conditionalFormatting sqref="H17">
    <cfRule type="cellIs" dxfId="161" priority="6" operator="greaterThan">
      <formula>0</formula>
    </cfRule>
  </conditionalFormatting>
  <conditionalFormatting sqref="H20">
    <cfRule type="cellIs" dxfId="160" priority="5" operator="greaterThan">
      <formula>0</formula>
    </cfRule>
  </conditionalFormatting>
  <conditionalFormatting sqref="H22">
    <cfRule type="cellIs" dxfId="159" priority="4" operator="greaterThan">
      <formula>0</formula>
    </cfRule>
  </conditionalFormatting>
  <conditionalFormatting sqref="H26">
    <cfRule type="cellIs" dxfId="158" priority="3" operator="greaterThan">
      <formula>0</formula>
    </cfRule>
  </conditionalFormatting>
  <conditionalFormatting sqref="H30">
    <cfRule type="cellIs" dxfId="157" priority="2" operator="greaterThan">
      <formula>0</formula>
    </cfRule>
  </conditionalFormatting>
  <conditionalFormatting sqref="H34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34998626667073579"/>
  </sheetPr>
  <dimension ref="A1:O3"/>
  <sheetViews>
    <sheetView workbookViewId="0">
      <pane ySplit="1" topLeftCell="A2" activePane="bottomLeft" state="frozen"/>
      <selection pane="bottomLeft" activeCell="M2" sqref="M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1</v>
      </c>
      <c r="B1" s="5" t="s">
        <v>184</v>
      </c>
      <c r="C1" s="5" t="s">
        <v>181</v>
      </c>
      <c r="D1" s="164" t="s">
        <v>182</v>
      </c>
      <c r="E1" s="5" t="s">
        <v>3</v>
      </c>
      <c r="F1" s="5" t="s">
        <v>183</v>
      </c>
      <c r="G1" s="5" t="s">
        <v>4</v>
      </c>
      <c r="H1" s="4" t="s">
        <v>6</v>
      </c>
      <c r="I1" s="4" t="s">
        <v>10</v>
      </c>
      <c r="J1" s="4" t="s">
        <v>7</v>
      </c>
      <c r="K1" s="5" t="s">
        <v>185</v>
      </c>
      <c r="L1" s="165" t="s">
        <v>5</v>
      </c>
      <c r="M1" s="166" t="s">
        <v>8</v>
      </c>
      <c r="N1" s="4" t="s">
        <v>11</v>
      </c>
      <c r="O1" s="4" t="s">
        <v>9</v>
      </c>
    </row>
    <row r="2" spans="1:15" s="96" customFormat="1" thickBot="1" x14ac:dyDescent="0.3">
      <c r="A2" s="265" t="s">
        <v>0</v>
      </c>
      <c r="B2" s="264">
        <v>7</v>
      </c>
      <c r="C2" s="248">
        <v>151</v>
      </c>
      <c r="D2" s="248">
        <v>0.1</v>
      </c>
      <c r="E2" s="248">
        <v>2100</v>
      </c>
      <c r="F2" s="248">
        <v>150</v>
      </c>
      <c r="G2" s="248">
        <v>300000</v>
      </c>
      <c r="H2" s="248">
        <v>100</v>
      </c>
      <c r="I2" s="248">
        <v>-25</v>
      </c>
      <c r="J2" s="251">
        <v>139.02000000000001</v>
      </c>
      <c r="K2" s="248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8.75</v>
      </c>
      <c r="O2" s="97">
        <f>MIN(L2*B2+POWER(10,-6)*M2*SQRT(H2)*3600*J2/1000,B2+B2*0.25)</f>
        <v>2.3268905535740174</v>
      </c>
    </row>
    <row r="3" spans="1:15" s="6" customFormat="1" ht="13.8" x14ac:dyDescent="0.25">
      <c r="H3" s="167"/>
      <c r="K3" s="16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W181"/>
  <sheetViews>
    <sheetView tabSelected="1" zoomScale="85" zoomScaleNormal="85" workbookViewId="0">
      <pane ySplit="1" topLeftCell="A113" activePane="bottomLeft" state="frozen"/>
      <selection pane="bottomLeft" activeCell="J122" sqref="J122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777343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hidden="1" customWidth="1"/>
    <col min="15" max="15" width="31" hidden="1" customWidth="1"/>
    <col min="16" max="33" width="8.88671875" hidden="1" customWidth="1"/>
    <col min="34" max="34" width="10.88671875" customWidth="1"/>
    <col min="35" max="35" width="13.33203125" customWidth="1"/>
    <col min="36" max="36" width="22.6640625" customWidth="1"/>
    <col min="37" max="37" width="17.88671875" customWidth="1"/>
    <col min="38" max="38" width="13.33203125" customWidth="1"/>
    <col min="39" max="41" width="8.88671875" customWidth="1"/>
    <col min="42" max="42" width="12.33203125" customWidth="1"/>
    <col min="43" max="43" width="11.88671875" customWidth="1"/>
    <col min="44" max="44" width="10.44140625" customWidth="1"/>
    <col min="45" max="45" width="14.33203125" customWidth="1"/>
    <col min="46" max="46" width="12" customWidth="1"/>
    <col min="47" max="47" width="11.109375" customWidth="1"/>
    <col min="48" max="48" width="13.6640625" customWidth="1"/>
    <col min="49" max="49" width="16" customWidth="1"/>
  </cols>
  <sheetData>
    <row r="1" spans="1:49" ht="43.8" thickBot="1" x14ac:dyDescent="0.35">
      <c r="A1" s="4" t="s">
        <v>12</v>
      </c>
      <c r="B1" s="4" t="s">
        <v>1</v>
      </c>
      <c r="C1" s="4" t="s">
        <v>13</v>
      </c>
      <c r="D1" s="5" t="s">
        <v>60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68</v>
      </c>
      <c r="Q1" s="68" t="s">
        <v>69</v>
      </c>
      <c r="R1" s="68" t="s">
        <v>70</v>
      </c>
      <c r="S1" s="68" t="s">
        <v>71</v>
      </c>
      <c r="T1" s="68" t="s">
        <v>72</v>
      </c>
      <c r="U1" s="68" t="s">
        <v>73</v>
      </c>
      <c r="V1" s="68" t="s">
        <v>74</v>
      </c>
      <c r="W1" s="68" t="s">
        <v>75</v>
      </c>
      <c r="X1" s="68" t="s">
        <v>76</v>
      </c>
      <c r="Y1" s="68" t="s">
        <v>77</v>
      </c>
      <c r="Z1" s="68" t="s">
        <v>78</v>
      </c>
      <c r="AA1" s="68" t="s">
        <v>79</v>
      </c>
      <c r="AB1" s="4" t="s">
        <v>80</v>
      </c>
      <c r="AC1" s="4" t="s">
        <v>81</v>
      </c>
      <c r="AD1" s="68" t="s">
        <v>82</v>
      </c>
      <c r="AE1" s="68" t="s">
        <v>83</v>
      </c>
      <c r="AF1" s="68" t="s">
        <v>84</v>
      </c>
      <c r="AG1" s="68" t="s">
        <v>85</v>
      </c>
      <c r="AH1" s="5" t="s">
        <v>90</v>
      </c>
      <c r="AI1" s="5" t="s">
        <v>91</v>
      </c>
      <c r="AJ1" s="79" t="s">
        <v>99</v>
      </c>
      <c r="AK1" s="2" t="s">
        <v>100</v>
      </c>
      <c r="AL1" s="2" t="s">
        <v>101</v>
      </c>
      <c r="AO1" s="5" t="s">
        <v>92</v>
      </c>
      <c r="AP1" s="5" t="s">
        <v>93</v>
      </c>
      <c r="AQ1" s="5" t="s">
        <v>94</v>
      </c>
      <c r="AR1" s="5" t="s">
        <v>95</v>
      </c>
      <c r="AS1" s="5" t="s">
        <v>96</v>
      </c>
      <c r="AT1" s="5" t="s">
        <v>97</v>
      </c>
      <c r="AU1" s="5" t="s">
        <v>194</v>
      </c>
      <c r="AV1" s="5" t="s">
        <v>195</v>
      </c>
      <c r="AW1" s="5" t="s">
        <v>98</v>
      </c>
    </row>
    <row r="2" spans="1:49" ht="15" thickBot="1" x14ac:dyDescent="0.35">
      <c r="A2" s="48" t="s">
        <v>20</v>
      </c>
      <c r="B2" s="169" t="s">
        <v>186</v>
      </c>
      <c r="C2" s="185" t="s">
        <v>187</v>
      </c>
      <c r="D2" s="49" t="s">
        <v>61</v>
      </c>
      <c r="E2" s="172">
        <v>1.0000000000000001E-5</v>
      </c>
      <c r="F2" s="169">
        <v>1</v>
      </c>
      <c r="G2" s="48">
        <v>0.2</v>
      </c>
      <c r="H2" s="50">
        <f>E2*F2*G2</f>
        <v>2.0000000000000003E-6</v>
      </c>
      <c r="I2" s="170">
        <v>8.75</v>
      </c>
      <c r="J2" s="175">
        <f>I2</f>
        <v>8.75</v>
      </c>
      <c r="K2" s="178" t="s">
        <v>203</v>
      </c>
      <c r="L2" s="183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86</v>
      </c>
      <c r="Q2" s="92" t="s">
        <v>86</v>
      </c>
      <c r="R2" s="92" t="s">
        <v>86</v>
      </c>
      <c r="S2" s="92" t="s">
        <v>86</v>
      </c>
      <c r="T2" s="92" t="s">
        <v>86</v>
      </c>
      <c r="U2" s="92" t="s">
        <v>86</v>
      </c>
      <c r="V2" s="92" t="s">
        <v>86</v>
      </c>
      <c r="W2" s="92" t="s">
        <v>86</v>
      </c>
      <c r="X2" s="92" t="s">
        <v>86</v>
      </c>
      <c r="Y2" s="92" t="s">
        <v>86</v>
      </c>
      <c r="Z2" s="92" t="s">
        <v>86</v>
      </c>
      <c r="AA2" s="92" t="s">
        <v>86</v>
      </c>
      <c r="AB2" s="92" t="s">
        <v>86</v>
      </c>
      <c r="AC2" s="92" t="s">
        <v>86</v>
      </c>
      <c r="AD2" s="92" t="s">
        <v>86</v>
      </c>
      <c r="AE2" s="92" t="s">
        <v>86</v>
      </c>
      <c r="AF2" s="92" t="s">
        <v>86</v>
      </c>
      <c r="AG2" s="92" t="s">
        <v>86</v>
      </c>
      <c r="AH2" s="52">
        <v>1</v>
      </c>
      <c r="AI2" s="52">
        <v>2</v>
      </c>
      <c r="AJ2" s="171">
        <v>0.75</v>
      </c>
      <c r="AK2" s="171">
        <v>2.7E-2</v>
      </c>
      <c r="AL2" s="171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5" thickBot="1" x14ac:dyDescent="0.35">
      <c r="A3" s="48" t="s">
        <v>21</v>
      </c>
      <c r="B3" s="48" t="str">
        <f>B2</f>
        <v>Трубопровод ЛВЖ</v>
      </c>
      <c r="C3" s="185" t="s">
        <v>188</v>
      </c>
      <c r="D3" s="49" t="s">
        <v>64</v>
      </c>
      <c r="E3" s="173">
        <f>E2</f>
        <v>1.0000000000000001E-5</v>
      </c>
      <c r="F3" s="174">
        <f>F2</f>
        <v>1</v>
      </c>
      <c r="G3" s="48">
        <v>0.04</v>
      </c>
      <c r="H3" s="50">
        <f t="shared" ref="H3:H7" si="3">E3*F3*G3</f>
        <v>4.0000000000000003E-7</v>
      </c>
      <c r="I3" s="168">
        <f>I2</f>
        <v>8.75</v>
      </c>
      <c r="J3" s="176">
        <v>0.625</v>
      </c>
      <c r="K3" s="178" t="s">
        <v>204</v>
      </c>
      <c r="L3" s="183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86</v>
      </c>
      <c r="Q3" s="92" t="s">
        <v>86</v>
      </c>
      <c r="R3" s="92" t="s">
        <v>86</v>
      </c>
      <c r="S3" s="92" t="s">
        <v>86</v>
      </c>
      <c r="T3" s="92" t="s">
        <v>86</v>
      </c>
      <c r="U3" s="92" t="s">
        <v>86</v>
      </c>
      <c r="V3" s="92" t="s">
        <v>86</v>
      </c>
      <c r="W3" s="92" t="s">
        <v>86</v>
      </c>
      <c r="X3" s="92" t="s">
        <v>86</v>
      </c>
      <c r="Y3" s="92" t="s">
        <v>86</v>
      </c>
      <c r="Z3" s="92" t="s">
        <v>86</v>
      </c>
      <c r="AA3" s="92" t="s">
        <v>86</v>
      </c>
      <c r="AB3" s="92" t="s">
        <v>86</v>
      </c>
      <c r="AC3" s="92" t="s">
        <v>86</v>
      </c>
      <c r="AD3" s="92" t="s">
        <v>86</v>
      </c>
      <c r="AE3" s="92" t="s">
        <v>86</v>
      </c>
      <c r="AF3" s="92" t="s">
        <v>86</v>
      </c>
      <c r="AG3" s="92" t="s">
        <v>86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22</v>
      </c>
      <c r="B4" s="48" t="str">
        <f>B2</f>
        <v>Трубопровод ЛВЖ</v>
      </c>
      <c r="C4" s="185" t="s">
        <v>189</v>
      </c>
      <c r="D4" s="49" t="s">
        <v>62</v>
      </c>
      <c r="E4" s="173">
        <f>E2</f>
        <v>1.0000000000000001E-5</v>
      </c>
      <c r="F4" s="174">
        <f>F2</f>
        <v>1</v>
      </c>
      <c r="G4" s="48">
        <v>0.76</v>
      </c>
      <c r="H4" s="50">
        <f t="shared" si="3"/>
        <v>7.6000000000000009E-6</v>
      </c>
      <c r="I4" s="168">
        <f>I2</f>
        <v>8.75</v>
      </c>
      <c r="J4" s="177">
        <v>0</v>
      </c>
      <c r="K4" s="178" t="s">
        <v>205</v>
      </c>
      <c r="L4" s="183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86</v>
      </c>
      <c r="Q4" s="92" t="s">
        <v>86</v>
      </c>
      <c r="R4" s="92" t="s">
        <v>86</v>
      </c>
      <c r="S4" s="92" t="s">
        <v>86</v>
      </c>
      <c r="T4" s="92" t="s">
        <v>86</v>
      </c>
      <c r="U4" s="92" t="s">
        <v>86</v>
      </c>
      <c r="V4" s="92" t="s">
        <v>86</v>
      </c>
      <c r="W4" s="92" t="s">
        <v>86</v>
      </c>
      <c r="X4" s="92" t="s">
        <v>86</v>
      </c>
      <c r="Y4" s="92" t="s">
        <v>86</v>
      </c>
      <c r="Z4" s="92" t="s">
        <v>86</v>
      </c>
      <c r="AA4" s="92" t="s">
        <v>86</v>
      </c>
      <c r="AB4" s="92" t="s">
        <v>86</v>
      </c>
      <c r="AC4" s="92" t="s">
        <v>86</v>
      </c>
      <c r="AD4" s="92" t="s">
        <v>86</v>
      </c>
      <c r="AE4" s="92" t="s">
        <v>86</v>
      </c>
      <c r="AF4" s="92" t="s">
        <v>86</v>
      </c>
      <c r="AG4" s="92" t="s">
        <v>86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23</v>
      </c>
      <c r="B5" s="48" t="str">
        <f>B2</f>
        <v>Трубопровод ЛВЖ</v>
      </c>
      <c r="C5" s="185" t="s">
        <v>190</v>
      </c>
      <c r="D5" s="49" t="s">
        <v>87</v>
      </c>
      <c r="E5" s="172">
        <v>1E-4</v>
      </c>
      <c r="F5" s="174">
        <f>F2</f>
        <v>1</v>
      </c>
      <c r="G5" s="48">
        <v>0.2</v>
      </c>
      <c r="H5" s="50">
        <f t="shared" si="3"/>
        <v>2.0000000000000002E-5</v>
      </c>
      <c r="I5" s="168">
        <f>0.15*I2</f>
        <v>1.3125</v>
      </c>
      <c r="J5" s="175">
        <f>I5</f>
        <v>1.3125</v>
      </c>
      <c r="K5" s="180" t="s">
        <v>207</v>
      </c>
      <c r="L5" s="184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86</v>
      </c>
      <c r="Q5" s="92" t="s">
        <v>86</v>
      </c>
      <c r="R5" s="92" t="s">
        <v>86</v>
      </c>
      <c r="S5" s="92" t="s">
        <v>86</v>
      </c>
      <c r="T5" s="92" t="s">
        <v>86</v>
      </c>
      <c r="U5" s="92" t="s">
        <v>86</v>
      </c>
      <c r="V5" s="92" t="s">
        <v>86</v>
      </c>
      <c r="W5" s="92" t="s">
        <v>86</v>
      </c>
      <c r="X5" s="92" t="s">
        <v>86</v>
      </c>
      <c r="Y5" s="92" t="s">
        <v>86</v>
      </c>
      <c r="Z5" s="92" t="s">
        <v>86</v>
      </c>
      <c r="AA5" s="92" t="s">
        <v>86</v>
      </c>
      <c r="AB5" s="92" t="s">
        <v>86</v>
      </c>
      <c r="AC5" s="92" t="s">
        <v>86</v>
      </c>
      <c r="AD5" s="92" t="s">
        <v>86</v>
      </c>
      <c r="AE5" s="92" t="s">
        <v>86</v>
      </c>
      <c r="AF5" s="92" t="s">
        <v>86</v>
      </c>
      <c r="AG5" s="92" t="s">
        <v>86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24</v>
      </c>
      <c r="B6" s="48" t="str">
        <f>B2</f>
        <v>Трубопровод ЛВЖ</v>
      </c>
      <c r="C6" s="185" t="s">
        <v>191</v>
      </c>
      <c r="D6" s="49" t="s">
        <v>193</v>
      </c>
      <c r="E6" s="173">
        <f>E5</f>
        <v>1E-4</v>
      </c>
      <c r="F6" s="174">
        <f>F2</f>
        <v>1</v>
      </c>
      <c r="G6" s="48">
        <v>0.04</v>
      </c>
      <c r="H6" s="50">
        <f t="shared" si="3"/>
        <v>4.0000000000000007E-6</v>
      </c>
      <c r="I6" s="168">
        <f>0.15*I2</f>
        <v>1.3125</v>
      </c>
      <c r="J6" s="175">
        <f>0.15*J3</f>
        <v>9.375E-2</v>
      </c>
      <c r="K6" s="180" t="s">
        <v>208</v>
      </c>
      <c r="L6" s="184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86</v>
      </c>
      <c r="Q6" s="92" t="s">
        <v>86</v>
      </c>
      <c r="R6" s="92" t="s">
        <v>86</v>
      </c>
      <c r="S6" s="92" t="s">
        <v>86</v>
      </c>
      <c r="T6" s="92" t="s">
        <v>86</v>
      </c>
      <c r="U6" s="92" t="s">
        <v>86</v>
      </c>
      <c r="V6" s="92" t="s">
        <v>86</v>
      </c>
      <c r="W6" s="92" t="s">
        <v>86</v>
      </c>
      <c r="X6" s="92" t="s">
        <v>86</v>
      </c>
      <c r="Y6" s="92" t="s">
        <v>86</v>
      </c>
      <c r="Z6" s="92" t="s">
        <v>86</v>
      </c>
      <c r="AA6" s="92" t="s">
        <v>86</v>
      </c>
      <c r="AB6" s="92" t="s">
        <v>86</v>
      </c>
      <c r="AC6" s="92" t="s">
        <v>86</v>
      </c>
      <c r="AD6" s="92" t="s">
        <v>86</v>
      </c>
      <c r="AE6" s="92" t="s">
        <v>86</v>
      </c>
      <c r="AF6" s="92" t="s">
        <v>86</v>
      </c>
      <c r="AG6" s="92" t="s">
        <v>86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x14ac:dyDescent="0.3">
      <c r="A7" s="278" t="s">
        <v>25</v>
      </c>
      <c r="B7" s="278" t="str">
        <f>B2</f>
        <v>Трубопровод ЛВЖ</v>
      </c>
      <c r="C7" s="279" t="s">
        <v>192</v>
      </c>
      <c r="D7" s="280" t="s">
        <v>63</v>
      </c>
      <c r="E7" s="281">
        <f>E5</f>
        <v>1E-4</v>
      </c>
      <c r="F7" s="282">
        <f>F2</f>
        <v>1</v>
      </c>
      <c r="G7" s="278">
        <v>0.76</v>
      </c>
      <c r="H7" s="283">
        <f t="shared" si="3"/>
        <v>7.6000000000000004E-5</v>
      </c>
      <c r="I7" s="284">
        <f>0.15*I2</f>
        <v>1.3125</v>
      </c>
      <c r="J7" s="285">
        <v>0</v>
      </c>
      <c r="K7" s="286" t="s">
        <v>219</v>
      </c>
      <c r="L7" s="287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86</v>
      </c>
      <c r="Q7" s="92" t="s">
        <v>86</v>
      </c>
      <c r="R7" s="92" t="s">
        <v>86</v>
      </c>
      <c r="S7" s="92" t="s">
        <v>86</v>
      </c>
      <c r="T7" s="92" t="s">
        <v>86</v>
      </c>
      <c r="U7" s="92" t="s">
        <v>86</v>
      </c>
      <c r="V7" s="92" t="s">
        <v>86</v>
      </c>
      <c r="W7" s="92" t="s">
        <v>86</v>
      </c>
      <c r="X7" s="92" t="s">
        <v>86</v>
      </c>
      <c r="Y7" s="92" t="s">
        <v>86</v>
      </c>
      <c r="Z7" s="92" t="s">
        <v>86</v>
      </c>
      <c r="AA7" s="92" t="s">
        <v>86</v>
      </c>
      <c r="AB7" s="92" t="s">
        <v>86</v>
      </c>
      <c r="AC7" s="92" t="s">
        <v>86</v>
      </c>
      <c r="AD7" s="92" t="s">
        <v>86</v>
      </c>
      <c r="AE7" s="92" t="s">
        <v>86</v>
      </c>
      <c r="AF7" s="92" t="s">
        <v>86</v>
      </c>
      <c r="AG7" s="92" t="s">
        <v>86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s="288" customFormat="1" x14ac:dyDescent="0.3">
      <c r="A8" s="48" t="s">
        <v>86</v>
      </c>
      <c r="B8" s="48" t="s">
        <v>86</v>
      </c>
      <c r="C8" s="48" t="s">
        <v>86</v>
      </c>
      <c r="D8" s="48" t="s">
        <v>86</v>
      </c>
      <c r="E8" s="48" t="s">
        <v>86</v>
      </c>
      <c r="F8" s="48" t="s">
        <v>86</v>
      </c>
      <c r="G8" s="48" t="s">
        <v>86</v>
      </c>
      <c r="H8" s="48" t="s">
        <v>86</v>
      </c>
      <c r="I8" s="48" t="s">
        <v>86</v>
      </c>
      <c r="J8" s="48" t="s">
        <v>86</v>
      </c>
      <c r="K8" s="48" t="s">
        <v>86</v>
      </c>
      <c r="L8" s="48" t="s">
        <v>86</v>
      </c>
      <c r="M8" s="48" t="s">
        <v>86</v>
      </c>
      <c r="N8" s="48" t="s">
        <v>86</v>
      </c>
      <c r="O8" s="48" t="s">
        <v>86</v>
      </c>
      <c r="P8" s="48" t="s">
        <v>86</v>
      </c>
      <c r="Q8" s="48" t="s">
        <v>86</v>
      </c>
      <c r="R8" s="48" t="s">
        <v>86</v>
      </c>
      <c r="S8" s="48" t="s">
        <v>86</v>
      </c>
      <c r="T8" s="48" t="s">
        <v>86</v>
      </c>
      <c r="U8" s="48" t="s">
        <v>86</v>
      </c>
      <c r="V8" s="48" t="s">
        <v>86</v>
      </c>
      <c r="W8" s="48" t="s">
        <v>86</v>
      </c>
      <c r="X8" s="48" t="s">
        <v>86</v>
      </c>
      <c r="Y8" s="48" t="s">
        <v>86</v>
      </c>
      <c r="Z8" s="48" t="s">
        <v>86</v>
      </c>
      <c r="AA8" s="48" t="s">
        <v>86</v>
      </c>
      <c r="AB8" s="48" t="s">
        <v>86</v>
      </c>
      <c r="AC8" s="48" t="s">
        <v>86</v>
      </c>
      <c r="AD8" s="48" t="s">
        <v>86</v>
      </c>
      <c r="AE8" s="48" t="s">
        <v>86</v>
      </c>
      <c r="AF8" s="48" t="s">
        <v>86</v>
      </c>
      <c r="AG8" s="48" t="s">
        <v>86</v>
      </c>
      <c r="AH8" s="48" t="s">
        <v>86</v>
      </c>
      <c r="AI8" s="48" t="s">
        <v>86</v>
      </c>
      <c r="AJ8" s="48" t="s">
        <v>86</v>
      </c>
      <c r="AK8" s="48" t="s">
        <v>86</v>
      </c>
      <c r="AL8" s="48" t="s">
        <v>86</v>
      </c>
      <c r="AM8" s="48" t="s">
        <v>86</v>
      </c>
      <c r="AN8" s="48" t="s">
        <v>86</v>
      </c>
      <c r="AO8" s="48" t="s">
        <v>86</v>
      </c>
      <c r="AP8" s="48" t="s">
        <v>86</v>
      </c>
      <c r="AQ8" s="48" t="s">
        <v>86</v>
      </c>
      <c r="AR8" s="48" t="s">
        <v>86</v>
      </c>
      <c r="AS8" s="48" t="s">
        <v>86</v>
      </c>
      <c r="AT8" s="48" t="s">
        <v>86</v>
      </c>
      <c r="AU8" s="48" t="s">
        <v>86</v>
      </c>
      <c r="AV8" s="48" t="s">
        <v>86</v>
      </c>
      <c r="AW8" s="48" t="s">
        <v>86</v>
      </c>
    </row>
    <row r="9" spans="1:49" s="288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288" customFormat="1" x14ac:dyDescent="0.3">
      <c r="A10" s="48" t="s">
        <v>86</v>
      </c>
      <c r="B10" s="48" t="s">
        <v>86</v>
      </c>
      <c r="C10" s="48" t="s">
        <v>86</v>
      </c>
      <c r="D10" s="48" t="s">
        <v>86</v>
      </c>
      <c r="E10" s="48" t="s">
        <v>86</v>
      </c>
      <c r="F10" s="48" t="s">
        <v>86</v>
      </c>
      <c r="G10" s="48" t="s">
        <v>86</v>
      </c>
      <c r="H10" s="48" t="s">
        <v>86</v>
      </c>
      <c r="I10" s="48" t="s">
        <v>86</v>
      </c>
      <c r="J10" s="48" t="s">
        <v>86</v>
      </c>
      <c r="K10" s="48" t="s">
        <v>86</v>
      </c>
      <c r="L10" s="48" t="s">
        <v>86</v>
      </c>
      <c r="M10" s="48" t="s">
        <v>86</v>
      </c>
      <c r="N10" s="48" t="s">
        <v>86</v>
      </c>
      <c r="O10" s="48" t="s">
        <v>86</v>
      </c>
      <c r="P10" s="48" t="s">
        <v>86</v>
      </c>
      <c r="Q10" s="48" t="s">
        <v>86</v>
      </c>
      <c r="R10" s="48" t="s">
        <v>86</v>
      </c>
      <c r="S10" s="48" t="s">
        <v>86</v>
      </c>
      <c r="T10" s="48" t="s">
        <v>86</v>
      </c>
      <c r="U10" s="48" t="s">
        <v>86</v>
      </c>
      <c r="V10" s="48" t="s">
        <v>86</v>
      </c>
      <c r="W10" s="48" t="s">
        <v>86</v>
      </c>
      <c r="X10" s="48" t="s">
        <v>86</v>
      </c>
      <c r="Y10" s="48" t="s">
        <v>86</v>
      </c>
      <c r="Z10" s="48" t="s">
        <v>86</v>
      </c>
      <c r="AA10" s="48" t="s">
        <v>86</v>
      </c>
      <c r="AB10" s="48" t="s">
        <v>86</v>
      </c>
      <c r="AC10" s="48" t="s">
        <v>86</v>
      </c>
      <c r="AD10" s="48" t="s">
        <v>86</v>
      </c>
      <c r="AE10" s="48" t="s">
        <v>86</v>
      </c>
      <c r="AF10" s="48" t="s">
        <v>86</v>
      </c>
      <c r="AG10" s="48" t="s">
        <v>86</v>
      </c>
      <c r="AH10" s="48" t="s">
        <v>86</v>
      </c>
      <c r="AI10" s="48" t="s">
        <v>86</v>
      </c>
      <c r="AJ10" s="48" t="s">
        <v>86</v>
      </c>
      <c r="AK10" s="48" t="s">
        <v>86</v>
      </c>
      <c r="AL10" s="48" t="s">
        <v>86</v>
      </c>
      <c r="AM10" s="48" t="s">
        <v>86</v>
      </c>
      <c r="AN10" s="48" t="s">
        <v>86</v>
      </c>
      <c r="AO10" s="48" t="s">
        <v>86</v>
      </c>
      <c r="AP10" s="48" t="s">
        <v>86</v>
      </c>
      <c r="AQ10" s="48" t="s">
        <v>86</v>
      </c>
      <c r="AR10" s="48" t="s">
        <v>86</v>
      </c>
      <c r="AS10" s="48" t="s">
        <v>86</v>
      </c>
      <c r="AT10" s="48" t="s">
        <v>86</v>
      </c>
      <c r="AU10" s="48" t="s">
        <v>86</v>
      </c>
      <c r="AV10" s="48" t="s">
        <v>86</v>
      </c>
      <c r="AW10" s="48" t="s">
        <v>86</v>
      </c>
    </row>
    <row r="11" spans="1:49" ht="15" thickBot="1" x14ac:dyDescent="0.35">
      <c r="E11" s="56"/>
      <c r="F11" s="56"/>
    </row>
    <row r="12" spans="1:49" ht="15" thickBot="1" x14ac:dyDescent="0.35">
      <c r="A12" s="48" t="s">
        <v>20</v>
      </c>
      <c r="B12" s="169" t="s">
        <v>196</v>
      </c>
      <c r="C12" s="185" t="s">
        <v>187</v>
      </c>
      <c r="D12" s="49" t="s">
        <v>61</v>
      </c>
      <c r="E12" s="172">
        <v>1.0000000000000001E-5</v>
      </c>
      <c r="F12" s="169">
        <v>1</v>
      </c>
      <c r="G12" s="48">
        <v>0.2</v>
      </c>
      <c r="H12" s="50">
        <f>E12*F12*G12</f>
        <v>2.0000000000000003E-6</v>
      </c>
      <c r="I12" s="170">
        <v>8.75</v>
      </c>
      <c r="J12" s="168">
        <f>I12</f>
        <v>8.75</v>
      </c>
      <c r="K12" s="178" t="s">
        <v>203</v>
      </c>
      <c r="L12" s="183">
        <v>300</v>
      </c>
      <c r="M12" s="92" t="str">
        <f t="shared" ref="M12:N17" si="11">A12</f>
        <v>С1</v>
      </c>
      <c r="N12" s="92" t="str">
        <f t="shared" si="11"/>
        <v>Трубопровод ЛВЖ+токси</v>
      </c>
      <c r="O12" s="92" t="str">
        <f t="shared" ref="O12:O17" si="12">D12</f>
        <v>Полное-пожар</v>
      </c>
      <c r="P12" s="92" t="s">
        <v>86</v>
      </c>
      <c r="Q12" s="92" t="s">
        <v>86</v>
      </c>
      <c r="R12" s="92" t="s">
        <v>86</v>
      </c>
      <c r="S12" s="92" t="s">
        <v>86</v>
      </c>
      <c r="T12" s="92" t="s">
        <v>86</v>
      </c>
      <c r="U12" s="92" t="s">
        <v>86</v>
      </c>
      <c r="V12" s="92" t="s">
        <v>86</v>
      </c>
      <c r="W12" s="92" t="s">
        <v>86</v>
      </c>
      <c r="X12" s="92" t="s">
        <v>86</v>
      </c>
      <c r="Y12" s="92" t="s">
        <v>86</v>
      </c>
      <c r="Z12" s="92" t="s">
        <v>86</v>
      </c>
      <c r="AA12" s="92" t="s">
        <v>86</v>
      </c>
      <c r="AB12" s="92" t="s">
        <v>86</v>
      </c>
      <c r="AC12" s="92" t="s">
        <v>86</v>
      </c>
      <c r="AD12" s="92" t="s">
        <v>86</v>
      </c>
      <c r="AE12" s="92" t="s">
        <v>86</v>
      </c>
      <c r="AF12" s="92" t="s">
        <v>86</v>
      </c>
      <c r="AG12" s="92" t="s">
        <v>86</v>
      </c>
      <c r="AH12" s="52">
        <v>1</v>
      </c>
      <c r="AI12" s="52">
        <v>2</v>
      </c>
      <c r="AJ12" s="171">
        <v>0.75</v>
      </c>
      <c r="AK12" s="171">
        <v>2.7E-2</v>
      </c>
      <c r="AL12" s="171">
        <v>3</v>
      </c>
      <c r="AM12" s="92"/>
      <c r="AN12" s="92"/>
      <c r="AO12" s="93">
        <f>AK12*I12+AJ12</f>
        <v>0.98624999999999996</v>
      </c>
      <c r="AP12" s="93">
        <f>0.1*AO12</f>
        <v>9.8625000000000004E-2</v>
      </c>
      <c r="AQ12" s="94">
        <f>AH12*3+0.25*AI12</f>
        <v>3.5</v>
      </c>
      <c r="AR12" s="94">
        <f>SUM(AO12:AQ12)/4</f>
        <v>1.1462187500000001</v>
      </c>
      <c r="AS12" s="93">
        <f>10068.2*J12*POWER(10,-6)</f>
        <v>8.8096750000000001E-2</v>
      </c>
      <c r="AT12" s="94">
        <f>AS12+AR12+AQ12+AP12+AO12</f>
        <v>5.8191905000000004</v>
      </c>
      <c r="AU12" s="95">
        <f>AH12*H12</f>
        <v>2.0000000000000003E-6</v>
      </c>
      <c r="AV12" s="95">
        <f>H12*AI12</f>
        <v>4.0000000000000007E-6</v>
      </c>
      <c r="AW12" s="95">
        <f>H12*AT12</f>
        <v>1.1638381000000003E-5</v>
      </c>
    </row>
    <row r="13" spans="1:49" ht="15" thickBot="1" x14ac:dyDescent="0.35">
      <c r="A13" s="48" t="s">
        <v>21</v>
      </c>
      <c r="B13" s="48" t="str">
        <f>B12</f>
        <v>Трубопровод ЛВЖ+токси</v>
      </c>
      <c r="C13" s="185" t="s">
        <v>188</v>
      </c>
      <c r="D13" s="49" t="s">
        <v>64</v>
      </c>
      <c r="E13" s="173">
        <f>E12</f>
        <v>1.0000000000000001E-5</v>
      </c>
      <c r="F13" s="174">
        <f>F12</f>
        <v>1</v>
      </c>
      <c r="G13" s="48">
        <v>0.04</v>
      </c>
      <c r="H13" s="50">
        <f t="shared" ref="H13:H17" si="13">E13*F13*G13</f>
        <v>4.0000000000000003E-7</v>
      </c>
      <c r="I13" s="168">
        <f>I12</f>
        <v>8.75</v>
      </c>
      <c r="J13" s="169">
        <v>0.625</v>
      </c>
      <c r="K13" s="178" t="s">
        <v>204</v>
      </c>
      <c r="L13" s="183">
        <v>0</v>
      </c>
      <c r="M13" s="92" t="str">
        <f t="shared" si="11"/>
        <v>С2</v>
      </c>
      <c r="N13" s="92" t="str">
        <f t="shared" si="11"/>
        <v>Трубопровод ЛВЖ+токси</v>
      </c>
      <c r="O13" s="92" t="str">
        <f t="shared" si="12"/>
        <v>Полное-взрыв</v>
      </c>
      <c r="P13" s="92" t="s">
        <v>86</v>
      </c>
      <c r="Q13" s="92" t="s">
        <v>86</v>
      </c>
      <c r="R13" s="92" t="s">
        <v>86</v>
      </c>
      <c r="S13" s="92" t="s">
        <v>86</v>
      </c>
      <c r="T13" s="92" t="s">
        <v>86</v>
      </c>
      <c r="U13" s="92" t="s">
        <v>86</v>
      </c>
      <c r="V13" s="92" t="s">
        <v>86</v>
      </c>
      <c r="W13" s="92" t="s">
        <v>86</v>
      </c>
      <c r="X13" s="92" t="s">
        <v>86</v>
      </c>
      <c r="Y13" s="92" t="s">
        <v>86</v>
      </c>
      <c r="Z13" s="92" t="s">
        <v>86</v>
      </c>
      <c r="AA13" s="92" t="s">
        <v>86</v>
      </c>
      <c r="AB13" s="92" t="s">
        <v>86</v>
      </c>
      <c r="AC13" s="92" t="s">
        <v>86</v>
      </c>
      <c r="AD13" s="92" t="s">
        <v>86</v>
      </c>
      <c r="AE13" s="92" t="s">
        <v>86</v>
      </c>
      <c r="AF13" s="92" t="s">
        <v>86</v>
      </c>
      <c r="AG13" s="92" t="s">
        <v>86</v>
      </c>
      <c r="AH13" s="52">
        <v>2</v>
      </c>
      <c r="AI13" s="52">
        <v>2</v>
      </c>
      <c r="AJ13" s="92">
        <f>AJ12</f>
        <v>0.75</v>
      </c>
      <c r="AK13" s="92">
        <f>AK12</f>
        <v>2.7E-2</v>
      </c>
      <c r="AL13" s="92">
        <f>AL12</f>
        <v>3</v>
      </c>
      <c r="AM13" s="92"/>
      <c r="AN13" s="92"/>
      <c r="AO13" s="93">
        <f>AK13*I13+AJ13</f>
        <v>0.98624999999999996</v>
      </c>
      <c r="AP13" s="93">
        <f t="shared" ref="AP13:AP17" si="14">0.1*AO13</f>
        <v>9.8625000000000004E-2</v>
      </c>
      <c r="AQ13" s="94">
        <f t="shared" ref="AQ13:AQ17" si="15">AH13*3+0.25*AI13</f>
        <v>6.5</v>
      </c>
      <c r="AR13" s="94">
        <f t="shared" ref="AR13:AR17" si="16">SUM(AO13:AQ13)/4</f>
        <v>1.8962187500000001</v>
      </c>
      <c r="AS13" s="93">
        <f>10068.2*J13*POWER(10,-6)*10</f>
        <v>6.2926249999999989E-2</v>
      </c>
      <c r="AT13" s="94">
        <f t="shared" ref="AT13:AT17" si="17">AS13+AR13+AQ13+AP13+AO13</f>
        <v>9.5440199999999997</v>
      </c>
      <c r="AU13" s="95">
        <f t="shared" ref="AU13:AU17" si="18">AH13*H13</f>
        <v>8.0000000000000007E-7</v>
      </c>
      <c r="AV13" s="95">
        <f t="shared" ref="AV13:AV17" si="19">H13*AI13</f>
        <v>8.0000000000000007E-7</v>
      </c>
      <c r="AW13" s="95">
        <f t="shared" ref="AW13:AW17" si="20">H13*AT13</f>
        <v>3.8176079999999999E-6</v>
      </c>
    </row>
    <row r="14" spans="1:49" x14ac:dyDescent="0.3">
      <c r="A14" s="48" t="s">
        <v>22</v>
      </c>
      <c r="B14" s="48" t="str">
        <f>B12</f>
        <v>Трубопровод ЛВЖ+токси</v>
      </c>
      <c r="C14" s="185" t="s">
        <v>197</v>
      </c>
      <c r="D14" s="49" t="s">
        <v>199</v>
      </c>
      <c r="E14" s="173">
        <f>E12</f>
        <v>1.0000000000000001E-5</v>
      </c>
      <c r="F14" s="174">
        <f>F12</f>
        <v>1</v>
      </c>
      <c r="G14" s="48">
        <v>0.76</v>
      </c>
      <c r="H14" s="50">
        <f t="shared" si="13"/>
        <v>7.6000000000000009E-6</v>
      </c>
      <c r="I14" s="168">
        <f>I12</f>
        <v>8.75</v>
      </c>
      <c r="J14" s="48">
        <v>0</v>
      </c>
      <c r="K14" s="178" t="s">
        <v>205</v>
      </c>
      <c r="L14" s="183">
        <v>0</v>
      </c>
      <c r="M14" s="92" t="str">
        <f t="shared" si="11"/>
        <v>С3</v>
      </c>
      <c r="N14" s="92" t="str">
        <f t="shared" si="11"/>
        <v>Трубопровод ЛВЖ+токси</v>
      </c>
      <c r="O14" s="92" t="str">
        <f t="shared" si="12"/>
        <v>Полное-токси</v>
      </c>
      <c r="P14" s="92" t="s">
        <v>86</v>
      </c>
      <c r="Q14" s="92" t="s">
        <v>86</v>
      </c>
      <c r="R14" s="92" t="s">
        <v>86</v>
      </c>
      <c r="S14" s="92" t="s">
        <v>86</v>
      </c>
      <c r="T14" s="92" t="s">
        <v>86</v>
      </c>
      <c r="U14" s="92" t="s">
        <v>86</v>
      </c>
      <c r="V14" s="92" t="s">
        <v>86</v>
      </c>
      <c r="W14" s="92" t="s">
        <v>86</v>
      </c>
      <c r="X14" s="92" t="s">
        <v>86</v>
      </c>
      <c r="Y14" s="92" t="s">
        <v>86</v>
      </c>
      <c r="Z14" s="92" t="s">
        <v>86</v>
      </c>
      <c r="AA14" s="92" t="s">
        <v>86</v>
      </c>
      <c r="AB14" s="92" t="s">
        <v>86</v>
      </c>
      <c r="AC14" s="92" t="s">
        <v>86</v>
      </c>
      <c r="AD14" s="92" t="s">
        <v>86</v>
      </c>
      <c r="AE14" s="92" t="s">
        <v>86</v>
      </c>
      <c r="AF14" s="92" t="s">
        <v>86</v>
      </c>
      <c r="AG14" s="92" t="s">
        <v>86</v>
      </c>
      <c r="AH14" s="92">
        <v>0</v>
      </c>
      <c r="AI14" s="92">
        <v>1</v>
      </c>
      <c r="AJ14" s="92">
        <f>AJ12</f>
        <v>0.75</v>
      </c>
      <c r="AK14" s="92">
        <f>AK12</f>
        <v>2.7E-2</v>
      </c>
      <c r="AL14" s="92">
        <f>AL12</f>
        <v>3</v>
      </c>
      <c r="AM14" s="92"/>
      <c r="AN14" s="92"/>
      <c r="AO14" s="93">
        <f>AK14*I14*0.1+AJ14</f>
        <v>0.77362500000000001</v>
      </c>
      <c r="AP14" s="93">
        <f t="shared" si="14"/>
        <v>7.7362500000000001E-2</v>
      </c>
      <c r="AQ14" s="94">
        <f t="shared" si="15"/>
        <v>0.25</v>
      </c>
      <c r="AR14" s="94">
        <f t="shared" si="16"/>
        <v>0.275246875</v>
      </c>
      <c r="AS14" s="93">
        <f>1333*J13*POWER(10,-6)</f>
        <v>8.3312499999999999E-4</v>
      </c>
      <c r="AT14" s="94">
        <f t="shared" si="17"/>
        <v>1.3770674999999999</v>
      </c>
      <c r="AU14" s="95">
        <f t="shared" si="18"/>
        <v>0</v>
      </c>
      <c r="AV14" s="95">
        <f t="shared" si="19"/>
        <v>7.6000000000000009E-6</v>
      </c>
      <c r="AW14" s="95">
        <f t="shared" si="20"/>
        <v>1.0465713000000001E-5</v>
      </c>
    </row>
    <row r="15" spans="1:49" x14ac:dyDescent="0.3">
      <c r="A15" s="48" t="s">
        <v>23</v>
      </c>
      <c r="B15" s="48" t="str">
        <f>B12</f>
        <v>Трубопровод ЛВЖ+токси</v>
      </c>
      <c r="C15" s="185" t="s">
        <v>190</v>
      </c>
      <c r="D15" s="49" t="s">
        <v>87</v>
      </c>
      <c r="E15" s="172">
        <v>1E-4</v>
      </c>
      <c r="F15" s="174">
        <f>F12</f>
        <v>1</v>
      </c>
      <c r="G15" s="48">
        <v>0.2</v>
      </c>
      <c r="H15" s="50">
        <f t="shared" si="13"/>
        <v>2.0000000000000002E-5</v>
      </c>
      <c r="I15" s="168">
        <f>0.15*I12</f>
        <v>1.3125</v>
      </c>
      <c r="J15" s="168">
        <f>I15</f>
        <v>1.3125</v>
      </c>
      <c r="K15" s="180" t="s">
        <v>207</v>
      </c>
      <c r="L15" s="184">
        <v>45390</v>
      </c>
      <c r="M15" s="92" t="str">
        <f t="shared" si="11"/>
        <v>С4</v>
      </c>
      <c r="N15" s="92" t="str">
        <f t="shared" si="11"/>
        <v>Трубопровод ЛВЖ+токси</v>
      </c>
      <c r="O15" s="92" t="str">
        <f t="shared" si="12"/>
        <v>Частичное-пожар</v>
      </c>
      <c r="P15" s="92" t="s">
        <v>86</v>
      </c>
      <c r="Q15" s="92" t="s">
        <v>86</v>
      </c>
      <c r="R15" s="92" t="s">
        <v>86</v>
      </c>
      <c r="S15" s="92" t="s">
        <v>86</v>
      </c>
      <c r="T15" s="92" t="s">
        <v>86</v>
      </c>
      <c r="U15" s="92" t="s">
        <v>86</v>
      </c>
      <c r="V15" s="92" t="s">
        <v>86</v>
      </c>
      <c r="W15" s="92" t="s">
        <v>86</v>
      </c>
      <c r="X15" s="92" t="s">
        <v>86</v>
      </c>
      <c r="Y15" s="92" t="s">
        <v>86</v>
      </c>
      <c r="Z15" s="92" t="s">
        <v>86</v>
      </c>
      <c r="AA15" s="92" t="s">
        <v>86</v>
      </c>
      <c r="AB15" s="92" t="s">
        <v>86</v>
      </c>
      <c r="AC15" s="92" t="s">
        <v>86</v>
      </c>
      <c r="AD15" s="92" t="s">
        <v>86</v>
      </c>
      <c r="AE15" s="92" t="s">
        <v>86</v>
      </c>
      <c r="AF15" s="92" t="s">
        <v>86</v>
      </c>
      <c r="AG15" s="92" t="s">
        <v>86</v>
      </c>
      <c r="AH15" s="92">
        <v>0</v>
      </c>
      <c r="AI15" s="92">
        <v>2</v>
      </c>
      <c r="AJ15" s="92">
        <f>0.1*$AJ$2</f>
        <v>7.5000000000000011E-2</v>
      </c>
      <c r="AK15" s="92">
        <f>AK12</f>
        <v>2.7E-2</v>
      </c>
      <c r="AL15" s="92">
        <f>ROUNDUP(AL12/3,0)</f>
        <v>1</v>
      </c>
      <c r="AM15" s="92"/>
      <c r="AN15" s="92"/>
      <c r="AO15" s="93">
        <f>AK15*I15+AJ15</f>
        <v>0.11043750000000001</v>
      </c>
      <c r="AP15" s="93">
        <f t="shared" si="14"/>
        <v>1.1043750000000001E-2</v>
      </c>
      <c r="AQ15" s="94">
        <f t="shared" si="15"/>
        <v>0.5</v>
      </c>
      <c r="AR15" s="94">
        <f t="shared" si="16"/>
        <v>0.1553703125</v>
      </c>
      <c r="AS15" s="93">
        <f>10068.2*J15*POWER(10,-6)</f>
        <v>1.3214512500000001E-2</v>
      </c>
      <c r="AT15" s="94">
        <f t="shared" si="17"/>
        <v>0.79006607499999992</v>
      </c>
      <c r="AU15" s="95">
        <f t="shared" si="18"/>
        <v>0</v>
      </c>
      <c r="AV15" s="95">
        <f t="shared" si="19"/>
        <v>4.0000000000000003E-5</v>
      </c>
      <c r="AW15" s="95">
        <f t="shared" si="20"/>
        <v>1.5801321499999999E-5</v>
      </c>
    </row>
    <row r="16" spans="1:49" x14ac:dyDescent="0.3">
      <c r="A16" s="48" t="s">
        <v>24</v>
      </c>
      <c r="B16" s="48" t="str">
        <f>B12</f>
        <v>Трубопровод ЛВЖ+токси</v>
      </c>
      <c r="C16" s="185" t="s">
        <v>191</v>
      </c>
      <c r="D16" s="49" t="s">
        <v>193</v>
      </c>
      <c r="E16" s="173">
        <f>E15</f>
        <v>1E-4</v>
      </c>
      <c r="F16" s="174">
        <f>F12</f>
        <v>1</v>
      </c>
      <c r="G16" s="48">
        <v>0.04</v>
      </c>
      <c r="H16" s="50">
        <f t="shared" si="13"/>
        <v>4.0000000000000007E-6</v>
      </c>
      <c r="I16" s="168">
        <f>0.15*I12</f>
        <v>1.3125</v>
      </c>
      <c r="J16" s="168">
        <f>0.15*J13</f>
        <v>9.375E-2</v>
      </c>
      <c r="K16" s="180" t="s">
        <v>208</v>
      </c>
      <c r="L16" s="184">
        <v>3</v>
      </c>
      <c r="M16" s="92" t="str">
        <f t="shared" si="11"/>
        <v>С5</v>
      </c>
      <c r="N16" s="92" t="str">
        <f t="shared" si="11"/>
        <v>Трубопровод ЛВЖ+токси</v>
      </c>
      <c r="O16" s="92" t="str">
        <f t="shared" si="12"/>
        <v>Частичное-пожар-вспышка</v>
      </c>
      <c r="P16" s="92" t="s">
        <v>86</v>
      </c>
      <c r="Q16" s="92" t="s">
        <v>86</v>
      </c>
      <c r="R16" s="92" t="s">
        <v>86</v>
      </c>
      <c r="S16" s="92" t="s">
        <v>86</v>
      </c>
      <c r="T16" s="92" t="s">
        <v>86</v>
      </c>
      <c r="U16" s="92" t="s">
        <v>86</v>
      </c>
      <c r="V16" s="92" t="s">
        <v>86</v>
      </c>
      <c r="W16" s="92" t="s">
        <v>86</v>
      </c>
      <c r="X16" s="92" t="s">
        <v>86</v>
      </c>
      <c r="Y16" s="92" t="s">
        <v>86</v>
      </c>
      <c r="Z16" s="92" t="s">
        <v>86</v>
      </c>
      <c r="AA16" s="92" t="s">
        <v>86</v>
      </c>
      <c r="AB16" s="92" t="s">
        <v>86</v>
      </c>
      <c r="AC16" s="92" t="s">
        <v>86</v>
      </c>
      <c r="AD16" s="92" t="s">
        <v>86</v>
      </c>
      <c r="AE16" s="92" t="s">
        <v>86</v>
      </c>
      <c r="AF16" s="92" t="s">
        <v>86</v>
      </c>
      <c r="AG16" s="92" t="s">
        <v>86</v>
      </c>
      <c r="AH16" s="92">
        <v>0</v>
      </c>
      <c r="AI16" s="92">
        <v>1</v>
      </c>
      <c r="AJ16" s="92">
        <f>0.1*$AJ$2</f>
        <v>7.5000000000000011E-2</v>
      </c>
      <c r="AK16" s="92">
        <f>AK12</f>
        <v>2.7E-2</v>
      </c>
      <c r="AL16" s="92">
        <f>ROUNDUP(AL12/3,0)</f>
        <v>1</v>
      </c>
      <c r="AM16" s="92"/>
      <c r="AN16" s="92"/>
      <c r="AO16" s="93">
        <f t="shared" ref="AO16" si="21">AK16*I16+AJ16</f>
        <v>0.11043750000000001</v>
      </c>
      <c r="AP16" s="93">
        <f t="shared" si="14"/>
        <v>1.1043750000000001E-2</v>
      </c>
      <c r="AQ16" s="94">
        <f t="shared" si="15"/>
        <v>0.25</v>
      </c>
      <c r="AR16" s="94">
        <f t="shared" si="16"/>
        <v>9.2870312499999996E-2</v>
      </c>
      <c r="AS16" s="93">
        <f>10068.2*J16*POWER(10,-6)*10</f>
        <v>9.4389375000000011E-3</v>
      </c>
      <c r="AT16" s="94">
        <f t="shared" si="17"/>
        <v>0.47379050000000006</v>
      </c>
      <c r="AU16" s="95">
        <f t="shared" si="18"/>
        <v>0</v>
      </c>
      <c r="AV16" s="95">
        <f t="shared" si="19"/>
        <v>4.0000000000000007E-6</v>
      </c>
      <c r="AW16" s="95">
        <f t="shared" si="20"/>
        <v>1.8951620000000005E-6</v>
      </c>
    </row>
    <row r="17" spans="1:49" ht="15" thickBot="1" x14ac:dyDescent="0.35">
      <c r="A17" s="48" t="s">
        <v>25</v>
      </c>
      <c r="B17" s="48" t="str">
        <f>B12</f>
        <v>Трубопровод ЛВЖ+токси</v>
      </c>
      <c r="C17" s="185" t="s">
        <v>198</v>
      </c>
      <c r="D17" s="49" t="s">
        <v>200</v>
      </c>
      <c r="E17" s="173">
        <f>E15</f>
        <v>1E-4</v>
      </c>
      <c r="F17" s="174">
        <f>F12</f>
        <v>1</v>
      </c>
      <c r="G17" s="48">
        <v>0.76</v>
      </c>
      <c r="H17" s="50">
        <f t="shared" si="13"/>
        <v>7.6000000000000004E-5</v>
      </c>
      <c r="I17" s="168">
        <f>0.15*I12</f>
        <v>1.3125</v>
      </c>
      <c r="J17" s="48">
        <v>0</v>
      </c>
      <c r="K17" s="181" t="s">
        <v>219</v>
      </c>
      <c r="L17" s="237">
        <v>2</v>
      </c>
      <c r="M17" s="92" t="str">
        <f t="shared" si="11"/>
        <v>С6</v>
      </c>
      <c r="N17" s="92" t="str">
        <f t="shared" si="11"/>
        <v>Трубопровод ЛВЖ+токси</v>
      </c>
      <c r="O17" s="92" t="str">
        <f t="shared" si="12"/>
        <v>Частичное-токси</v>
      </c>
      <c r="P17" s="92" t="s">
        <v>86</v>
      </c>
      <c r="Q17" s="92" t="s">
        <v>86</v>
      </c>
      <c r="R17" s="92" t="s">
        <v>86</v>
      </c>
      <c r="S17" s="92" t="s">
        <v>86</v>
      </c>
      <c r="T17" s="92" t="s">
        <v>86</v>
      </c>
      <c r="U17" s="92" t="s">
        <v>86</v>
      </c>
      <c r="V17" s="92" t="s">
        <v>86</v>
      </c>
      <c r="W17" s="92" t="s">
        <v>86</v>
      </c>
      <c r="X17" s="92" t="s">
        <v>86</v>
      </c>
      <c r="Y17" s="92" t="s">
        <v>86</v>
      </c>
      <c r="Z17" s="92" t="s">
        <v>86</v>
      </c>
      <c r="AA17" s="92" t="s">
        <v>86</v>
      </c>
      <c r="AB17" s="92" t="s">
        <v>86</v>
      </c>
      <c r="AC17" s="92" t="s">
        <v>86</v>
      </c>
      <c r="AD17" s="92" t="s">
        <v>86</v>
      </c>
      <c r="AE17" s="92" t="s">
        <v>86</v>
      </c>
      <c r="AF17" s="92" t="s">
        <v>86</v>
      </c>
      <c r="AG17" s="92" t="s">
        <v>86</v>
      </c>
      <c r="AH17" s="92">
        <v>0</v>
      </c>
      <c r="AI17" s="92">
        <v>1</v>
      </c>
      <c r="AJ17" s="92">
        <f>0.1*$AJ$2</f>
        <v>7.5000000000000011E-2</v>
      </c>
      <c r="AK17" s="92">
        <f>AK12</f>
        <v>2.7E-2</v>
      </c>
      <c r="AL17" s="92">
        <f>ROUNDUP(AL12/3,0)</f>
        <v>1</v>
      </c>
      <c r="AM17" s="92"/>
      <c r="AN17" s="92"/>
      <c r="AO17" s="93">
        <f>AK17*I17*0.1+AJ17</f>
        <v>7.8543750000000009E-2</v>
      </c>
      <c r="AP17" s="93">
        <f t="shared" si="14"/>
        <v>7.854375000000002E-3</v>
      </c>
      <c r="AQ17" s="94">
        <f t="shared" si="15"/>
        <v>0.25</v>
      </c>
      <c r="AR17" s="94">
        <f t="shared" si="16"/>
        <v>8.4099531249999998E-2</v>
      </c>
      <c r="AS17" s="93">
        <f>1333*J16*POWER(10,-6)</f>
        <v>1.2496875E-4</v>
      </c>
      <c r="AT17" s="94">
        <f t="shared" si="17"/>
        <v>0.42062262500000003</v>
      </c>
      <c r="AU17" s="95">
        <f t="shared" si="18"/>
        <v>0</v>
      </c>
      <c r="AV17" s="95">
        <f t="shared" si="19"/>
        <v>7.6000000000000004E-5</v>
      </c>
      <c r="AW17" s="95">
        <f t="shared" si="20"/>
        <v>3.1967319500000005E-5</v>
      </c>
    </row>
    <row r="18" spans="1:49" x14ac:dyDescent="0.3">
      <c r="A18" s="48"/>
      <c r="B18" s="48"/>
      <c r="C18" s="185"/>
      <c r="D18" s="49"/>
      <c r="E18" s="173"/>
      <c r="F18" s="174"/>
      <c r="G18" s="48"/>
      <c r="H18" s="50"/>
      <c r="I18" s="168"/>
      <c r="J18" s="48"/>
      <c r="K18" s="299"/>
      <c r="L18" s="300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288" customFormat="1" x14ac:dyDescent="0.3">
      <c r="A19" s="48" t="s">
        <v>86</v>
      </c>
      <c r="B19" s="48" t="s">
        <v>86</v>
      </c>
      <c r="C19" s="48" t="s">
        <v>86</v>
      </c>
      <c r="D19" s="48" t="s">
        <v>86</v>
      </c>
      <c r="E19" s="48" t="s">
        <v>86</v>
      </c>
      <c r="F19" s="48" t="s">
        <v>86</v>
      </c>
      <c r="G19" s="48" t="s">
        <v>86</v>
      </c>
      <c r="H19" s="48" t="s">
        <v>86</v>
      </c>
      <c r="I19" s="48" t="s">
        <v>86</v>
      </c>
      <c r="J19" s="48" t="s">
        <v>86</v>
      </c>
      <c r="K19" s="48" t="s">
        <v>86</v>
      </c>
      <c r="L19" s="48" t="s">
        <v>86</v>
      </c>
      <c r="M19" s="48" t="s">
        <v>86</v>
      </c>
      <c r="N19" s="48" t="s">
        <v>86</v>
      </c>
      <c r="O19" s="48" t="s">
        <v>86</v>
      </c>
      <c r="P19" s="48" t="s">
        <v>86</v>
      </c>
      <c r="Q19" s="48" t="s">
        <v>86</v>
      </c>
      <c r="R19" s="48" t="s">
        <v>86</v>
      </c>
      <c r="S19" s="48" t="s">
        <v>86</v>
      </c>
      <c r="T19" s="48" t="s">
        <v>86</v>
      </c>
      <c r="U19" s="48" t="s">
        <v>86</v>
      </c>
      <c r="V19" s="48" t="s">
        <v>86</v>
      </c>
      <c r="W19" s="48" t="s">
        <v>86</v>
      </c>
      <c r="X19" s="48" t="s">
        <v>86</v>
      </c>
      <c r="Y19" s="48" t="s">
        <v>86</v>
      </c>
      <c r="Z19" s="48" t="s">
        <v>86</v>
      </c>
      <c r="AA19" s="48" t="s">
        <v>86</v>
      </c>
      <c r="AB19" s="48" t="s">
        <v>86</v>
      </c>
      <c r="AC19" s="48" t="s">
        <v>86</v>
      </c>
      <c r="AD19" s="48" t="s">
        <v>86</v>
      </c>
      <c r="AE19" s="48" t="s">
        <v>86</v>
      </c>
      <c r="AF19" s="48" t="s">
        <v>86</v>
      </c>
      <c r="AG19" s="48" t="s">
        <v>86</v>
      </c>
      <c r="AH19" s="48" t="s">
        <v>86</v>
      </c>
      <c r="AI19" s="48" t="s">
        <v>86</v>
      </c>
      <c r="AJ19" s="48" t="s">
        <v>86</v>
      </c>
      <c r="AK19" s="48" t="s">
        <v>86</v>
      </c>
      <c r="AL19" s="48" t="s">
        <v>86</v>
      </c>
      <c r="AM19" s="48" t="s">
        <v>86</v>
      </c>
      <c r="AN19" s="48" t="s">
        <v>86</v>
      </c>
      <c r="AO19" s="48" t="s">
        <v>86</v>
      </c>
      <c r="AP19" s="48" t="s">
        <v>86</v>
      </c>
      <c r="AQ19" s="48" t="s">
        <v>86</v>
      </c>
      <c r="AR19" s="48" t="s">
        <v>86</v>
      </c>
      <c r="AS19" s="48" t="s">
        <v>86</v>
      </c>
      <c r="AT19" s="48" t="s">
        <v>86</v>
      </c>
      <c r="AU19" s="48" t="s">
        <v>86</v>
      </c>
      <c r="AV19" s="48" t="s">
        <v>86</v>
      </c>
      <c r="AW19" s="48" t="s">
        <v>86</v>
      </c>
    </row>
    <row r="20" spans="1:49" s="288" customFormat="1" x14ac:dyDescent="0.3">
      <c r="A20" s="48" t="s">
        <v>86</v>
      </c>
      <c r="B20" s="48" t="s">
        <v>86</v>
      </c>
      <c r="C20" s="48" t="s">
        <v>86</v>
      </c>
      <c r="D20" s="48" t="s">
        <v>86</v>
      </c>
      <c r="E20" s="48" t="s">
        <v>86</v>
      </c>
      <c r="F20" s="48" t="s">
        <v>86</v>
      </c>
      <c r="G20" s="48" t="s">
        <v>86</v>
      </c>
      <c r="H20" s="48" t="s">
        <v>86</v>
      </c>
      <c r="I20" s="48" t="s">
        <v>86</v>
      </c>
      <c r="J20" s="48" t="s">
        <v>86</v>
      </c>
      <c r="K20" s="48" t="s">
        <v>86</v>
      </c>
      <c r="L20" s="48" t="s">
        <v>86</v>
      </c>
      <c r="M20" s="48" t="s">
        <v>86</v>
      </c>
      <c r="N20" s="48" t="s">
        <v>86</v>
      </c>
      <c r="O20" s="48" t="s">
        <v>86</v>
      </c>
      <c r="P20" s="48" t="s">
        <v>86</v>
      </c>
      <c r="Q20" s="48" t="s">
        <v>86</v>
      </c>
      <c r="R20" s="48" t="s">
        <v>86</v>
      </c>
      <c r="S20" s="48" t="s">
        <v>86</v>
      </c>
      <c r="T20" s="48" t="s">
        <v>86</v>
      </c>
      <c r="U20" s="48" t="s">
        <v>86</v>
      </c>
      <c r="V20" s="48" t="s">
        <v>86</v>
      </c>
      <c r="W20" s="48" t="s">
        <v>86</v>
      </c>
      <c r="X20" s="48" t="s">
        <v>86</v>
      </c>
      <c r="Y20" s="48" t="s">
        <v>86</v>
      </c>
      <c r="Z20" s="48" t="s">
        <v>86</v>
      </c>
      <c r="AA20" s="48" t="s">
        <v>86</v>
      </c>
      <c r="AB20" s="48" t="s">
        <v>86</v>
      </c>
      <c r="AC20" s="48" t="s">
        <v>86</v>
      </c>
      <c r="AD20" s="48" t="s">
        <v>86</v>
      </c>
      <c r="AE20" s="48" t="s">
        <v>86</v>
      </c>
      <c r="AF20" s="48" t="s">
        <v>86</v>
      </c>
      <c r="AG20" s="48" t="s">
        <v>86</v>
      </c>
      <c r="AH20" s="48" t="s">
        <v>86</v>
      </c>
      <c r="AI20" s="48" t="s">
        <v>86</v>
      </c>
      <c r="AJ20" s="48" t="s">
        <v>86</v>
      </c>
      <c r="AK20" s="48" t="s">
        <v>86</v>
      </c>
      <c r="AL20" s="48" t="s">
        <v>86</v>
      </c>
      <c r="AM20" s="48" t="s">
        <v>86</v>
      </c>
      <c r="AN20" s="48" t="s">
        <v>86</v>
      </c>
      <c r="AO20" s="48" t="s">
        <v>86</v>
      </c>
      <c r="AP20" s="48" t="s">
        <v>86</v>
      </c>
      <c r="AQ20" s="48" t="s">
        <v>86</v>
      </c>
      <c r="AR20" s="48" t="s">
        <v>86</v>
      </c>
      <c r="AS20" s="48" t="s">
        <v>86</v>
      </c>
      <c r="AT20" s="48" t="s">
        <v>86</v>
      </c>
      <c r="AU20" s="48" t="s">
        <v>86</v>
      </c>
      <c r="AV20" s="48" t="s">
        <v>86</v>
      </c>
      <c r="AW20" s="48" t="s">
        <v>86</v>
      </c>
    </row>
    <row r="21" spans="1:49" ht="15" thickBot="1" x14ac:dyDescent="0.35"/>
    <row r="22" spans="1:49" ht="15" thickBot="1" x14ac:dyDescent="0.35">
      <c r="A22" s="48" t="s">
        <v>20</v>
      </c>
      <c r="B22" s="169" t="s">
        <v>201</v>
      </c>
      <c r="C22" s="185" t="s">
        <v>187</v>
      </c>
      <c r="D22" s="49" t="s">
        <v>61</v>
      </c>
      <c r="E22" s="172">
        <v>1.0000000000000001E-5</v>
      </c>
      <c r="F22" s="169">
        <v>1</v>
      </c>
      <c r="G22" s="48">
        <v>0.2</v>
      </c>
      <c r="H22" s="50">
        <f>E22*F22*G22</f>
        <v>2.0000000000000003E-6</v>
      </c>
      <c r="I22" s="170">
        <v>8.75</v>
      </c>
      <c r="J22" s="168">
        <f>I22</f>
        <v>8.75</v>
      </c>
      <c r="K22" s="178" t="s">
        <v>203</v>
      </c>
      <c r="L22" s="183">
        <v>300</v>
      </c>
      <c r="M22" s="92" t="str">
        <f t="shared" ref="M22:M27" si="22">A22</f>
        <v>С1</v>
      </c>
      <c r="N22" s="92" t="str">
        <f t="shared" ref="N22:N27" si="23">B22</f>
        <v>Трубопровод ГЖ</v>
      </c>
      <c r="O22" s="92" t="str">
        <f t="shared" ref="O22:O27" si="24">D22</f>
        <v>Полное-пожар</v>
      </c>
      <c r="P22" s="92" t="s">
        <v>86</v>
      </c>
      <c r="Q22" s="92" t="s">
        <v>86</v>
      </c>
      <c r="R22" s="92" t="s">
        <v>86</v>
      </c>
      <c r="S22" s="92" t="s">
        <v>86</v>
      </c>
      <c r="T22" s="92" t="s">
        <v>86</v>
      </c>
      <c r="U22" s="92" t="s">
        <v>86</v>
      </c>
      <c r="V22" s="92" t="s">
        <v>86</v>
      </c>
      <c r="W22" s="92" t="s">
        <v>86</v>
      </c>
      <c r="X22" s="92" t="s">
        <v>86</v>
      </c>
      <c r="Y22" s="92" t="s">
        <v>86</v>
      </c>
      <c r="Z22" s="92" t="s">
        <v>86</v>
      </c>
      <c r="AA22" s="92" t="s">
        <v>86</v>
      </c>
      <c r="AB22" s="92" t="s">
        <v>86</v>
      </c>
      <c r="AC22" s="92" t="s">
        <v>86</v>
      </c>
      <c r="AD22" s="92" t="s">
        <v>86</v>
      </c>
      <c r="AE22" s="92" t="s">
        <v>86</v>
      </c>
      <c r="AF22" s="92" t="s">
        <v>86</v>
      </c>
      <c r="AG22" s="92" t="s">
        <v>86</v>
      </c>
      <c r="AH22" s="52">
        <v>1</v>
      </c>
      <c r="AI22" s="52">
        <v>2</v>
      </c>
      <c r="AJ22" s="171">
        <v>0.75</v>
      </c>
      <c r="AK22" s="171">
        <v>2.7E-2</v>
      </c>
      <c r="AL22" s="171">
        <v>3</v>
      </c>
      <c r="AM22" s="92"/>
      <c r="AN22" s="92"/>
      <c r="AO22" s="93">
        <f>AK22*I22+AJ22</f>
        <v>0.98624999999999996</v>
      </c>
      <c r="AP22" s="93">
        <f>0.1*AO22</f>
        <v>9.8625000000000004E-2</v>
      </c>
      <c r="AQ22" s="94">
        <f>AH22*3+0.25*AI22</f>
        <v>3.5</v>
      </c>
      <c r="AR22" s="94">
        <f>SUM(AO22:AQ22)/4</f>
        <v>1.1462187500000001</v>
      </c>
      <c r="AS22" s="93">
        <f>10068.2*J22*POWER(10,-6)</f>
        <v>8.8096750000000001E-2</v>
      </c>
      <c r="AT22" s="94">
        <f t="shared" ref="AT22:AT27" si="25">AS22+AR22+AQ22+AP22+AO22</f>
        <v>5.8191905000000004</v>
      </c>
      <c r="AU22" s="95">
        <f>AH22*H22</f>
        <v>2.0000000000000003E-6</v>
      </c>
      <c r="AV22" s="95">
        <f>H22*AI22</f>
        <v>4.0000000000000007E-6</v>
      </c>
      <c r="AW22" s="95">
        <f>H22*AT22</f>
        <v>1.1638381000000003E-5</v>
      </c>
    </row>
    <row r="23" spans="1:49" ht="15" thickBot="1" x14ac:dyDescent="0.35">
      <c r="A23" s="48" t="s">
        <v>21</v>
      </c>
      <c r="B23" s="48" t="str">
        <f>B22</f>
        <v>Трубопровод ГЖ</v>
      </c>
      <c r="C23" s="185" t="s">
        <v>202</v>
      </c>
      <c r="D23" s="49" t="s">
        <v>61</v>
      </c>
      <c r="E23" s="173">
        <f>E22</f>
        <v>1.0000000000000001E-5</v>
      </c>
      <c r="F23" s="174">
        <f>F22</f>
        <v>1</v>
      </c>
      <c r="G23" s="48">
        <v>0.04</v>
      </c>
      <c r="H23" s="50">
        <f t="shared" ref="H23:H27" si="26">E23*F23*G23</f>
        <v>4.0000000000000003E-7</v>
      </c>
      <c r="I23" s="168">
        <f>I22</f>
        <v>8.75</v>
      </c>
      <c r="J23" s="168">
        <f>I22</f>
        <v>8.75</v>
      </c>
      <c r="K23" s="178" t="s">
        <v>204</v>
      </c>
      <c r="L23" s="183">
        <v>0</v>
      </c>
      <c r="M23" s="92" t="str">
        <f t="shared" si="22"/>
        <v>С2</v>
      </c>
      <c r="N23" s="92" t="str">
        <f t="shared" si="23"/>
        <v>Трубопровод ГЖ</v>
      </c>
      <c r="O23" s="92" t="str">
        <f t="shared" si="24"/>
        <v>Полное-пожар</v>
      </c>
      <c r="P23" s="92" t="s">
        <v>86</v>
      </c>
      <c r="Q23" s="92" t="s">
        <v>86</v>
      </c>
      <c r="R23" s="92" t="s">
        <v>86</v>
      </c>
      <c r="S23" s="92" t="s">
        <v>86</v>
      </c>
      <c r="T23" s="92" t="s">
        <v>86</v>
      </c>
      <c r="U23" s="92" t="s">
        <v>86</v>
      </c>
      <c r="V23" s="92" t="s">
        <v>86</v>
      </c>
      <c r="W23" s="92" t="s">
        <v>86</v>
      </c>
      <c r="X23" s="92" t="s">
        <v>86</v>
      </c>
      <c r="Y23" s="92" t="s">
        <v>86</v>
      </c>
      <c r="Z23" s="92" t="s">
        <v>86</v>
      </c>
      <c r="AA23" s="92" t="s">
        <v>86</v>
      </c>
      <c r="AB23" s="92" t="s">
        <v>86</v>
      </c>
      <c r="AC23" s="92" t="s">
        <v>86</v>
      </c>
      <c r="AD23" s="92" t="s">
        <v>86</v>
      </c>
      <c r="AE23" s="92" t="s">
        <v>86</v>
      </c>
      <c r="AF23" s="92" t="s">
        <v>86</v>
      </c>
      <c r="AG23" s="92" t="s">
        <v>86</v>
      </c>
      <c r="AH23" s="52">
        <v>2</v>
      </c>
      <c r="AI23" s="52">
        <v>2</v>
      </c>
      <c r="AJ23" s="92">
        <f>AJ22</f>
        <v>0.75</v>
      </c>
      <c r="AK23" s="92">
        <f>AK22</f>
        <v>2.7E-2</v>
      </c>
      <c r="AL23" s="92">
        <f>AL22</f>
        <v>3</v>
      </c>
      <c r="AM23" s="92"/>
      <c r="AN23" s="92"/>
      <c r="AO23" s="93">
        <f>AK23*I23+AJ23</f>
        <v>0.98624999999999996</v>
      </c>
      <c r="AP23" s="93">
        <f t="shared" ref="AP23:AP27" si="27">0.1*AO23</f>
        <v>9.8625000000000004E-2</v>
      </c>
      <c r="AQ23" s="94">
        <f t="shared" ref="AQ23:AQ27" si="28">AH23*3+0.25*AI23</f>
        <v>6.5</v>
      </c>
      <c r="AR23" s="94">
        <f t="shared" ref="AR23:AR27" si="29">SUM(AO23:AQ23)/4</f>
        <v>1.8962187500000001</v>
      </c>
      <c r="AS23" s="93">
        <f>10068.2*J23*POWER(10,-6)*10</f>
        <v>0.88096750000000001</v>
      </c>
      <c r="AT23" s="94">
        <f t="shared" si="25"/>
        <v>10.36206125</v>
      </c>
      <c r="AU23" s="95">
        <f t="shared" ref="AU23:AU27" si="30">AH23*H23</f>
        <v>8.0000000000000007E-7</v>
      </c>
      <c r="AV23" s="95">
        <f t="shared" ref="AV23:AV27" si="31">H23*AI23</f>
        <v>8.0000000000000007E-7</v>
      </c>
      <c r="AW23" s="95">
        <f t="shared" ref="AW23:AW27" si="32">H23*AT23</f>
        <v>4.1448245E-6</v>
      </c>
    </row>
    <row r="24" spans="1:49" x14ac:dyDescent="0.3">
      <c r="A24" s="48" t="s">
        <v>22</v>
      </c>
      <c r="B24" s="48" t="str">
        <f>B22</f>
        <v>Трубопровод ГЖ</v>
      </c>
      <c r="C24" s="185" t="s">
        <v>189</v>
      </c>
      <c r="D24" s="49" t="s">
        <v>62</v>
      </c>
      <c r="E24" s="173">
        <f>E22</f>
        <v>1.0000000000000001E-5</v>
      </c>
      <c r="F24" s="174">
        <f>F22</f>
        <v>1</v>
      </c>
      <c r="G24" s="48">
        <v>0.76</v>
      </c>
      <c r="H24" s="50">
        <f t="shared" si="26"/>
        <v>7.6000000000000009E-6</v>
      </c>
      <c r="I24" s="168">
        <f>I22</f>
        <v>8.75</v>
      </c>
      <c r="J24" s="48">
        <v>0</v>
      </c>
      <c r="K24" s="178" t="s">
        <v>205</v>
      </c>
      <c r="L24" s="183">
        <v>0</v>
      </c>
      <c r="M24" s="92" t="str">
        <f t="shared" si="22"/>
        <v>С3</v>
      </c>
      <c r="N24" s="92" t="str">
        <f t="shared" si="23"/>
        <v>Трубопровод ГЖ</v>
      </c>
      <c r="O24" s="92" t="str">
        <f t="shared" si="24"/>
        <v>Полное-ликвидация</v>
      </c>
      <c r="P24" s="92" t="s">
        <v>86</v>
      </c>
      <c r="Q24" s="92" t="s">
        <v>86</v>
      </c>
      <c r="R24" s="92" t="s">
        <v>86</v>
      </c>
      <c r="S24" s="92" t="s">
        <v>86</v>
      </c>
      <c r="T24" s="92" t="s">
        <v>86</v>
      </c>
      <c r="U24" s="92" t="s">
        <v>86</v>
      </c>
      <c r="V24" s="92" t="s">
        <v>86</v>
      </c>
      <c r="W24" s="92" t="s">
        <v>86</v>
      </c>
      <c r="X24" s="92" t="s">
        <v>86</v>
      </c>
      <c r="Y24" s="92" t="s">
        <v>86</v>
      </c>
      <c r="Z24" s="92" t="s">
        <v>86</v>
      </c>
      <c r="AA24" s="92" t="s">
        <v>86</v>
      </c>
      <c r="AB24" s="92" t="s">
        <v>86</v>
      </c>
      <c r="AC24" s="92" t="s">
        <v>86</v>
      </c>
      <c r="AD24" s="92" t="s">
        <v>86</v>
      </c>
      <c r="AE24" s="92" t="s">
        <v>86</v>
      </c>
      <c r="AF24" s="92" t="s">
        <v>86</v>
      </c>
      <c r="AG24" s="92" t="s">
        <v>86</v>
      </c>
      <c r="AH24" s="92">
        <v>0</v>
      </c>
      <c r="AI24" s="92">
        <v>0</v>
      </c>
      <c r="AJ24" s="92">
        <f>AJ22</f>
        <v>0.75</v>
      </c>
      <c r="AK24" s="92">
        <f>AK22</f>
        <v>2.7E-2</v>
      </c>
      <c r="AL24" s="92">
        <f>AL22</f>
        <v>3</v>
      </c>
      <c r="AM24" s="92"/>
      <c r="AN24" s="92"/>
      <c r="AO24" s="93">
        <f>AK24*I24*0.1+AJ24</f>
        <v>0.77362500000000001</v>
      </c>
      <c r="AP24" s="93">
        <f t="shared" si="27"/>
        <v>7.7362500000000001E-2</v>
      </c>
      <c r="AQ24" s="94">
        <f t="shared" si="28"/>
        <v>0</v>
      </c>
      <c r="AR24" s="94">
        <f t="shared" si="29"/>
        <v>0.212746875</v>
      </c>
      <c r="AS24" s="93">
        <f>1333*J23*POWER(10,-6)</f>
        <v>1.1663749999999999E-2</v>
      </c>
      <c r="AT24" s="94">
        <f t="shared" si="25"/>
        <v>1.075398125</v>
      </c>
      <c r="AU24" s="95">
        <f t="shared" si="30"/>
        <v>0</v>
      </c>
      <c r="AV24" s="95">
        <f t="shared" si="31"/>
        <v>0</v>
      </c>
      <c r="AW24" s="95">
        <f t="shared" si="32"/>
        <v>8.1730257500000016E-6</v>
      </c>
    </row>
    <row r="25" spans="1:49" x14ac:dyDescent="0.3">
      <c r="A25" s="48" t="s">
        <v>23</v>
      </c>
      <c r="B25" s="48" t="str">
        <f>B22</f>
        <v>Трубопровод ГЖ</v>
      </c>
      <c r="C25" s="185" t="s">
        <v>190</v>
      </c>
      <c r="D25" s="49" t="s">
        <v>87</v>
      </c>
      <c r="E25" s="172">
        <v>1E-4</v>
      </c>
      <c r="F25" s="174">
        <f>F22</f>
        <v>1</v>
      </c>
      <c r="G25" s="48">
        <v>0.2</v>
      </c>
      <c r="H25" s="50">
        <f t="shared" si="26"/>
        <v>2.0000000000000002E-5</v>
      </c>
      <c r="I25" s="168">
        <f>0.15*I22</f>
        <v>1.3125</v>
      </c>
      <c r="J25" s="168">
        <f>I25</f>
        <v>1.3125</v>
      </c>
      <c r="K25" s="180" t="s">
        <v>207</v>
      </c>
      <c r="L25" s="184">
        <v>45390</v>
      </c>
      <c r="M25" s="92" t="str">
        <f t="shared" si="22"/>
        <v>С4</v>
      </c>
      <c r="N25" s="92" t="str">
        <f t="shared" si="23"/>
        <v>Трубопровод ГЖ</v>
      </c>
      <c r="O25" s="92" t="str">
        <f t="shared" si="24"/>
        <v>Частичное-пожар</v>
      </c>
      <c r="P25" s="92" t="s">
        <v>86</v>
      </c>
      <c r="Q25" s="92" t="s">
        <v>86</v>
      </c>
      <c r="R25" s="92" t="s">
        <v>86</v>
      </c>
      <c r="S25" s="92" t="s">
        <v>86</v>
      </c>
      <c r="T25" s="92" t="s">
        <v>86</v>
      </c>
      <c r="U25" s="92" t="s">
        <v>86</v>
      </c>
      <c r="V25" s="92" t="s">
        <v>86</v>
      </c>
      <c r="W25" s="92" t="s">
        <v>86</v>
      </c>
      <c r="X25" s="92" t="s">
        <v>86</v>
      </c>
      <c r="Y25" s="92" t="s">
        <v>86</v>
      </c>
      <c r="Z25" s="92" t="s">
        <v>86</v>
      </c>
      <c r="AA25" s="92" t="s">
        <v>86</v>
      </c>
      <c r="AB25" s="92" t="s">
        <v>86</v>
      </c>
      <c r="AC25" s="92" t="s">
        <v>86</v>
      </c>
      <c r="AD25" s="92" t="s">
        <v>86</v>
      </c>
      <c r="AE25" s="92" t="s">
        <v>86</v>
      </c>
      <c r="AF25" s="92" t="s">
        <v>86</v>
      </c>
      <c r="AG25" s="92" t="s">
        <v>86</v>
      </c>
      <c r="AH25" s="92">
        <v>0</v>
      </c>
      <c r="AI25" s="92">
        <v>2</v>
      </c>
      <c r="AJ25" s="92">
        <f>0.1*$AJ$2</f>
        <v>7.5000000000000011E-2</v>
      </c>
      <c r="AK25" s="92">
        <f>AK22</f>
        <v>2.7E-2</v>
      </c>
      <c r="AL25" s="92">
        <f>ROUNDUP(AL22/3,0)</f>
        <v>1</v>
      </c>
      <c r="AM25" s="92"/>
      <c r="AN25" s="92"/>
      <c r="AO25" s="93">
        <f>AK25*I25+AJ25</f>
        <v>0.11043750000000001</v>
      </c>
      <c r="AP25" s="93">
        <f t="shared" si="27"/>
        <v>1.1043750000000001E-2</v>
      </c>
      <c r="AQ25" s="94">
        <f t="shared" si="28"/>
        <v>0.5</v>
      </c>
      <c r="AR25" s="94">
        <f t="shared" si="29"/>
        <v>0.1553703125</v>
      </c>
      <c r="AS25" s="93">
        <f>10068.2*J25*POWER(10,-6)</f>
        <v>1.3214512500000001E-2</v>
      </c>
      <c r="AT25" s="94">
        <f t="shared" si="25"/>
        <v>0.79006607499999992</v>
      </c>
      <c r="AU25" s="95">
        <f t="shared" si="30"/>
        <v>0</v>
      </c>
      <c r="AV25" s="95">
        <f t="shared" si="31"/>
        <v>4.0000000000000003E-5</v>
      </c>
      <c r="AW25" s="95">
        <f t="shared" si="32"/>
        <v>1.5801321499999999E-5</v>
      </c>
    </row>
    <row r="26" spans="1:49" x14ac:dyDescent="0.3">
      <c r="A26" s="48" t="s">
        <v>24</v>
      </c>
      <c r="B26" s="48" t="str">
        <f>B22</f>
        <v>Трубопровод ГЖ</v>
      </c>
      <c r="C26" s="185" t="s">
        <v>218</v>
      </c>
      <c r="D26" s="49" t="s">
        <v>87</v>
      </c>
      <c r="E26" s="173">
        <f>E25</f>
        <v>1E-4</v>
      </c>
      <c r="F26" s="174">
        <f>F22</f>
        <v>1</v>
      </c>
      <c r="G26" s="48">
        <v>0.04</v>
      </c>
      <c r="H26" s="50">
        <f t="shared" si="26"/>
        <v>4.0000000000000007E-6</v>
      </c>
      <c r="I26" s="168">
        <f>0.15*I22</f>
        <v>1.3125</v>
      </c>
      <c r="J26" s="168">
        <f>I25</f>
        <v>1.3125</v>
      </c>
      <c r="K26" s="180" t="s">
        <v>208</v>
      </c>
      <c r="L26" s="184">
        <v>3</v>
      </c>
      <c r="M26" s="92" t="str">
        <f t="shared" si="22"/>
        <v>С5</v>
      </c>
      <c r="N26" s="92" t="str">
        <f t="shared" si="23"/>
        <v>Трубопровод ГЖ</v>
      </c>
      <c r="O26" s="92" t="str">
        <f t="shared" si="24"/>
        <v>Частичное-пожар</v>
      </c>
      <c r="P26" s="92" t="s">
        <v>86</v>
      </c>
      <c r="Q26" s="92" t="s">
        <v>86</v>
      </c>
      <c r="R26" s="92" t="s">
        <v>86</v>
      </c>
      <c r="S26" s="92" t="s">
        <v>86</v>
      </c>
      <c r="T26" s="92" t="s">
        <v>86</v>
      </c>
      <c r="U26" s="92" t="s">
        <v>86</v>
      </c>
      <c r="V26" s="92" t="s">
        <v>86</v>
      </c>
      <c r="W26" s="92" t="s">
        <v>86</v>
      </c>
      <c r="X26" s="92" t="s">
        <v>86</v>
      </c>
      <c r="Y26" s="92" t="s">
        <v>86</v>
      </c>
      <c r="Z26" s="92" t="s">
        <v>86</v>
      </c>
      <c r="AA26" s="92" t="s">
        <v>86</v>
      </c>
      <c r="AB26" s="92" t="s">
        <v>86</v>
      </c>
      <c r="AC26" s="92" t="s">
        <v>86</v>
      </c>
      <c r="AD26" s="92" t="s">
        <v>86</v>
      </c>
      <c r="AE26" s="92" t="s">
        <v>86</v>
      </c>
      <c r="AF26" s="92" t="s">
        <v>86</v>
      </c>
      <c r="AG26" s="92" t="s">
        <v>86</v>
      </c>
      <c r="AH26" s="92">
        <v>0</v>
      </c>
      <c r="AI26" s="92">
        <v>1</v>
      </c>
      <c r="AJ26" s="92">
        <f>0.1*$AJ$2</f>
        <v>7.5000000000000011E-2</v>
      </c>
      <c r="AK26" s="92">
        <f>AK22</f>
        <v>2.7E-2</v>
      </c>
      <c r="AL26" s="92">
        <f>ROUNDUP(AL22/3,0)</f>
        <v>1</v>
      </c>
      <c r="AM26" s="92"/>
      <c r="AN26" s="92"/>
      <c r="AO26" s="93">
        <f t="shared" ref="AO26" si="33">AK26*I26+AJ26</f>
        <v>0.11043750000000001</v>
      </c>
      <c r="AP26" s="93">
        <f t="shared" si="27"/>
        <v>1.1043750000000001E-2</v>
      </c>
      <c r="AQ26" s="94">
        <f t="shared" si="28"/>
        <v>0.25</v>
      </c>
      <c r="AR26" s="94">
        <f t="shared" si="29"/>
        <v>9.2870312499999996E-2</v>
      </c>
      <c r="AS26" s="93">
        <f>10068.2*J26*POWER(10,-6)*10</f>
        <v>0.132145125</v>
      </c>
      <c r="AT26" s="94">
        <f t="shared" si="25"/>
        <v>0.59649668749999996</v>
      </c>
      <c r="AU26" s="95">
        <f t="shared" si="30"/>
        <v>0</v>
      </c>
      <c r="AV26" s="95">
        <f t="shared" si="31"/>
        <v>4.0000000000000007E-6</v>
      </c>
      <c r="AW26" s="95">
        <f t="shared" si="32"/>
        <v>2.3859867500000001E-6</v>
      </c>
    </row>
    <row r="27" spans="1:49" ht="15" thickBot="1" x14ac:dyDescent="0.35">
      <c r="A27" s="48" t="s">
        <v>25</v>
      </c>
      <c r="B27" s="48" t="str">
        <f>B22</f>
        <v>Трубопровод ГЖ</v>
      </c>
      <c r="C27" s="185" t="s">
        <v>192</v>
      </c>
      <c r="D27" s="49" t="s">
        <v>63</v>
      </c>
      <c r="E27" s="173">
        <f>E25</f>
        <v>1E-4</v>
      </c>
      <c r="F27" s="174">
        <f>F22</f>
        <v>1</v>
      </c>
      <c r="G27" s="48">
        <v>0.76</v>
      </c>
      <c r="H27" s="50">
        <f t="shared" si="26"/>
        <v>7.6000000000000004E-5</v>
      </c>
      <c r="I27" s="168">
        <f>0.15*I22</f>
        <v>1.3125</v>
      </c>
      <c r="J27" s="48">
        <v>0</v>
      </c>
      <c r="K27" s="181" t="s">
        <v>219</v>
      </c>
      <c r="L27" s="187">
        <v>3</v>
      </c>
      <c r="M27" s="92" t="str">
        <f t="shared" si="22"/>
        <v>С6</v>
      </c>
      <c r="N27" s="92" t="str">
        <f t="shared" si="23"/>
        <v>Трубопровод ГЖ</v>
      </c>
      <c r="O27" s="92" t="str">
        <f t="shared" si="24"/>
        <v>Частичное-ликвидация</v>
      </c>
      <c r="P27" s="92" t="s">
        <v>86</v>
      </c>
      <c r="Q27" s="92" t="s">
        <v>86</v>
      </c>
      <c r="R27" s="92" t="s">
        <v>86</v>
      </c>
      <c r="S27" s="92" t="s">
        <v>86</v>
      </c>
      <c r="T27" s="92" t="s">
        <v>86</v>
      </c>
      <c r="U27" s="92" t="s">
        <v>86</v>
      </c>
      <c r="V27" s="92" t="s">
        <v>86</v>
      </c>
      <c r="W27" s="92" t="s">
        <v>86</v>
      </c>
      <c r="X27" s="92" t="s">
        <v>86</v>
      </c>
      <c r="Y27" s="92" t="s">
        <v>86</v>
      </c>
      <c r="Z27" s="92" t="s">
        <v>86</v>
      </c>
      <c r="AA27" s="92" t="s">
        <v>86</v>
      </c>
      <c r="AB27" s="92" t="s">
        <v>86</v>
      </c>
      <c r="AC27" s="92" t="s">
        <v>86</v>
      </c>
      <c r="AD27" s="92" t="s">
        <v>86</v>
      </c>
      <c r="AE27" s="92" t="s">
        <v>86</v>
      </c>
      <c r="AF27" s="92" t="s">
        <v>86</v>
      </c>
      <c r="AG27" s="92" t="s">
        <v>86</v>
      </c>
      <c r="AH27" s="92">
        <v>0</v>
      </c>
      <c r="AI27" s="92">
        <v>0</v>
      </c>
      <c r="AJ27" s="92">
        <f>0.1*$AJ$2</f>
        <v>7.5000000000000011E-2</v>
      </c>
      <c r="AK27" s="92">
        <f>AK22</f>
        <v>2.7E-2</v>
      </c>
      <c r="AL27" s="92">
        <f>ROUNDUP(AL22/3,0)</f>
        <v>1</v>
      </c>
      <c r="AM27" s="92"/>
      <c r="AN27" s="92"/>
      <c r="AO27" s="93">
        <f>AK27*I27*0.1+AJ27</f>
        <v>7.8543750000000009E-2</v>
      </c>
      <c r="AP27" s="93">
        <f t="shared" si="27"/>
        <v>7.854375000000002E-3</v>
      </c>
      <c r="AQ27" s="94">
        <f t="shared" si="28"/>
        <v>0</v>
      </c>
      <c r="AR27" s="94">
        <f t="shared" si="29"/>
        <v>2.1599531250000002E-2</v>
      </c>
      <c r="AS27" s="93">
        <f>1333*J26*POWER(10,-6)</f>
        <v>1.7495624999999998E-3</v>
      </c>
      <c r="AT27" s="94">
        <f t="shared" si="25"/>
        <v>0.10974721875000001</v>
      </c>
      <c r="AU27" s="95">
        <f t="shared" si="30"/>
        <v>0</v>
      </c>
      <c r="AV27" s="95">
        <f t="shared" si="31"/>
        <v>0</v>
      </c>
      <c r="AW27" s="95">
        <f t="shared" si="32"/>
        <v>8.3407886250000012E-6</v>
      </c>
    </row>
    <row r="28" spans="1:49" x14ac:dyDescent="0.3">
      <c r="A28" s="48"/>
      <c r="B28" s="48"/>
      <c r="C28" s="185"/>
      <c r="D28" s="49"/>
      <c r="E28" s="173"/>
      <c r="F28" s="174"/>
      <c r="G28" s="48"/>
      <c r="H28" s="50"/>
      <c r="I28" s="168"/>
      <c r="J28" s="48"/>
      <c r="K28" s="299"/>
      <c r="L28" s="301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288" customFormat="1" x14ac:dyDescent="0.3">
      <c r="A29" s="48" t="s">
        <v>86</v>
      </c>
      <c r="B29" s="48" t="s">
        <v>86</v>
      </c>
      <c r="C29" s="48" t="s">
        <v>86</v>
      </c>
      <c r="D29" s="48" t="s">
        <v>86</v>
      </c>
      <c r="E29" s="48" t="s">
        <v>86</v>
      </c>
      <c r="F29" s="48" t="s">
        <v>86</v>
      </c>
      <c r="G29" s="48" t="s">
        <v>86</v>
      </c>
      <c r="H29" s="48" t="s">
        <v>86</v>
      </c>
      <c r="I29" s="48" t="s">
        <v>86</v>
      </c>
      <c r="J29" s="48" t="s">
        <v>86</v>
      </c>
      <c r="K29" s="48" t="s">
        <v>86</v>
      </c>
      <c r="L29" s="48" t="s">
        <v>86</v>
      </c>
      <c r="M29" s="48" t="s">
        <v>86</v>
      </c>
      <c r="N29" s="48" t="s">
        <v>86</v>
      </c>
      <c r="O29" s="48" t="s">
        <v>86</v>
      </c>
      <c r="P29" s="48" t="s">
        <v>86</v>
      </c>
      <c r="Q29" s="48" t="s">
        <v>86</v>
      </c>
      <c r="R29" s="48" t="s">
        <v>86</v>
      </c>
      <c r="S29" s="48" t="s">
        <v>86</v>
      </c>
      <c r="T29" s="48" t="s">
        <v>86</v>
      </c>
      <c r="U29" s="48" t="s">
        <v>86</v>
      </c>
      <c r="V29" s="48" t="s">
        <v>86</v>
      </c>
      <c r="W29" s="48" t="s">
        <v>86</v>
      </c>
      <c r="X29" s="48" t="s">
        <v>86</v>
      </c>
      <c r="Y29" s="48" t="s">
        <v>86</v>
      </c>
      <c r="Z29" s="48" t="s">
        <v>86</v>
      </c>
      <c r="AA29" s="48" t="s">
        <v>86</v>
      </c>
      <c r="AB29" s="48" t="s">
        <v>86</v>
      </c>
      <c r="AC29" s="48" t="s">
        <v>86</v>
      </c>
      <c r="AD29" s="48" t="s">
        <v>86</v>
      </c>
      <c r="AE29" s="48" t="s">
        <v>86</v>
      </c>
      <c r="AF29" s="48" t="s">
        <v>86</v>
      </c>
      <c r="AG29" s="48" t="s">
        <v>86</v>
      </c>
      <c r="AH29" s="48" t="s">
        <v>86</v>
      </c>
      <c r="AI29" s="48" t="s">
        <v>86</v>
      </c>
      <c r="AJ29" s="48" t="s">
        <v>86</v>
      </c>
      <c r="AK29" s="48" t="s">
        <v>86</v>
      </c>
      <c r="AL29" s="48" t="s">
        <v>86</v>
      </c>
      <c r="AM29" s="48" t="s">
        <v>86</v>
      </c>
      <c r="AN29" s="48" t="s">
        <v>86</v>
      </c>
      <c r="AO29" s="48" t="s">
        <v>86</v>
      </c>
      <c r="AP29" s="48" t="s">
        <v>86</v>
      </c>
      <c r="AQ29" s="48" t="s">
        <v>86</v>
      </c>
      <c r="AR29" s="48" t="s">
        <v>86</v>
      </c>
      <c r="AS29" s="48" t="s">
        <v>86</v>
      </c>
      <c r="AT29" s="48" t="s">
        <v>86</v>
      </c>
      <c r="AU29" s="48" t="s">
        <v>86</v>
      </c>
      <c r="AV29" s="48" t="s">
        <v>86</v>
      </c>
      <c r="AW29" s="48" t="s">
        <v>86</v>
      </c>
    </row>
    <row r="30" spans="1:49" s="288" customFormat="1" x14ac:dyDescent="0.3">
      <c r="A30" s="48" t="s">
        <v>86</v>
      </c>
      <c r="B30" s="48" t="s">
        <v>86</v>
      </c>
      <c r="C30" s="48" t="s">
        <v>86</v>
      </c>
      <c r="D30" s="48" t="s">
        <v>86</v>
      </c>
      <c r="E30" s="48" t="s">
        <v>86</v>
      </c>
      <c r="F30" s="48" t="s">
        <v>86</v>
      </c>
      <c r="G30" s="48" t="s">
        <v>86</v>
      </c>
      <c r="H30" s="48" t="s">
        <v>86</v>
      </c>
      <c r="I30" s="48" t="s">
        <v>86</v>
      </c>
      <c r="J30" s="48" t="s">
        <v>86</v>
      </c>
      <c r="K30" s="48" t="s">
        <v>86</v>
      </c>
      <c r="L30" s="48" t="s">
        <v>86</v>
      </c>
      <c r="M30" s="48" t="s">
        <v>86</v>
      </c>
      <c r="N30" s="48" t="s">
        <v>86</v>
      </c>
      <c r="O30" s="48" t="s">
        <v>86</v>
      </c>
      <c r="P30" s="48" t="s">
        <v>86</v>
      </c>
      <c r="Q30" s="48" t="s">
        <v>86</v>
      </c>
      <c r="R30" s="48" t="s">
        <v>86</v>
      </c>
      <c r="S30" s="48" t="s">
        <v>86</v>
      </c>
      <c r="T30" s="48" t="s">
        <v>86</v>
      </c>
      <c r="U30" s="48" t="s">
        <v>86</v>
      </c>
      <c r="V30" s="48" t="s">
        <v>86</v>
      </c>
      <c r="W30" s="48" t="s">
        <v>86</v>
      </c>
      <c r="X30" s="48" t="s">
        <v>86</v>
      </c>
      <c r="Y30" s="48" t="s">
        <v>86</v>
      </c>
      <c r="Z30" s="48" t="s">
        <v>86</v>
      </c>
      <c r="AA30" s="48" t="s">
        <v>86</v>
      </c>
      <c r="AB30" s="48" t="s">
        <v>86</v>
      </c>
      <c r="AC30" s="48" t="s">
        <v>86</v>
      </c>
      <c r="AD30" s="48" t="s">
        <v>86</v>
      </c>
      <c r="AE30" s="48" t="s">
        <v>86</v>
      </c>
      <c r="AF30" s="48" t="s">
        <v>86</v>
      </c>
      <c r="AG30" s="48" t="s">
        <v>86</v>
      </c>
      <c r="AH30" s="48" t="s">
        <v>86</v>
      </c>
      <c r="AI30" s="48" t="s">
        <v>86</v>
      </c>
      <c r="AJ30" s="48" t="s">
        <v>86</v>
      </c>
      <c r="AK30" s="48" t="s">
        <v>86</v>
      </c>
      <c r="AL30" s="48" t="s">
        <v>86</v>
      </c>
      <c r="AM30" s="48" t="s">
        <v>86</v>
      </c>
      <c r="AN30" s="48" t="s">
        <v>86</v>
      </c>
      <c r="AO30" s="48" t="s">
        <v>86</v>
      </c>
      <c r="AP30" s="48" t="s">
        <v>86</v>
      </c>
      <c r="AQ30" s="48" t="s">
        <v>86</v>
      </c>
      <c r="AR30" s="48" t="s">
        <v>86</v>
      </c>
      <c r="AS30" s="48" t="s">
        <v>86</v>
      </c>
      <c r="AT30" s="48" t="s">
        <v>86</v>
      </c>
      <c r="AU30" s="48" t="s">
        <v>86</v>
      </c>
      <c r="AV30" s="48" t="s">
        <v>86</v>
      </c>
      <c r="AW30" s="48" t="s">
        <v>86</v>
      </c>
    </row>
    <row r="31" spans="1:49" ht="15" thickBot="1" x14ac:dyDescent="0.35"/>
    <row r="32" spans="1:49" ht="18" customHeight="1" x14ac:dyDescent="0.3">
      <c r="A32" s="48" t="s">
        <v>20</v>
      </c>
      <c r="B32" s="169" t="s">
        <v>209</v>
      </c>
      <c r="C32" s="185" t="s">
        <v>210</v>
      </c>
      <c r="D32" s="49" t="s">
        <v>211</v>
      </c>
      <c r="E32" s="172">
        <v>1.0000000000000001E-5</v>
      </c>
      <c r="F32" s="169">
        <v>1</v>
      </c>
      <c r="G32" s="48">
        <v>0.2</v>
      </c>
      <c r="H32" s="50">
        <f>E32*F32*G32</f>
        <v>2.0000000000000003E-6</v>
      </c>
      <c r="I32" s="170">
        <v>1.2</v>
      </c>
      <c r="J32" s="175">
        <f>I32</f>
        <v>1.2</v>
      </c>
      <c r="K32" s="178" t="s">
        <v>203</v>
      </c>
      <c r="L32" s="183">
        <v>0</v>
      </c>
      <c r="M32" s="92" t="str">
        <f t="shared" ref="M32:M39" si="34">A32</f>
        <v>С1</v>
      </c>
      <c r="N32" s="92" t="str">
        <f t="shared" ref="N32:N39" si="35">B32</f>
        <v>Трубопровод газ</v>
      </c>
      <c r="O32" s="92" t="str">
        <f t="shared" ref="O32:O39" si="36">D32</f>
        <v>Полное-факел</v>
      </c>
      <c r="P32" s="92" t="s">
        <v>86</v>
      </c>
      <c r="Q32" s="92" t="s">
        <v>86</v>
      </c>
      <c r="R32" s="92" t="s">
        <v>86</v>
      </c>
      <c r="S32" s="92" t="s">
        <v>86</v>
      </c>
      <c r="T32" s="92" t="s">
        <v>86</v>
      </c>
      <c r="U32" s="92" t="s">
        <v>86</v>
      </c>
      <c r="V32" s="92" t="s">
        <v>86</v>
      </c>
      <c r="W32" s="92" t="s">
        <v>86</v>
      </c>
      <c r="X32" s="92" t="s">
        <v>86</v>
      </c>
      <c r="Y32" s="92" t="s">
        <v>86</v>
      </c>
      <c r="Z32" s="92" t="s">
        <v>86</v>
      </c>
      <c r="AA32" s="92" t="s">
        <v>86</v>
      </c>
      <c r="AB32" s="92" t="s">
        <v>86</v>
      </c>
      <c r="AC32" s="92" t="s">
        <v>86</v>
      </c>
      <c r="AD32" s="92" t="s">
        <v>86</v>
      </c>
      <c r="AE32" s="92" t="s">
        <v>86</v>
      </c>
      <c r="AF32" s="92" t="s">
        <v>86</v>
      </c>
      <c r="AG32" s="92" t="s">
        <v>86</v>
      </c>
      <c r="AH32" s="52">
        <v>1</v>
      </c>
      <c r="AI32" s="52">
        <v>2</v>
      </c>
      <c r="AJ32" s="171">
        <v>0.75</v>
      </c>
      <c r="AK32" s="171">
        <v>2.7E-2</v>
      </c>
      <c r="AL32" s="171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37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21</v>
      </c>
      <c r="B33" s="48" t="str">
        <f>B32</f>
        <v>Трубопровод газ</v>
      </c>
      <c r="C33" s="185" t="s">
        <v>188</v>
      </c>
      <c r="D33" s="49" t="s">
        <v>64</v>
      </c>
      <c r="E33" s="173">
        <f>E32</f>
        <v>1.0000000000000001E-5</v>
      </c>
      <c r="F33" s="174">
        <f>F32</f>
        <v>1</v>
      </c>
      <c r="G33" s="48">
        <v>0.1152</v>
      </c>
      <c r="H33" s="50">
        <f t="shared" ref="H33:H39" si="38">E33*F33*G33</f>
        <v>1.1520000000000002E-6</v>
      </c>
      <c r="I33" s="168">
        <f>I32</f>
        <v>1.2</v>
      </c>
      <c r="J33" s="186">
        <f>I32</f>
        <v>1.2</v>
      </c>
      <c r="K33" s="180" t="s">
        <v>204</v>
      </c>
      <c r="L33" s="184">
        <v>2</v>
      </c>
      <c r="M33" s="92" t="str">
        <f t="shared" si="34"/>
        <v>С2</v>
      </c>
      <c r="N33" s="92" t="str">
        <f t="shared" si="35"/>
        <v>Трубопровод газ</v>
      </c>
      <c r="O33" s="92" t="str">
        <f t="shared" si="36"/>
        <v>Полное-взрыв</v>
      </c>
      <c r="P33" s="92" t="s">
        <v>86</v>
      </c>
      <c r="Q33" s="92" t="s">
        <v>86</v>
      </c>
      <c r="R33" s="92" t="s">
        <v>86</v>
      </c>
      <c r="S33" s="92" t="s">
        <v>86</v>
      </c>
      <c r="T33" s="92" t="s">
        <v>86</v>
      </c>
      <c r="U33" s="92" t="s">
        <v>86</v>
      </c>
      <c r="V33" s="92" t="s">
        <v>86</v>
      </c>
      <c r="W33" s="92" t="s">
        <v>86</v>
      </c>
      <c r="X33" s="92" t="s">
        <v>86</v>
      </c>
      <c r="Y33" s="92" t="s">
        <v>86</v>
      </c>
      <c r="Z33" s="92" t="s">
        <v>86</v>
      </c>
      <c r="AA33" s="92" t="s">
        <v>86</v>
      </c>
      <c r="AB33" s="92" t="s">
        <v>86</v>
      </c>
      <c r="AC33" s="92" t="s">
        <v>86</v>
      </c>
      <c r="AD33" s="92" t="s">
        <v>86</v>
      </c>
      <c r="AE33" s="92" t="s">
        <v>86</v>
      </c>
      <c r="AF33" s="92" t="s">
        <v>86</v>
      </c>
      <c r="AG33" s="92" t="s">
        <v>86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39">0.1*AO33</f>
        <v>7.8240000000000004E-2</v>
      </c>
      <c r="AQ33" s="94">
        <f t="shared" ref="AQ33:AQ39" si="40">AH33*3+0.25*AI33</f>
        <v>6.5</v>
      </c>
      <c r="AR33" s="94">
        <f t="shared" ref="AR33:AR39" si="41">SUM(AO33:AQ33)/4</f>
        <v>1.84016</v>
      </c>
      <c r="AS33" s="93">
        <f>10068.2*J33*POWER(10,-6)*10</f>
        <v>0.12081839999999999</v>
      </c>
      <c r="AT33" s="94">
        <f t="shared" si="37"/>
        <v>9.3216183999999984</v>
      </c>
      <c r="AU33" s="95">
        <f t="shared" ref="AU33:AU39" si="42">AH33*H33</f>
        <v>2.3040000000000003E-6</v>
      </c>
      <c r="AV33" s="95">
        <f t="shared" ref="AV33:AV39" si="43">H33*AI33</f>
        <v>2.3040000000000003E-6</v>
      </c>
      <c r="AW33" s="95">
        <f t="shared" ref="AW33:AW39" si="44">H33*AT33</f>
        <v>1.0738504396799999E-5</v>
      </c>
    </row>
    <row r="34" spans="1:49" x14ac:dyDescent="0.3">
      <c r="A34" s="48" t="s">
        <v>22</v>
      </c>
      <c r="B34" s="48" t="str">
        <f>B32</f>
        <v>Трубопровод газ</v>
      </c>
      <c r="C34" s="185" t="s">
        <v>212</v>
      </c>
      <c r="D34" s="49" t="s">
        <v>213</v>
      </c>
      <c r="E34" s="173">
        <f>E32</f>
        <v>1.0000000000000001E-5</v>
      </c>
      <c r="F34" s="174">
        <f>F32</f>
        <v>1</v>
      </c>
      <c r="G34" s="48">
        <v>7.6799999999999993E-2</v>
      </c>
      <c r="H34" s="50">
        <f t="shared" ref="H34" si="45">E34*F34*G34</f>
        <v>7.6799999999999999E-7</v>
      </c>
      <c r="I34" s="168">
        <f>I32</f>
        <v>1.2</v>
      </c>
      <c r="J34" s="175">
        <f>I32</f>
        <v>1.2</v>
      </c>
      <c r="K34" s="180" t="s">
        <v>205</v>
      </c>
      <c r="L34" s="184">
        <v>0</v>
      </c>
      <c r="M34" s="92" t="str">
        <f t="shared" ref="M34" si="46">A34</f>
        <v>С3</v>
      </c>
      <c r="N34" s="92" t="str">
        <f t="shared" ref="N34" si="47">B34</f>
        <v>Трубопровод газ</v>
      </c>
      <c r="O34" s="92" t="str">
        <f t="shared" ref="O34" si="48">D34</f>
        <v>Полное-вспышка</v>
      </c>
      <c r="P34" s="92" t="s">
        <v>86</v>
      </c>
      <c r="Q34" s="92" t="s">
        <v>86</v>
      </c>
      <c r="R34" s="92" t="s">
        <v>86</v>
      </c>
      <c r="S34" s="92" t="s">
        <v>86</v>
      </c>
      <c r="T34" s="92" t="s">
        <v>86</v>
      </c>
      <c r="U34" s="92" t="s">
        <v>86</v>
      </c>
      <c r="V34" s="92" t="s">
        <v>86</v>
      </c>
      <c r="W34" s="92" t="s">
        <v>86</v>
      </c>
      <c r="X34" s="92" t="s">
        <v>86</v>
      </c>
      <c r="Y34" s="92" t="s">
        <v>86</v>
      </c>
      <c r="Z34" s="92" t="s">
        <v>86</v>
      </c>
      <c r="AA34" s="92" t="s">
        <v>86</v>
      </c>
      <c r="AB34" s="92" t="s">
        <v>86</v>
      </c>
      <c r="AC34" s="92" t="s">
        <v>86</v>
      </c>
      <c r="AD34" s="92" t="s">
        <v>86</v>
      </c>
      <c r="AE34" s="92" t="s">
        <v>86</v>
      </c>
      <c r="AF34" s="92" t="s">
        <v>86</v>
      </c>
      <c r="AG34" s="92" t="s">
        <v>86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ref="AP34" si="49">0.1*AO34</f>
        <v>7.5324000000000002E-2</v>
      </c>
      <c r="AQ34" s="94">
        <f t="shared" ref="AQ34" si="50">AH34*3+0.25*AI34</f>
        <v>0</v>
      </c>
      <c r="AR34" s="94">
        <f t="shared" ref="AR34" si="51">SUM(AO34:AQ34)/4</f>
        <v>0.20714100000000002</v>
      </c>
      <c r="AS34" s="93">
        <f>1333*J32*POWER(10,-6)</f>
        <v>1.5995999999999999E-3</v>
      </c>
      <c r="AT34" s="94">
        <f t="shared" ref="AT34" si="52">AS34+AR34+AQ34+AP34+AO34</f>
        <v>1.0373046000000001</v>
      </c>
      <c r="AU34" s="95">
        <f t="shared" si="42"/>
        <v>0</v>
      </c>
      <c r="AV34" s="95">
        <f t="shared" si="43"/>
        <v>0</v>
      </c>
      <c r="AW34" s="95">
        <f t="shared" si="44"/>
        <v>7.9664993280000006E-7</v>
      </c>
    </row>
    <row r="35" spans="1:49" x14ac:dyDescent="0.3">
      <c r="A35" s="48" t="s">
        <v>23</v>
      </c>
      <c r="B35" s="48" t="str">
        <f>B32</f>
        <v>Трубопровод газ</v>
      </c>
      <c r="C35" s="185" t="s">
        <v>189</v>
      </c>
      <c r="D35" s="49" t="s">
        <v>62</v>
      </c>
      <c r="E35" s="173">
        <f>E32</f>
        <v>1.0000000000000001E-5</v>
      </c>
      <c r="F35" s="174">
        <f>F32</f>
        <v>1</v>
      </c>
      <c r="G35" s="48">
        <v>0.60799999999999998</v>
      </c>
      <c r="H35" s="50">
        <f t="shared" si="38"/>
        <v>6.0800000000000002E-6</v>
      </c>
      <c r="I35" s="168">
        <f>I32</f>
        <v>1.2</v>
      </c>
      <c r="J35" s="177">
        <v>0</v>
      </c>
      <c r="K35" s="180" t="s">
        <v>207</v>
      </c>
      <c r="L35" s="184">
        <v>45390</v>
      </c>
      <c r="M35" s="92" t="str">
        <f t="shared" si="34"/>
        <v>С4</v>
      </c>
      <c r="N35" s="92" t="str">
        <f t="shared" si="35"/>
        <v>Трубопровод газ</v>
      </c>
      <c r="O35" s="92" t="str">
        <f t="shared" si="36"/>
        <v>Полное-ликвидация</v>
      </c>
      <c r="P35" s="92" t="s">
        <v>86</v>
      </c>
      <c r="Q35" s="92" t="s">
        <v>86</v>
      </c>
      <c r="R35" s="92" t="s">
        <v>86</v>
      </c>
      <c r="S35" s="92" t="s">
        <v>86</v>
      </c>
      <c r="T35" s="92" t="s">
        <v>86</v>
      </c>
      <c r="U35" s="92" t="s">
        <v>86</v>
      </c>
      <c r="V35" s="92" t="s">
        <v>86</v>
      </c>
      <c r="W35" s="92" t="s">
        <v>86</v>
      </c>
      <c r="X35" s="92" t="s">
        <v>86</v>
      </c>
      <c r="Y35" s="92" t="s">
        <v>86</v>
      </c>
      <c r="Z35" s="92" t="s">
        <v>86</v>
      </c>
      <c r="AA35" s="92" t="s">
        <v>86</v>
      </c>
      <c r="AB35" s="92" t="s">
        <v>86</v>
      </c>
      <c r="AC35" s="92" t="s">
        <v>86</v>
      </c>
      <c r="AD35" s="92" t="s">
        <v>86</v>
      </c>
      <c r="AE35" s="92" t="s">
        <v>86</v>
      </c>
      <c r="AF35" s="92" t="s">
        <v>86</v>
      </c>
      <c r="AG35" s="92" t="s">
        <v>86</v>
      </c>
      <c r="AH35" s="92">
        <v>0</v>
      </c>
      <c r="AI35" s="92">
        <v>0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39"/>
        <v>7.5324000000000002E-2</v>
      </c>
      <c r="AQ35" s="94">
        <f t="shared" si="40"/>
        <v>0</v>
      </c>
      <c r="AR35" s="94">
        <f t="shared" si="41"/>
        <v>0.20714100000000002</v>
      </c>
      <c r="AS35" s="93">
        <f>1333*J33*POWER(10,-6)</f>
        <v>1.5995999999999999E-3</v>
      </c>
      <c r="AT35" s="94">
        <f t="shared" si="37"/>
        <v>1.0373046000000001</v>
      </c>
      <c r="AU35" s="95">
        <f t="shared" si="42"/>
        <v>0</v>
      </c>
      <c r="AV35" s="95">
        <f t="shared" si="43"/>
        <v>0</v>
      </c>
      <c r="AW35" s="95">
        <f t="shared" si="44"/>
        <v>6.3068119680000014E-6</v>
      </c>
    </row>
    <row r="36" spans="1:49" x14ac:dyDescent="0.3">
      <c r="A36" s="48" t="s">
        <v>24</v>
      </c>
      <c r="B36" s="48" t="str">
        <f>B32</f>
        <v>Трубопровод газ</v>
      </c>
      <c r="C36" s="185" t="s">
        <v>214</v>
      </c>
      <c r="D36" s="49" t="s">
        <v>215</v>
      </c>
      <c r="E36" s="172">
        <v>1E-4</v>
      </c>
      <c r="F36" s="174">
        <f>F32</f>
        <v>1</v>
      </c>
      <c r="G36" s="48">
        <v>3.5000000000000003E-2</v>
      </c>
      <c r="H36" s="50">
        <f t="shared" si="38"/>
        <v>3.5000000000000004E-6</v>
      </c>
      <c r="I36" s="168">
        <f>0.15*I32</f>
        <v>0.18</v>
      </c>
      <c r="J36" s="175">
        <f>I36</f>
        <v>0.18</v>
      </c>
      <c r="K36" s="180" t="s">
        <v>208</v>
      </c>
      <c r="L36" s="184">
        <v>3</v>
      </c>
      <c r="M36" s="92" t="str">
        <f t="shared" si="34"/>
        <v>С5</v>
      </c>
      <c r="N36" s="92" t="str">
        <f t="shared" si="35"/>
        <v>Трубопровод газ</v>
      </c>
      <c r="O36" s="92" t="str">
        <f t="shared" si="36"/>
        <v>Частичное-факел</v>
      </c>
      <c r="P36" s="92" t="s">
        <v>86</v>
      </c>
      <c r="Q36" s="92" t="s">
        <v>86</v>
      </c>
      <c r="R36" s="92" t="s">
        <v>86</v>
      </c>
      <c r="S36" s="92" t="s">
        <v>86</v>
      </c>
      <c r="T36" s="92" t="s">
        <v>86</v>
      </c>
      <c r="U36" s="92" t="s">
        <v>86</v>
      </c>
      <c r="V36" s="92" t="s">
        <v>86</v>
      </c>
      <c r="W36" s="92" t="s">
        <v>86</v>
      </c>
      <c r="X36" s="92" t="s">
        <v>86</v>
      </c>
      <c r="Y36" s="92" t="s">
        <v>86</v>
      </c>
      <c r="Z36" s="92" t="s">
        <v>86</v>
      </c>
      <c r="AA36" s="92" t="s">
        <v>86</v>
      </c>
      <c r="AB36" s="92" t="s">
        <v>86</v>
      </c>
      <c r="AC36" s="92" t="s">
        <v>86</v>
      </c>
      <c r="AD36" s="92" t="s">
        <v>86</v>
      </c>
      <c r="AE36" s="92" t="s">
        <v>86</v>
      </c>
      <c r="AF36" s="92" t="s">
        <v>86</v>
      </c>
      <c r="AG36" s="92" t="s">
        <v>86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39"/>
        <v>7.9860000000000018E-3</v>
      </c>
      <c r="AQ36" s="94">
        <f t="shared" si="40"/>
        <v>0.5</v>
      </c>
      <c r="AR36" s="94">
        <f t="shared" si="41"/>
        <v>0.14696149999999999</v>
      </c>
      <c r="AS36" s="93">
        <f>10068.2*J36*POWER(10,-6)</f>
        <v>1.812276E-3</v>
      </c>
      <c r="AT36" s="94">
        <f t="shared" si="37"/>
        <v>0.73661977600000006</v>
      </c>
      <c r="AU36" s="95">
        <f t="shared" si="42"/>
        <v>0</v>
      </c>
      <c r="AV36" s="95">
        <f t="shared" si="43"/>
        <v>7.0000000000000007E-6</v>
      </c>
      <c r="AW36" s="95">
        <f t="shared" si="44"/>
        <v>2.5781692160000003E-6</v>
      </c>
    </row>
    <row r="37" spans="1:49" x14ac:dyDescent="0.3">
      <c r="A37" s="48" t="s">
        <v>25</v>
      </c>
      <c r="B37" s="48" t="str">
        <f>B32</f>
        <v>Трубопровод газ</v>
      </c>
      <c r="C37" s="185" t="s">
        <v>216</v>
      </c>
      <c r="D37" s="49" t="s">
        <v>217</v>
      </c>
      <c r="E37" s="173">
        <f>E36</f>
        <v>1E-4</v>
      </c>
      <c r="F37" s="174">
        <v>1</v>
      </c>
      <c r="G37" s="48">
        <v>8.3000000000000001E-3</v>
      </c>
      <c r="H37" s="50">
        <f t="shared" ref="H37" si="53">E37*F37*G37</f>
        <v>8.300000000000001E-7</v>
      </c>
      <c r="I37" s="168">
        <f>I36</f>
        <v>0.18</v>
      </c>
      <c r="J37" s="175">
        <f>J33*0.15</f>
        <v>0.18</v>
      </c>
      <c r="K37" s="179" t="s">
        <v>219</v>
      </c>
      <c r="L37" s="236">
        <v>4</v>
      </c>
      <c r="M37" s="92" t="str">
        <f t="shared" ref="M37" si="54">A37</f>
        <v>С6</v>
      </c>
      <c r="N37" s="92" t="str">
        <f t="shared" ref="N37" si="55">B37</f>
        <v>Трубопровод газ</v>
      </c>
      <c r="O37" s="92" t="str">
        <f t="shared" ref="O37" si="56">D37</f>
        <v>Частичное-взрыв</v>
      </c>
      <c r="P37" s="92" t="s">
        <v>86</v>
      </c>
      <c r="Q37" s="92" t="s">
        <v>86</v>
      </c>
      <c r="R37" s="92" t="s">
        <v>86</v>
      </c>
      <c r="S37" s="92" t="s">
        <v>86</v>
      </c>
      <c r="T37" s="92" t="s">
        <v>86</v>
      </c>
      <c r="U37" s="92" t="s">
        <v>86</v>
      </c>
      <c r="V37" s="92" t="s">
        <v>86</v>
      </c>
      <c r="W37" s="92" t="s">
        <v>86</v>
      </c>
      <c r="X37" s="92" t="s">
        <v>86</v>
      </c>
      <c r="Y37" s="92" t="s">
        <v>86</v>
      </c>
      <c r="Z37" s="92" t="s">
        <v>86</v>
      </c>
      <c r="AA37" s="92" t="s">
        <v>86</v>
      </c>
      <c r="AB37" s="92" t="s">
        <v>86</v>
      </c>
      <c r="AC37" s="92" t="s">
        <v>86</v>
      </c>
      <c r="AD37" s="92" t="s">
        <v>86</v>
      </c>
      <c r="AE37" s="92" t="s">
        <v>86</v>
      </c>
      <c r="AF37" s="92" t="s">
        <v>86</v>
      </c>
      <c r="AG37" s="92" t="s">
        <v>86</v>
      </c>
      <c r="AH37" s="92">
        <v>0</v>
      </c>
      <c r="AI37" s="92">
        <v>1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" si="57">AK37*I37+AJ37</f>
        <v>7.9860000000000014E-2</v>
      </c>
      <c r="AP37" s="93">
        <f t="shared" ref="AP37" si="58">0.1*AO37</f>
        <v>7.9860000000000018E-3</v>
      </c>
      <c r="AQ37" s="94">
        <f t="shared" ref="AQ37" si="59">AH37*3+0.25*AI37</f>
        <v>0.25</v>
      </c>
      <c r="AR37" s="94">
        <f t="shared" ref="AR37" si="60">SUM(AO37:AQ37)/4</f>
        <v>8.4461500000000009E-2</v>
      </c>
      <c r="AS37" s="93">
        <f>10068.2*J37*POWER(10,-6)*10</f>
        <v>1.8122760000000002E-2</v>
      </c>
      <c r="AT37" s="94">
        <f t="shared" ref="AT37" si="61">AS37+AR37+AQ37+AP37+AO37</f>
        <v>0.44043025999999996</v>
      </c>
      <c r="AU37" s="95">
        <f t="shared" si="42"/>
        <v>0</v>
      </c>
      <c r="AV37" s="95">
        <f t="shared" si="43"/>
        <v>8.300000000000001E-7</v>
      </c>
      <c r="AW37" s="95">
        <f t="shared" si="44"/>
        <v>3.6555711580000003E-7</v>
      </c>
    </row>
    <row r="38" spans="1:49" x14ac:dyDescent="0.3">
      <c r="A38" s="48" t="s">
        <v>238</v>
      </c>
      <c r="B38" s="48" t="str">
        <f>B32</f>
        <v>Трубопровод газ</v>
      </c>
      <c r="C38" s="185" t="s">
        <v>191</v>
      </c>
      <c r="D38" s="49" t="s">
        <v>193</v>
      </c>
      <c r="E38" s="173">
        <f>E36</f>
        <v>1E-4</v>
      </c>
      <c r="F38" s="174">
        <f>F32</f>
        <v>1</v>
      </c>
      <c r="G38" s="48">
        <v>2.64E-2</v>
      </c>
      <c r="H38" s="50">
        <f t="shared" si="38"/>
        <v>2.6400000000000001E-6</v>
      </c>
      <c r="I38" s="168">
        <f>0.15*I32</f>
        <v>0.18</v>
      </c>
      <c r="J38" s="175">
        <f>J34*0.15</f>
        <v>0.18</v>
      </c>
      <c r="K38" s="180"/>
      <c r="L38" s="184"/>
      <c r="M38" s="92" t="str">
        <f t="shared" si="34"/>
        <v>С7</v>
      </c>
      <c r="N38" s="92" t="str">
        <f t="shared" si="35"/>
        <v>Трубопровод газ</v>
      </c>
      <c r="O38" s="92" t="str">
        <f t="shared" si="36"/>
        <v>Частичное-пожар-вспышка</v>
      </c>
      <c r="P38" s="92" t="s">
        <v>86</v>
      </c>
      <c r="Q38" s="92" t="s">
        <v>86</v>
      </c>
      <c r="R38" s="92" t="s">
        <v>86</v>
      </c>
      <c r="S38" s="92" t="s">
        <v>86</v>
      </c>
      <c r="T38" s="92" t="s">
        <v>86</v>
      </c>
      <c r="U38" s="92" t="s">
        <v>86</v>
      </c>
      <c r="V38" s="92" t="s">
        <v>86</v>
      </c>
      <c r="W38" s="92" t="s">
        <v>86</v>
      </c>
      <c r="X38" s="92" t="s">
        <v>86</v>
      </c>
      <c r="Y38" s="92" t="s">
        <v>86</v>
      </c>
      <c r="Z38" s="92" t="s">
        <v>86</v>
      </c>
      <c r="AA38" s="92" t="s">
        <v>86</v>
      </c>
      <c r="AB38" s="92" t="s">
        <v>86</v>
      </c>
      <c r="AC38" s="92" t="s">
        <v>86</v>
      </c>
      <c r="AD38" s="92" t="s">
        <v>86</v>
      </c>
      <c r="AE38" s="92" t="s">
        <v>86</v>
      </c>
      <c r="AF38" s="92" t="s">
        <v>86</v>
      </c>
      <c r="AG38" s="92" t="s">
        <v>86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ref="AO38" si="62">AK38*I38+AJ38</f>
        <v>7.9860000000000014E-2</v>
      </c>
      <c r="AP38" s="93">
        <f t="shared" si="39"/>
        <v>7.9860000000000018E-3</v>
      </c>
      <c r="AQ38" s="94">
        <f t="shared" si="40"/>
        <v>0.25</v>
      </c>
      <c r="AR38" s="94">
        <f t="shared" si="41"/>
        <v>8.4461500000000009E-2</v>
      </c>
      <c r="AS38" s="93">
        <f>10068.2*J38*POWER(10,-6)*10</f>
        <v>1.8122760000000002E-2</v>
      </c>
      <c r="AT38" s="94">
        <f t="shared" si="37"/>
        <v>0.44043025999999996</v>
      </c>
      <c r="AU38" s="95">
        <f t="shared" si="42"/>
        <v>0</v>
      </c>
      <c r="AV38" s="95">
        <f t="shared" si="43"/>
        <v>2.6400000000000001E-6</v>
      </c>
      <c r="AW38" s="95">
        <f t="shared" si="44"/>
        <v>1.1627358863999999E-6</v>
      </c>
    </row>
    <row r="39" spans="1:49" ht="15" thickBot="1" x14ac:dyDescent="0.35">
      <c r="A39" s="48" t="s">
        <v>239</v>
      </c>
      <c r="B39" s="48" t="str">
        <f>B32</f>
        <v>Трубопровод газ</v>
      </c>
      <c r="C39" s="185" t="s">
        <v>192</v>
      </c>
      <c r="D39" s="49" t="s">
        <v>63</v>
      </c>
      <c r="E39" s="173">
        <f>E36</f>
        <v>1E-4</v>
      </c>
      <c r="F39" s="174">
        <f>F32</f>
        <v>1</v>
      </c>
      <c r="G39" s="48">
        <v>0.93030000000000002</v>
      </c>
      <c r="H39" s="50">
        <f t="shared" si="38"/>
        <v>9.3030000000000009E-5</v>
      </c>
      <c r="I39" s="168">
        <f>0.15*I32</f>
        <v>0.18</v>
      </c>
      <c r="J39" s="177">
        <v>0</v>
      </c>
      <c r="K39" s="181"/>
      <c r="L39" s="182"/>
      <c r="M39" s="92" t="str">
        <f t="shared" si="34"/>
        <v>С8</v>
      </c>
      <c r="N39" s="92" t="str">
        <f t="shared" si="35"/>
        <v>Трубопровод газ</v>
      </c>
      <c r="O39" s="92" t="str">
        <f t="shared" si="36"/>
        <v>Частичное-ликвидация</v>
      </c>
      <c r="P39" s="92" t="s">
        <v>86</v>
      </c>
      <c r="Q39" s="92" t="s">
        <v>86</v>
      </c>
      <c r="R39" s="92" t="s">
        <v>86</v>
      </c>
      <c r="S39" s="92" t="s">
        <v>86</v>
      </c>
      <c r="T39" s="92" t="s">
        <v>86</v>
      </c>
      <c r="U39" s="92" t="s">
        <v>86</v>
      </c>
      <c r="V39" s="92" t="s">
        <v>86</v>
      </c>
      <c r="W39" s="92" t="s">
        <v>86</v>
      </c>
      <c r="X39" s="92" t="s">
        <v>86</v>
      </c>
      <c r="Y39" s="92" t="s">
        <v>86</v>
      </c>
      <c r="Z39" s="92" t="s">
        <v>86</v>
      </c>
      <c r="AA39" s="92" t="s">
        <v>86</v>
      </c>
      <c r="AB39" s="92" t="s">
        <v>86</v>
      </c>
      <c r="AC39" s="92" t="s">
        <v>86</v>
      </c>
      <c r="AD39" s="92" t="s">
        <v>86</v>
      </c>
      <c r="AE39" s="92" t="s">
        <v>86</v>
      </c>
      <c r="AF39" s="92" t="s">
        <v>86</v>
      </c>
      <c r="AG39" s="92" t="s">
        <v>86</v>
      </c>
      <c r="AH39" s="92">
        <v>0</v>
      </c>
      <c r="AI39" s="92">
        <v>0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39"/>
        <v>7.5486000000000017E-3</v>
      </c>
      <c r="AQ39" s="94">
        <f t="shared" si="40"/>
        <v>0</v>
      </c>
      <c r="AR39" s="94">
        <f t="shared" si="41"/>
        <v>2.0758650000000003E-2</v>
      </c>
      <c r="AS39" s="93">
        <f>1333*J38*POWER(10,-6)</f>
        <v>2.3993999999999998E-4</v>
      </c>
      <c r="AT39" s="94">
        <f t="shared" si="37"/>
        <v>0.10403319000000003</v>
      </c>
      <c r="AU39" s="95">
        <f t="shared" si="42"/>
        <v>0</v>
      </c>
      <c r="AV39" s="95">
        <f t="shared" si="43"/>
        <v>0</v>
      </c>
      <c r="AW39" s="95">
        <f t="shared" si="44"/>
        <v>9.6782076657000025E-6</v>
      </c>
    </row>
    <row r="40" spans="1:49" x14ac:dyDescent="0.3">
      <c r="A40" s="52"/>
      <c r="B40" s="52"/>
      <c r="C40" s="92"/>
      <c r="D40" s="275"/>
      <c r="E40" s="276"/>
      <c r="F40" s="277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3"/>
      <c r="AP40" s="93"/>
      <c r="AQ40" s="94"/>
      <c r="AR40" s="94"/>
      <c r="AS40" s="93"/>
      <c r="AT40" s="94"/>
      <c r="AU40" s="95"/>
      <c r="AV40" s="95"/>
      <c r="AW40" s="95"/>
    </row>
    <row r="41" spans="1:49" ht="15" thickBot="1" x14ac:dyDescent="0.35"/>
    <row r="42" spans="1:49" ht="18" customHeight="1" x14ac:dyDescent="0.3">
      <c r="A42" s="48" t="s">
        <v>20</v>
      </c>
      <c r="B42" s="169" t="s">
        <v>220</v>
      </c>
      <c r="C42" s="185" t="s">
        <v>210</v>
      </c>
      <c r="D42" s="49" t="s">
        <v>211</v>
      </c>
      <c r="E42" s="172">
        <v>1.0000000000000001E-5</v>
      </c>
      <c r="F42" s="169">
        <v>1</v>
      </c>
      <c r="G42" s="48">
        <v>0.2</v>
      </c>
      <c r="H42" s="50">
        <f>E42*F42*G42</f>
        <v>2.0000000000000003E-6</v>
      </c>
      <c r="I42" s="170">
        <v>1.2</v>
      </c>
      <c r="J42" s="175">
        <f>I42</f>
        <v>1.2</v>
      </c>
      <c r="K42" s="178" t="s">
        <v>203</v>
      </c>
      <c r="L42" s="183">
        <v>0</v>
      </c>
      <c r="M42" s="92" t="str">
        <f t="shared" ref="M42:M49" si="63">A42</f>
        <v>С1</v>
      </c>
      <c r="N42" s="92" t="str">
        <f t="shared" ref="N42:N49" si="64">B42</f>
        <v>Трубопровод газ+токси</v>
      </c>
      <c r="O42" s="92" t="str">
        <f t="shared" ref="O42:O49" si="65">D42</f>
        <v>Полное-факел</v>
      </c>
      <c r="P42" s="92" t="s">
        <v>86</v>
      </c>
      <c r="Q42" s="92" t="s">
        <v>86</v>
      </c>
      <c r="R42" s="92" t="s">
        <v>86</v>
      </c>
      <c r="S42" s="92" t="s">
        <v>86</v>
      </c>
      <c r="T42" s="92" t="s">
        <v>86</v>
      </c>
      <c r="U42" s="92" t="s">
        <v>86</v>
      </c>
      <c r="V42" s="92" t="s">
        <v>86</v>
      </c>
      <c r="W42" s="92" t="s">
        <v>86</v>
      </c>
      <c r="X42" s="92" t="s">
        <v>86</v>
      </c>
      <c r="Y42" s="92" t="s">
        <v>86</v>
      </c>
      <c r="Z42" s="92" t="s">
        <v>86</v>
      </c>
      <c r="AA42" s="92" t="s">
        <v>86</v>
      </c>
      <c r="AB42" s="92" t="s">
        <v>86</v>
      </c>
      <c r="AC42" s="92" t="s">
        <v>86</v>
      </c>
      <c r="AD42" s="92" t="s">
        <v>86</v>
      </c>
      <c r="AE42" s="92" t="s">
        <v>86</v>
      </c>
      <c r="AF42" s="92" t="s">
        <v>86</v>
      </c>
      <c r="AG42" s="92" t="s">
        <v>86</v>
      </c>
      <c r="AH42" s="52">
        <v>1</v>
      </c>
      <c r="AI42" s="52">
        <v>2</v>
      </c>
      <c r="AJ42" s="171">
        <v>0.75</v>
      </c>
      <c r="AK42" s="171">
        <v>2.7E-2</v>
      </c>
      <c r="AL42" s="171">
        <v>3</v>
      </c>
      <c r="AM42" s="92"/>
      <c r="AN42" s="92"/>
      <c r="AO42" s="93">
        <f>AK42*I42+AJ42</f>
        <v>0.78239999999999998</v>
      </c>
      <c r="AP42" s="93">
        <f>0.1*AO42</f>
        <v>7.8240000000000004E-2</v>
      </c>
      <c r="AQ42" s="94">
        <f>AH42*3+0.25*AI42</f>
        <v>3.5</v>
      </c>
      <c r="AR42" s="94">
        <f>SUM(AO42:AQ42)/4</f>
        <v>1.09016</v>
      </c>
      <c r="AS42" s="93">
        <f>10068.2*J42*POWER(10,-6)</f>
        <v>1.208184E-2</v>
      </c>
      <c r="AT42" s="94">
        <f t="shared" ref="AT42:AT49" si="66">AS42+AR42+AQ42+AP42+AO42</f>
        <v>5.4628818399999997</v>
      </c>
      <c r="AU42" s="95">
        <f>AH42*H42</f>
        <v>2.0000000000000003E-6</v>
      </c>
      <c r="AV42" s="95">
        <f>H42*AI42</f>
        <v>4.0000000000000007E-6</v>
      </c>
      <c r="AW42" s="95">
        <f>H42*AT42</f>
        <v>1.0925763680000002E-5</v>
      </c>
    </row>
    <row r="43" spans="1:49" x14ac:dyDescent="0.3">
      <c r="A43" s="48" t="s">
        <v>21</v>
      </c>
      <c r="B43" s="48" t="str">
        <f>B42</f>
        <v>Трубопровод газ+токси</v>
      </c>
      <c r="C43" s="185" t="s">
        <v>188</v>
      </c>
      <c r="D43" s="49" t="s">
        <v>64</v>
      </c>
      <c r="E43" s="173">
        <f>E42</f>
        <v>1.0000000000000001E-5</v>
      </c>
      <c r="F43" s="174">
        <f>F42</f>
        <v>1</v>
      </c>
      <c r="G43" s="48">
        <v>0.1152</v>
      </c>
      <c r="H43" s="50">
        <f t="shared" ref="H43:H49" si="67">E43*F43*G43</f>
        <v>1.1520000000000002E-6</v>
      </c>
      <c r="I43" s="168">
        <f>I42</f>
        <v>1.2</v>
      </c>
      <c r="J43" s="186">
        <f>I42</f>
        <v>1.2</v>
      </c>
      <c r="K43" s="180" t="s">
        <v>204</v>
      </c>
      <c r="L43" s="184">
        <v>2</v>
      </c>
      <c r="M43" s="92" t="str">
        <f t="shared" si="63"/>
        <v>С2</v>
      </c>
      <c r="N43" s="92" t="str">
        <f t="shared" si="64"/>
        <v>Трубопровод газ+токси</v>
      </c>
      <c r="O43" s="92" t="str">
        <f t="shared" si="65"/>
        <v>Полное-взрыв</v>
      </c>
      <c r="P43" s="92" t="s">
        <v>86</v>
      </c>
      <c r="Q43" s="92" t="s">
        <v>86</v>
      </c>
      <c r="R43" s="92" t="s">
        <v>86</v>
      </c>
      <c r="S43" s="92" t="s">
        <v>86</v>
      </c>
      <c r="T43" s="92" t="s">
        <v>86</v>
      </c>
      <c r="U43" s="92" t="s">
        <v>86</v>
      </c>
      <c r="V43" s="92" t="s">
        <v>86</v>
      </c>
      <c r="W43" s="92" t="s">
        <v>86</v>
      </c>
      <c r="X43" s="92" t="s">
        <v>86</v>
      </c>
      <c r="Y43" s="92" t="s">
        <v>86</v>
      </c>
      <c r="Z43" s="92" t="s">
        <v>86</v>
      </c>
      <c r="AA43" s="92" t="s">
        <v>86</v>
      </c>
      <c r="AB43" s="92" t="s">
        <v>86</v>
      </c>
      <c r="AC43" s="92" t="s">
        <v>86</v>
      </c>
      <c r="AD43" s="92" t="s">
        <v>86</v>
      </c>
      <c r="AE43" s="92" t="s">
        <v>86</v>
      </c>
      <c r="AF43" s="92" t="s">
        <v>86</v>
      </c>
      <c r="AG43" s="92" t="s">
        <v>86</v>
      </c>
      <c r="AH43" s="52">
        <v>2</v>
      </c>
      <c r="AI43" s="52">
        <v>2</v>
      </c>
      <c r="AJ43" s="92">
        <f>AJ42</f>
        <v>0.75</v>
      </c>
      <c r="AK43" s="92">
        <f>AK42</f>
        <v>2.7E-2</v>
      </c>
      <c r="AL43" s="92">
        <f>AL42</f>
        <v>3</v>
      </c>
      <c r="AM43" s="92"/>
      <c r="AN43" s="92"/>
      <c r="AO43" s="93">
        <f>AK43*I43+AJ43</f>
        <v>0.78239999999999998</v>
      </c>
      <c r="AP43" s="93">
        <f t="shared" ref="AP43:AP49" si="68">0.1*AO43</f>
        <v>7.8240000000000004E-2</v>
      </c>
      <c r="AQ43" s="94">
        <f t="shared" ref="AQ43:AQ49" si="69">AH43*3+0.25*AI43</f>
        <v>6.5</v>
      </c>
      <c r="AR43" s="94">
        <f t="shared" ref="AR43:AR49" si="70">SUM(AO43:AQ43)/4</f>
        <v>1.84016</v>
      </c>
      <c r="AS43" s="93">
        <f>10068.2*J43*POWER(10,-6)*10</f>
        <v>0.12081839999999999</v>
      </c>
      <c r="AT43" s="94">
        <f t="shared" si="66"/>
        <v>9.3216183999999984</v>
      </c>
      <c r="AU43" s="95">
        <f t="shared" ref="AU43:AU49" si="71">AH43*H43</f>
        <v>2.3040000000000003E-6</v>
      </c>
      <c r="AV43" s="95">
        <f t="shared" ref="AV43:AV49" si="72">H43*AI43</f>
        <v>2.3040000000000003E-6</v>
      </c>
      <c r="AW43" s="95">
        <f t="shared" ref="AW43:AW49" si="73">H43*AT43</f>
        <v>1.0738504396799999E-5</v>
      </c>
    </row>
    <row r="44" spans="1:49" x14ac:dyDescent="0.3">
      <c r="A44" s="48" t="s">
        <v>22</v>
      </c>
      <c r="B44" s="48" t="str">
        <f>B42</f>
        <v>Трубопровод газ+токси</v>
      </c>
      <c r="C44" s="185" t="s">
        <v>212</v>
      </c>
      <c r="D44" s="49" t="s">
        <v>213</v>
      </c>
      <c r="E44" s="173">
        <f>E42</f>
        <v>1.0000000000000001E-5</v>
      </c>
      <c r="F44" s="174">
        <f>F42</f>
        <v>1</v>
      </c>
      <c r="G44" s="48">
        <v>7.6799999999999993E-2</v>
      </c>
      <c r="H44" s="50">
        <f t="shared" si="67"/>
        <v>7.6799999999999999E-7</v>
      </c>
      <c r="I44" s="168">
        <f>I42</f>
        <v>1.2</v>
      </c>
      <c r="J44" s="175">
        <f>I42</f>
        <v>1.2</v>
      </c>
      <c r="K44" s="180" t="s">
        <v>205</v>
      </c>
      <c r="L44" s="184">
        <v>0</v>
      </c>
      <c r="M44" s="92" t="str">
        <f t="shared" si="63"/>
        <v>С3</v>
      </c>
      <c r="N44" s="92" t="str">
        <f t="shared" si="64"/>
        <v>Трубопровод газ+токси</v>
      </c>
      <c r="O44" s="92" t="str">
        <f t="shared" si="65"/>
        <v>Полное-вспышка</v>
      </c>
      <c r="P44" s="92" t="s">
        <v>86</v>
      </c>
      <c r="Q44" s="92" t="s">
        <v>86</v>
      </c>
      <c r="R44" s="92" t="s">
        <v>86</v>
      </c>
      <c r="S44" s="92" t="s">
        <v>86</v>
      </c>
      <c r="T44" s="92" t="s">
        <v>86</v>
      </c>
      <c r="U44" s="92" t="s">
        <v>86</v>
      </c>
      <c r="V44" s="92" t="s">
        <v>86</v>
      </c>
      <c r="W44" s="92" t="s">
        <v>86</v>
      </c>
      <c r="X44" s="92" t="s">
        <v>86</v>
      </c>
      <c r="Y44" s="92" t="s">
        <v>86</v>
      </c>
      <c r="Z44" s="92" t="s">
        <v>86</v>
      </c>
      <c r="AA44" s="92" t="s">
        <v>86</v>
      </c>
      <c r="AB44" s="92" t="s">
        <v>86</v>
      </c>
      <c r="AC44" s="92" t="s">
        <v>86</v>
      </c>
      <c r="AD44" s="92" t="s">
        <v>86</v>
      </c>
      <c r="AE44" s="92" t="s">
        <v>86</v>
      </c>
      <c r="AF44" s="92" t="s">
        <v>86</v>
      </c>
      <c r="AG44" s="92" t="s">
        <v>86</v>
      </c>
      <c r="AH44" s="92">
        <v>0</v>
      </c>
      <c r="AI44" s="92">
        <v>0</v>
      </c>
      <c r="AJ44" s="92">
        <f>AJ42</f>
        <v>0.75</v>
      </c>
      <c r="AK44" s="92">
        <f>AK42</f>
        <v>2.7E-2</v>
      </c>
      <c r="AL44" s="92">
        <f>AL42</f>
        <v>3</v>
      </c>
      <c r="AM44" s="92"/>
      <c r="AN44" s="92"/>
      <c r="AO44" s="93">
        <f>AK44*I44*0.1+AJ44</f>
        <v>0.75324000000000002</v>
      </c>
      <c r="AP44" s="93">
        <f t="shared" si="68"/>
        <v>7.5324000000000002E-2</v>
      </c>
      <c r="AQ44" s="94">
        <f t="shared" si="69"/>
        <v>0</v>
      </c>
      <c r="AR44" s="94">
        <f t="shared" si="70"/>
        <v>0.20714100000000002</v>
      </c>
      <c r="AS44" s="93">
        <f>1333*J42*POWER(10,-6)</f>
        <v>1.5995999999999999E-3</v>
      </c>
      <c r="AT44" s="94">
        <f t="shared" si="66"/>
        <v>1.0373046000000001</v>
      </c>
      <c r="AU44" s="95">
        <f t="shared" si="71"/>
        <v>0</v>
      </c>
      <c r="AV44" s="95">
        <f t="shared" si="72"/>
        <v>0</v>
      </c>
      <c r="AW44" s="95">
        <f t="shared" si="73"/>
        <v>7.9664993280000006E-7</v>
      </c>
    </row>
    <row r="45" spans="1:49" x14ac:dyDescent="0.3">
      <c r="A45" s="48" t="s">
        <v>23</v>
      </c>
      <c r="B45" s="48" t="str">
        <f>B42</f>
        <v>Трубопровод газ+токси</v>
      </c>
      <c r="C45" s="185" t="s">
        <v>197</v>
      </c>
      <c r="D45" s="49" t="s">
        <v>199</v>
      </c>
      <c r="E45" s="173">
        <f>E42</f>
        <v>1.0000000000000001E-5</v>
      </c>
      <c r="F45" s="174">
        <f>F42</f>
        <v>1</v>
      </c>
      <c r="G45" s="48">
        <v>0.60799999999999998</v>
      </c>
      <c r="H45" s="50">
        <f t="shared" si="67"/>
        <v>6.0800000000000002E-6</v>
      </c>
      <c r="I45" s="168">
        <f>I42</f>
        <v>1.2</v>
      </c>
      <c r="J45" s="177">
        <v>0</v>
      </c>
      <c r="K45" s="180" t="s">
        <v>207</v>
      </c>
      <c r="L45" s="184">
        <v>45390</v>
      </c>
      <c r="M45" s="92" t="str">
        <f t="shared" si="63"/>
        <v>С4</v>
      </c>
      <c r="N45" s="92" t="str">
        <f t="shared" si="64"/>
        <v>Трубопровод газ+токси</v>
      </c>
      <c r="O45" s="92" t="str">
        <f t="shared" si="65"/>
        <v>Полное-токси</v>
      </c>
      <c r="P45" s="92" t="s">
        <v>86</v>
      </c>
      <c r="Q45" s="92" t="s">
        <v>86</v>
      </c>
      <c r="R45" s="92" t="s">
        <v>86</v>
      </c>
      <c r="S45" s="92" t="s">
        <v>86</v>
      </c>
      <c r="T45" s="92" t="s">
        <v>86</v>
      </c>
      <c r="U45" s="92" t="s">
        <v>86</v>
      </c>
      <c r="V45" s="92" t="s">
        <v>86</v>
      </c>
      <c r="W45" s="92" t="s">
        <v>86</v>
      </c>
      <c r="X45" s="92" t="s">
        <v>86</v>
      </c>
      <c r="Y45" s="92" t="s">
        <v>86</v>
      </c>
      <c r="Z45" s="92" t="s">
        <v>86</v>
      </c>
      <c r="AA45" s="92" t="s">
        <v>86</v>
      </c>
      <c r="AB45" s="92" t="s">
        <v>86</v>
      </c>
      <c r="AC45" s="92" t="s">
        <v>86</v>
      </c>
      <c r="AD45" s="92" t="s">
        <v>86</v>
      </c>
      <c r="AE45" s="92" t="s">
        <v>86</v>
      </c>
      <c r="AF45" s="92" t="s">
        <v>86</v>
      </c>
      <c r="AG45" s="92" t="s">
        <v>86</v>
      </c>
      <c r="AH45" s="92">
        <v>1</v>
      </c>
      <c r="AI45" s="92">
        <v>1</v>
      </c>
      <c r="AJ45" s="92">
        <f>AJ42</f>
        <v>0.75</v>
      </c>
      <c r="AK45" s="92">
        <f>AK42</f>
        <v>2.7E-2</v>
      </c>
      <c r="AL45" s="92">
        <f>AL42</f>
        <v>3</v>
      </c>
      <c r="AM45" s="92"/>
      <c r="AN45" s="92"/>
      <c r="AO45" s="93">
        <f>AK45*I45*0.1+AJ45</f>
        <v>0.75324000000000002</v>
      </c>
      <c r="AP45" s="93">
        <f t="shared" si="68"/>
        <v>7.5324000000000002E-2</v>
      </c>
      <c r="AQ45" s="94">
        <f t="shared" si="69"/>
        <v>3.25</v>
      </c>
      <c r="AR45" s="94">
        <f t="shared" si="70"/>
        <v>1.019641</v>
      </c>
      <c r="AS45" s="93">
        <f>1333*J43*POWER(10,-6)</f>
        <v>1.5995999999999999E-3</v>
      </c>
      <c r="AT45" s="94">
        <f t="shared" si="66"/>
        <v>5.0998046000000006</v>
      </c>
      <c r="AU45" s="95">
        <f t="shared" si="71"/>
        <v>6.0800000000000002E-6</v>
      </c>
      <c r="AV45" s="95">
        <f t="shared" si="72"/>
        <v>6.0800000000000002E-6</v>
      </c>
      <c r="AW45" s="95">
        <f t="shared" si="73"/>
        <v>3.1006811968000005E-5</v>
      </c>
    </row>
    <row r="46" spans="1:49" x14ac:dyDescent="0.3">
      <c r="A46" s="48" t="s">
        <v>24</v>
      </c>
      <c r="B46" s="48" t="str">
        <f>B42</f>
        <v>Трубопровод газ+токси</v>
      </c>
      <c r="C46" s="185" t="s">
        <v>214</v>
      </c>
      <c r="D46" s="49" t="s">
        <v>215</v>
      </c>
      <c r="E46" s="172">
        <v>1E-4</v>
      </c>
      <c r="F46" s="174">
        <f>F42</f>
        <v>1</v>
      </c>
      <c r="G46" s="48">
        <v>3.5000000000000003E-2</v>
      </c>
      <c r="H46" s="50">
        <f t="shared" si="67"/>
        <v>3.5000000000000004E-6</v>
      </c>
      <c r="I46" s="168">
        <f>0.15*I42</f>
        <v>0.18</v>
      </c>
      <c r="J46" s="175">
        <f>I46</f>
        <v>0.18</v>
      </c>
      <c r="K46" s="180" t="s">
        <v>208</v>
      </c>
      <c r="L46" s="184">
        <v>3</v>
      </c>
      <c r="M46" s="92" t="str">
        <f t="shared" si="63"/>
        <v>С5</v>
      </c>
      <c r="N46" s="92" t="str">
        <f t="shared" si="64"/>
        <v>Трубопровод газ+токси</v>
      </c>
      <c r="O46" s="92" t="str">
        <f t="shared" si="65"/>
        <v>Частичное-факел</v>
      </c>
      <c r="P46" s="92" t="s">
        <v>86</v>
      </c>
      <c r="Q46" s="92" t="s">
        <v>86</v>
      </c>
      <c r="R46" s="92" t="s">
        <v>86</v>
      </c>
      <c r="S46" s="92" t="s">
        <v>86</v>
      </c>
      <c r="T46" s="92" t="s">
        <v>86</v>
      </c>
      <c r="U46" s="92" t="s">
        <v>86</v>
      </c>
      <c r="V46" s="92" t="s">
        <v>86</v>
      </c>
      <c r="W46" s="92" t="s">
        <v>86</v>
      </c>
      <c r="X46" s="92" t="s">
        <v>86</v>
      </c>
      <c r="Y46" s="92" t="s">
        <v>86</v>
      </c>
      <c r="Z46" s="92" t="s">
        <v>86</v>
      </c>
      <c r="AA46" s="92" t="s">
        <v>86</v>
      </c>
      <c r="AB46" s="92" t="s">
        <v>86</v>
      </c>
      <c r="AC46" s="92" t="s">
        <v>86</v>
      </c>
      <c r="AD46" s="92" t="s">
        <v>86</v>
      </c>
      <c r="AE46" s="92" t="s">
        <v>86</v>
      </c>
      <c r="AF46" s="92" t="s">
        <v>86</v>
      </c>
      <c r="AG46" s="92" t="s">
        <v>86</v>
      </c>
      <c r="AH46" s="92">
        <v>0</v>
      </c>
      <c r="AI46" s="92">
        <v>2</v>
      </c>
      <c r="AJ46" s="92">
        <f>0.1*$AJ$2</f>
        <v>7.5000000000000011E-2</v>
      </c>
      <c r="AK46" s="92">
        <f>AK42</f>
        <v>2.7E-2</v>
      </c>
      <c r="AL46" s="92">
        <f>ROUNDUP(AL42/3,0)</f>
        <v>1</v>
      </c>
      <c r="AM46" s="92"/>
      <c r="AN46" s="92"/>
      <c r="AO46" s="93">
        <f>AK46*I46+AJ46</f>
        <v>7.9860000000000014E-2</v>
      </c>
      <c r="AP46" s="93">
        <f t="shared" si="68"/>
        <v>7.9860000000000018E-3</v>
      </c>
      <c r="AQ46" s="94">
        <f t="shared" si="69"/>
        <v>0.5</v>
      </c>
      <c r="AR46" s="94">
        <f t="shared" si="70"/>
        <v>0.14696149999999999</v>
      </c>
      <c r="AS46" s="93">
        <f>10068.2*J46*POWER(10,-6)</f>
        <v>1.812276E-3</v>
      </c>
      <c r="AT46" s="94">
        <f t="shared" si="66"/>
        <v>0.73661977600000006</v>
      </c>
      <c r="AU46" s="95">
        <f t="shared" si="71"/>
        <v>0</v>
      </c>
      <c r="AV46" s="95">
        <f t="shared" si="72"/>
        <v>7.0000000000000007E-6</v>
      </c>
      <c r="AW46" s="95">
        <f t="shared" si="73"/>
        <v>2.5781692160000003E-6</v>
      </c>
    </row>
    <row r="47" spans="1:49" x14ac:dyDescent="0.3">
      <c r="A47" s="48" t="s">
        <v>25</v>
      </c>
      <c r="B47" s="48" t="str">
        <f>B42</f>
        <v>Трубопровод газ+токси</v>
      </c>
      <c r="C47" s="185" t="s">
        <v>216</v>
      </c>
      <c r="D47" s="49" t="s">
        <v>217</v>
      </c>
      <c r="E47" s="173">
        <f>E46</f>
        <v>1E-4</v>
      </c>
      <c r="F47" s="174">
        <v>1</v>
      </c>
      <c r="G47" s="48">
        <v>8.3000000000000001E-3</v>
      </c>
      <c r="H47" s="50">
        <f t="shared" si="67"/>
        <v>8.300000000000001E-7</v>
      </c>
      <c r="I47" s="168">
        <f>I46</f>
        <v>0.18</v>
      </c>
      <c r="J47" s="175">
        <f>J43*0.15</f>
        <v>0.18</v>
      </c>
      <c r="K47" s="179" t="s">
        <v>219</v>
      </c>
      <c r="L47" s="236">
        <v>5</v>
      </c>
      <c r="M47" s="92" t="str">
        <f t="shared" si="63"/>
        <v>С6</v>
      </c>
      <c r="N47" s="92" t="str">
        <f t="shared" si="64"/>
        <v>Трубопровод газ+токси</v>
      </c>
      <c r="O47" s="92" t="str">
        <f t="shared" si="65"/>
        <v>Частичное-взрыв</v>
      </c>
      <c r="P47" s="92" t="s">
        <v>86</v>
      </c>
      <c r="Q47" s="92" t="s">
        <v>86</v>
      </c>
      <c r="R47" s="92" t="s">
        <v>86</v>
      </c>
      <c r="S47" s="92" t="s">
        <v>86</v>
      </c>
      <c r="T47" s="92" t="s">
        <v>86</v>
      </c>
      <c r="U47" s="92" t="s">
        <v>86</v>
      </c>
      <c r="V47" s="92" t="s">
        <v>86</v>
      </c>
      <c r="W47" s="92" t="s">
        <v>86</v>
      </c>
      <c r="X47" s="92" t="s">
        <v>86</v>
      </c>
      <c r="Y47" s="92" t="s">
        <v>86</v>
      </c>
      <c r="Z47" s="92" t="s">
        <v>86</v>
      </c>
      <c r="AA47" s="92" t="s">
        <v>86</v>
      </c>
      <c r="AB47" s="92" t="s">
        <v>86</v>
      </c>
      <c r="AC47" s="92" t="s">
        <v>86</v>
      </c>
      <c r="AD47" s="92" t="s">
        <v>86</v>
      </c>
      <c r="AE47" s="92" t="s">
        <v>86</v>
      </c>
      <c r="AF47" s="92" t="s">
        <v>86</v>
      </c>
      <c r="AG47" s="92" t="s">
        <v>86</v>
      </c>
      <c r="AH47" s="92">
        <v>0</v>
      </c>
      <c r="AI47" s="92">
        <v>2</v>
      </c>
      <c r="AJ47" s="92">
        <f>0.1*$AJ$2</f>
        <v>7.5000000000000011E-2</v>
      </c>
      <c r="AK47" s="92">
        <f>AK42</f>
        <v>2.7E-2</v>
      </c>
      <c r="AL47" s="92">
        <f>AL46</f>
        <v>1</v>
      </c>
      <c r="AM47" s="92"/>
      <c r="AN47" s="92"/>
      <c r="AO47" s="93">
        <f t="shared" ref="AO47:AO48" si="74">AK47*I47+AJ47</f>
        <v>7.9860000000000014E-2</v>
      </c>
      <c r="AP47" s="93">
        <f t="shared" si="68"/>
        <v>7.9860000000000018E-3</v>
      </c>
      <c r="AQ47" s="94">
        <f t="shared" si="69"/>
        <v>0.5</v>
      </c>
      <c r="AR47" s="94">
        <f t="shared" si="70"/>
        <v>0.14696149999999999</v>
      </c>
      <c r="AS47" s="93">
        <f>10068.2*J47*POWER(10,-6)*10</f>
        <v>1.8122760000000002E-2</v>
      </c>
      <c r="AT47" s="94">
        <f t="shared" si="66"/>
        <v>0.75293026000000007</v>
      </c>
      <c r="AU47" s="95">
        <f t="shared" si="71"/>
        <v>0</v>
      </c>
      <c r="AV47" s="95">
        <f t="shared" si="72"/>
        <v>1.6600000000000002E-6</v>
      </c>
      <c r="AW47" s="95">
        <f t="shared" si="73"/>
        <v>6.2493211580000014E-7</v>
      </c>
    </row>
    <row r="48" spans="1:49" x14ac:dyDescent="0.3">
      <c r="A48" s="48" t="s">
        <v>238</v>
      </c>
      <c r="B48" s="48" t="str">
        <f>B42</f>
        <v>Трубопровод газ+токси</v>
      </c>
      <c r="C48" s="185" t="s">
        <v>191</v>
      </c>
      <c r="D48" s="49" t="s">
        <v>193</v>
      </c>
      <c r="E48" s="173">
        <f>E46</f>
        <v>1E-4</v>
      </c>
      <c r="F48" s="174">
        <f>F42</f>
        <v>1</v>
      </c>
      <c r="G48" s="48">
        <v>2.64E-2</v>
      </c>
      <c r="H48" s="50">
        <f t="shared" si="67"/>
        <v>2.6400000000000001E-6</v>
      </c>
      <c r="I48" s="168">
        <f>0.15*I42</f>
        <v>0.18</v>
      </c>
      <c r="J48" s="175">
        <f>J44*0.15</f>
        <v>0.18</v>
      </c>
      <c r="K48" s="180"/>
      <c r="L48" s="184"/>
      <c r="M48" s="92" t="str">
        <f t="shared" si="63"/>
        <v>С7</v>
      </c>
      <c r="N48" s="92" t="str">
        <f t="shared" si="64"/>
        <v>Трубопровод газ+токси</v>
      </c>
      <c r="O48" s="92" t="str">
        <f t="shared" si="65"/>
        <v>Частичное-пожар-вспышка</v>
      </c>
      <c r="P48" s="92" t="s">
        <v>86</v>
      </c>
      <c r="Q48" s="92" t="s">
        <v>86</v>
      </c>
      <c r="R48" s="92" t="s">
        <v>86</v>
      </c>
      <c r="S48" s="92" t="s">
        <v>86</v>
      </c>
      <c r="T48" s="92" t="s">
        <v>86</v>
      </c>
      <c r="U48" s="92" t="s">
        <v>86</v>
      </c>
      <c r="V48" s="92" t="s">
        <v>86</v>
      </c>
      <c r="W48" s="92" t="s">
        <v>86</v>
      </c>
      <c r="X48" s="92" t="s">
        <v>86</v>
      </c>
      <c r="Y48" s="92" t="s">
        <v>86</v>
      </c>
      <c r="Z48" s="92" t="s">
        <v>86</v>
      </c>
      <c r="AA48" s="92" t="s">
        <v>86</v>
      </c>
      <c r="AB48" s="92" t="s">
        <v>86</v>
      </c>
      <c r="AC48" s="92" t="s">
        <v>86</v>
      </c>
      <c r="AD48" s="92" t="s">
        <v>86</v>
      </c>
      <c r="AE48" s="92" t="s">
        <v>86</v>
      </c>
      <c r="AF48" s="92" t="s">
        <v>86</v>
      </c>
      <c r="AG48" s="92" t="s">
        <v>86</v>
      </c>
      <c r="AH48" s="92">
        <v>0</v>
      </c>
      <c r="AI48" s="92">
        <v>1</v>
      </c>
      <c r="AJ48" s="92">
        <f>0.1*$AJ$2</f>
        <v>7.5000000000000011E-2</v>
      </c>
      <c r="AK48" s="92">
        <f>AK42</f>
        <v>2.7E-2</v>
      </c>
      <c r="AL48" s="92">
        <f>ROUNDUP(AL42/3,0)</f>
        <v>1</v>
      </c>
      <c r="AM48" s="92"/>
      <c r="AN48" s="92"/>
      <c r="AO48" s="93">
        <f t="shared" si="74"/>
        <v>7.9860000000000014E-2</v>
      </c>
      <c r="AP48" s="93">
        <f t="shared" si="68"/>
        <v>7.9860000000000018E-3</v>
      </c>
      <c r="AQ48" s="94">
        <f t="shared" si="69"/>
        <v>0.25</v>
      </c>
      <c r="AR48" s="94">
        <f t="shared" si="70"/>
        <v>8.4461500000000009E-2</v>
      </c>
      <c r="AS48" s="93">
        <f>10068.2*J48*POWER(10,-6)*10</f>
        <v>1.8122760000000002E-2</v>
      </c>
      <c r="AT48" s="94">
        <f t="shared" si="66"/>
        <v>0.44043025999999996</v>
      </c>
      <c r="AU48" s="95">
        <f t="shared" si="71"/>
        <v>0</v>
      </c>
      <c r="AV48" s="95">
        <f t="shared" si="72"/>
        <v>2.6400000000000001E-6</v>
      </c>
      <c r="AW48" s="95">
        <f t="shared" si="73"/>
        <v>1.1627358863999999E-6</v>
      </c>
    </row>
    <row r="49" spans="1:49" ht="15" thickBot="1" x14ac:dyDescent="0.35">
      <c r="A49" s="48" t="s">
        <v>239</v>
      </c>
      <c r="B49" s="48" t="str">
        <f>B42</f>
        <v>Трубопровод газ+токси</v>
      </c>
      <c r="C49" s="185" t="s">
        <v>198</v>
      </c>
      <c r="D49" s="49" t="s">
        <v>200</v>
      </c>
      <c r="E49" s="173">
        <f>E46</f>
        <v>1E-4</v>
      </c>
      <c r="F49" s="174">
        <f>F42</f>
        <v>1</v>
      </c>
      <c r="G49" s="48">
        <v>0.93030000000000002</v>
      </c>
      <c r="H49" s="50">
        <f t="shared" si="67"/>
        <v>9.3030000000000009E-5</v>
      </c>
      <c r="I49" s="168">
        <f>0.15*I42</f>
        <v>0.18</v>
      </c>
      <c r="J49" s="177">
        <v>0</v>
      </c>
      <c r="K49" s="181"/>
      <c r="L49" s="182"/>
      <c r="M49" s="92" t="str">
        <f t="shared" si="63"/>
        <v>С8</v>
      </c>
      <c r="N49" s="92" t="str">
        <f t="shared" si="64"/>
        <v>Трубопровод газ+токси</v>
      </c>
      <c r="O49" s="92" t="str">
        <f t="shared" si="65"/>
        <v>Частичное-токси</v>
      </c>
      <c r="P49" s="92" t="s">
        <v>86</v>
      </c>
      <c r="Q49" s="92" t="s">
        <v>86</v>
      </c>
      <c r="R49" s="92" t="s">
        <v>86</v>
      </c>
      <c r="S49" s="92" t="s">
        <v>86</v>
      </c>
      <c r="T49" s="92" t="s">
        <v>86</v>
      </c>
      <c r="U49" s="92" t="s">
        <v>86</v>
      </c>
      <c r="V49" s="92" t="s">
        <v>86</v>
      </c>
      <c r="W49" s="92" t="s">
        <v>86</v>
      </c>
      <c r="X49" s="92" t="s">
        <v>86</v>
      </c>
      <c r="Y49" s="92" t="s">
        <v>86</v>
      </c>
      <c r="Z49" s="92" t="s">
        <v>86</v>
      </c>
      <c r="AA49" s="92" t="s">
        <v>86</v>
      </c>
      <c r="AB49" s="92" t="s">
        <v>86</v>
      </c>
      <c r="AC49" s="92" t="s">
        <v>86</v>
      </c>
      <c r="AD49" s="92" t="s">
        <v>86</v>
      </c>
      <c r="AE49" s="92" t="s">
        <v>86</v>
      </c>
      <c r="AF49" s="92" t="s">
        <v>86</v>
      </c>
      <c r="AG49" s="92" t="s">
        <v>86</v>
      </c>
      <c r="AH49" s="92">
        <v>0</v>
      </c>
      <c r="AI49" s="92">
        <v>1</v>
      </c>
      <c r="AJ49" s="92">
        <f>0.1*$AJ$2</f>
        <v>7.5000000000000011E-2</v>
      </c>
      <c r="AK49" s="92">
        <f>AK42</f>
        <v>2.7E-2</v>
      </c>
      <c r="AL49" s="92">
        <f>ROUNDUP(AL42/3,0)</f>
        <v>1</v>
      </c>
      <c r="AM49" s="92"/>
      <c r="AN49" s="92"/>
      <c r="AO49" s="93">
        <f>AK49*I49*0.1+AJ49</f>
        <v>7.5486000000000011E-2</v>
      </c>
      <c r="AP49" s="93">
        <f t="shared" si="68"/>
        <v>7.5486000000000017E-3</v>
      </c>
      <c r="AQ49" s="94">
        <f t="shared" si="69"/>
        <v>0.25</v>
      </c>
      <c r="AR49" s="94">
        <f t="shared" si="70"/>
        <v>8.3258650000000003E-2</v>
      </c>
      <c r="AS49" s="93">
        <f>1333*J48*POWER(10,-6)</f>
        <v>2.3993999999999998E-4</v>
      </c>
      <c r="AT49" s="94">
        <f t="shared" si="66"/>
        <v>0.41653319</v>
      </c>
      <c r="AU49" s="95">
        <f t="shared" si="71"/>
        <v>0</v>
      </c>
      <c r="AV49" s="95">
        <f t="shared" si="72"/>
        <v>9.3030000000000009E-5</v>
      </c>
      <c r="AW49" s="95">
        <f t="shared" si="73"/>
        <v>3.8750082665700003E-5</v>
      </c>
    </row>
    <row r="50" spans="1:49" x14ac:dyDescent="0.3">
      <c r="A50" s="52"/>
      <c r="B50" s="52"/>
      <c r="C50" s="92"/>
      <c r="D50" s="275"/>
      <c r="E50" s="276"/>
      <c r="F50" s="277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3"/>
      <c r="AP50" s="93"/>
      <c r="AQ50" s="94"/>
      <c r="AR50" s="94"/>
      <c r="AS50" s="93"/>
      <c r="AT50" s="94"/>
      <c r="AU50" s="95"/>
      <c r="AV50" s="95"/>
      <c r="AW50" s="95"/>
    </row>
    <row r="51" spans="1:49" ht="15" thickBot="1" x14ac:dyDescent="0.35"/>
    <row r="52" spans="1:49" s="221" customFormat="1" ht="15" thickBot="1" x14ac:dyDescent="0.35">
      <c r="A52" s="212" t="s">
        <v>20</v>
      </c>
      <c r="B52" s="213" t="s">
        <v>221</v>
      </c>
      <c r="C52" s="51" t="s">
        <v>224</v>
      </c>
      <c r="D52" s="214" t="s">
        <v>61</v>
      </c>
      <c r="E52" s="215">
        <v>3.4999999999999997E-5</v>
      </c>
      <c r="F52" s="213">
        <v>1</v>
      </c>
      <c r="G52" s="212">
        <v>0.05</v>
      </c>
      <c r="H52" s="216">
        <f>E52*F52*G52</f>
        <v>1.75E-6</v>
      </c>
      <c r="I52" s="217">
        <v>12.36</v>
      </c>
      <c r="J52" s="218">
        <f>I52</f>
        <v>12.36</v>
      </c>
      <c r="K52" s="219" t="s">
        <v>203</v>
      </c>
      <c r="L52" s="220">
        <v>300</v>
      </c>
      <c r="M52" s="221" t="str">
        <f t="shared" ref="M52:N57" si="75">A52</f>
        <v>С1</v>
      </c>
      <c r="N52" s="221" t="str">
        <f t="shared" si="75"/>
        <v>А/ц ЛВЖ</v>
      </c>
      <c r="O52" s="221" t="str">
        <f t="shared" ref="O52:O57" si="76">D52</f>
        <v>Полное-пожар</v>
      </c>
      <c r="P52" s="221" t="s">
        <v>86</v>
      </c>
      <c r="Q52" s="221" t="s">
        <v>86</v>
      </c>
      <c r="R52" s="221" t="s">
        <v>86</v>
      </c>
      <c r="S52" s="221" t="s">
        <v>86</v>
      </c>
      <c r="T52" s="221" t="s">
        <v>86</v>
      </c>
      <c r="U52" s="221" t="s">
        <v>86</v>
      </c>
      <c r="V52" s="221" t="s">
        <v>86</v>
      </c>
      <c r="W52" s="221" t="s">
        <v>86</v>
      </c>
      <c r="X52" s="221" t="s">
        <v>86</v>
      </c>
      <c r="Y52" s="221" t="s">
        <v>86</v>
      </c>
      <c r="Z52" s="221" t="s">
        <v>86</v>
      </c>
      <c r="AA52" s="221" t="s">
        <v>86</v>
      </c>
      <c r="AB52" s="221" t="s">
        <v>86</v>
      </c>
      <c r="AC52" s="221" t="s">
        <v>86</v>
      </c>
      <c r="AD52" s="221" t="s">
        <v>86</v>
      </c>
      <c r="AE52" s="221" t="s">
        <v>86</v>
      </c>
      <c r="AF52" s="221" t="s">
        <v>86</v>
      </c>
      <c r="AG52" s="221" t="s">
        <v>86</v>
      </c>
      <c r="AH52" s="222">
        <v>1</v>
      </c>
      <c r="AI52" s="222">
        <v>2</v>
      </c>
      <c r="AJ52" s="223">
        <v>0.75</v>
      </c>
      <c r="AK52" s="223">
        <v>2.7E-2</v>
      </c>
      <c r="AL52" s="223">
        <v>3</v>
      </c>
      <c r="AO52" s="224">
        <f>AK52*I52+AJ52</f>
        <v>1.08372</v>
      </c>
      <c r="AP52" s="224">
        <f>0.1*AO52</f>
        <v>0.10837200000000001</v>
      </c>
      <c r="AQ52" s="225">
        <f>AH52*3+0.25*AI52</f>
        <v>3.5</v>
      </c>
      <c r="AR52" s="225">
        <f>SUM(AO52:AQ52)/4</f>
        <v>1.1730229999999999</v>
      </c>
      <c r="AS52" s="224">
        <f>10068.2*J52*POWER(10,-6)</f>
        <v>0.124442952</v>
      </c>
      <c r="AT52" s="225">
        <f t="shared" ref="AT52:AT57" si="77">AS52+AR52+AQ52+AP52+AO52</f>
        <v>5.9895579520000002</v>
      </c>
      <c r="AU52" s="226">
        <f>AH52*H52</f>
        <v>1.75E-6</v>
      </c>
      <c r="AV52" s="226">
        <f>H52*AI52</f>
        <v>3.4999999999999999E-6</v>
      </c>
      <c r="AW52" s="226">
        <f>H52*AT52</f>
        <v>1.0481726416000001E-5</v>
      </c>
    </row>
    <row r="53" spans="1:49" s="221" customFormat="1" ht="15" thickBot="1" x14ac:dyDescent="0.35">
      <c r="A53" s="212" t="s">
        <v>21</v>
      </c>
      <c r="B53" s="212" t="str">
        <f>B52</f>
        <v>А/ц ЛВЖ</v>
      </c>
      <c r="C53" s="51" t="s">
        <v>225</v>
      </c>
      <c r="D53" s="214" t="s">
        <v>64</v>
      </c>
      <c r="E53" s="227">
        <f>E52</f>
        <v>3.4999999999999997E-5</v>
      </c>
      <c r="F53" s="228">
        <f>F52</f>
        <v>1</v>
      </c>
      <c r="G53" s="212">
        <v>4.7500000000000001E-2</v>
      </c>
      <c r="H53" s="216">
        <f t="shared" ref="H53:H57" si="78">E53*F53*G53</f>
        <v>1.6625E-6</v>
      </c>
      <c r="I53" s="229">
        <f>I52</f>
        <v>12.36</v>
      </c>
      <c r="J53" s="230">
        <v>0.625</v>
      </c>
      <c r="K53" s="219" t="s">
        <v>204</v>
      </c>
      <c r="L53" s="220">
        <v>0</v>
      </c>
      <c r="M53" s="221" t="str">
        <f t="shared" si="75"/>
        <v>С2</v>
      </c>
      <c r="N53" s="221" t="str">
        <f t="shared" si="75"/>
        <v>А/ц ЛВЖ</v>
      </c>
      <c r="O53" s="221" t="str">
        <f t="shared" si="76"/>
        <v>Полное-взрыв</v>
      </c>
      <c r="P53" s="221" t="s">
        <v>86</v>
      </c>
      <c r="Q53" s="221" t="s">
        <v>86</v>
      </c>
      <c r="R53" s="221" t="s">
        <v>86</v>
      </c>
      <c r="S53" s="221" t="s">
        <v>86</v>
      </c>
      <c r="T53" s="221" t="s">
        <v>86</v>
      </c>
      <c r="U53" s="221" t="s">
        <v>86</v>
      </c>
      <c r="V53" s="221" t="s">
        <v>86</v>
      </c>
      <c r="W53" s="221" t="s">
        <v>86</v>
      </c>
      <c r="X53" s="221" t="s">
        <v>86</v>
      </c>
      <c r="Y53" s="221" t="s">
        <v>86</v>
      </c>
      <c r="Z53" s="221" t="s">
        <v>86</v>
      </c>
      <c r="AA53" s="221" t="s">
        <v>86</v>
      </c>
      <c r="AB53" s="221" t="s">
        <v>86</v>
      </c>
      <c r="AC53" s="221" t="s">
        <v>86</v>
      </c>
      <c r="AD53" s="221" t="s">
        <v>86</v>
      </c>
      <c r="AE53" s="221" t="s">
        <v>86</v>
      </c>
      <c r="AF53" s="221" t="s">
        <v>86</v>
      </c>
      <c r="AG53" s="221" t="s">
        <v>86</v>
      </c>
      <c r="AH53" s="222">
        <v>2</v>
      </c>
      <c r="AI53" s="222">
        <v>2</v>
      </c>
      <c r="AJ53" s="221">
        <f>AJ52</f>
        <v>0.75</v>
      </c>
      <c r="AK53" s="221">
        <f>AK52</f>
        <v>2.7E-2</v>
      </c>
      <c r="AL53" s="221">
        <f>AL52</f>
        <v>3</v>
      </c>
      <c r="AO53" s="224">
        <f>AK53*I53+AJ53</f>
        <v>1.08372</v>
      </c>
      <c r="AP53" s="224">
        <f t="shared" ref="AP53:AP57" si="79">0.1*AO53</f>
        <v>0.10837200000000001</v>
      </c>
      <c r="AQ53" s="225">
        <f t="shared" ref="AQ53:AQ57" si="80">AH53*3+0.25*AI53</f>
        <v>6.5</v>
      </c>
      <c r="AR53" s="225">
        <f t="shared" ref="AR53:AR57" si="81">SUM(AO53:AQ53)/4</f>
        <v>1.9230229999999999</v>
      </c>
      <c r="AS53" s="224">
        <f>10068.2*J53*POWER(10,-6)*10</f>
        <v>6.2926249999999989E-2</v>
      </c>
      <c r="AT53" s="225">
        <f t="shared" si="77"/>
        <v>9.6780412499999997</v>
      </c>
      <c r="AU53" s="226">
        <f t="shared" ref="AU53:AU57" si="82">AH53*H53</f>
        <v>3.3249999999999999E-6</v>
      </c>
      <c r="AV53" s="226">
        <f t="shared" ref="AV53:AV57" si="83">H53*AI53</f>
        <v>3.3249999999999999E-6</v>
      </c>
      <c r="AW53" s="226">
        <f t="shared" ref="AW53:AW57" si="84">H53*AT53</f>
        <v>1.6089743578124998E-5</v>
      </c>
    </row>
    <row r="54" spans="1:49" s="221" customFormat="1" x14ac:dyDescent="0.3">
      <c r="A54" s="212" t="s">
        <v>22</v>
      </c>
      <c r="B54" s="212" t="str">
        <f>B52</f>
        <v>А/ц ЛВЖ</v>
      </c>
      <c r="C54" s="51" t="s">
        <v>226</v>
      </c>
      <c r="D54" s="214" t="s">
        <v>62</v>
      </c>
      <c r="E54" s="227">
        <f>E52</f>
        <v>3.4999999999999997E-5</v>
      </c>
      <c r="F54" s="228">
        <f>F52</f>
        <v>1</v>
      </c>
      <c r="G54" s="212">
        <v>0.90249999999999997</v>
      </c>
      <c r="H54" s="216">
        <f t="shared" si="78"/>
        <v>3.1587499999999995E-5</v>
      </c>
      <c r="I54" s="229">
        <f>I52</f>
        <v>12.36</v>
      </c>
      <c r="J54" s="231">
        <v>0</v>
      </c>
      <c r="K54" s="219" t="s">
        <v>205</v>
      </c>
      <c r="L54" s="220">
        <v>0</v>
      </c>
      <c r="M54" s="221" t="str">
        <f t="shared" si="75"/>
        <v>С3</v>
      </c>
      <c r="N54" s="221" t="str">
        <f t="shared" si="75"/>
        <v>А/ц ЛВЖ</v>
      </c>
      <c r="O54" s="221" t="str">
        <f t="shared" si="76"/>
        <v>Полное-ликвидация</v>
      </c>
      <c r="P54" s="221" t="s">
        <v>86</v>
      </c>
      <c r="Q54" s="221" t="s">
        <v>86</v>
      </c>
      <c r="R54" s="221" t="s">
        <v>86</v>
      </c>
      <c r="S54" s="221" t="s">
        <v>86</v>
      </c>
      <c r="T54" s="221" t="s">
        <v>86</v>
      </c>
      <c r="U54" s="221" t="s">
        <v>86</v>
      </c>
      <c r="V54" s="221" t="s">
        <v>86</v>
      </c>
      <c r="W54" s="221" t="s">
        <v>86</v>
      </c>
      <c r="X54" s="221" t="s">
        <v>86</v>
      </c>
      <c r="Y54" s="221" t="s">
        <v>86</v>
      </c>
      <c r="Z54" s="221" t="s">
        <v>86</v>
      </c>
      <c r="AA54" s="221" t="s">
        <v>86</v>
      </c>
      <c r="AB54" s="221" t="s">
        <v>86</v>
      </c>
      <c r="AC54" s="221" t="s">
        <v>86</v>
      </c>
      <c r="AD54" s="221" t="s">
        <v>86</v>
      </c>
      <c r="AE54" s="221" t="s">
        <v>86</v>
      </c>
      <c r="AF54" s="221" t="s">
        <v>86</v>
      </c>
      <c r="AG54" s="221" t="s">
        <v>86</v>
      </c>
      <c r="AH54" s="221">
        <v>0</v>
      </c>
      <c r="AI54" s="221">
        <v>0</v>
      </c>
      <c r="AJ54" s="221">
        <f>AJ52</f>
        <v>0.75</v>
      </c>
      <c r="AK54" s="221">
        <f>AK52</f>
        <v>2.7E-2</v>
      </c>
      <c r="AL54" s="221">
        <f>AL52</f>
        <v>3</v>
      </c>
      <c r="AO54" s="224">
        <f>AK54*I54*0.1+AJ54</f>
        <v>0.78337199999999996</v>
      </c>
      <c r="AP54" s="224">
        <f t="shared" si="79"/>
        <v>7.8337199999999996E-2</v>
      </c>
      <c r="AQ54" s="225">
        <f t="shared" si="80"/>
        <v>0</v>
      </c>
      <c r="AR54" s="225">
        <f t="shared" si="81"/>
        <v>0.21542729999999999</v>
      </c>
      <c r="AS54" s="224">
        <f>1333*J53*POWER(10,-6)</f>
        <v>8.3312499999999999E-4</v>
      </c>
      <c r="AT54" s="225">
        <f t="shared" si="77"/>
        <v>1.0779696249999999</v>
      </c>
      <c r="AU54" s="226">
        <f t="shared" si="82"/>
        <v>0</v>
      </c>
      <c r="AV54" s="226">
        <f t="shared" si="83"/>
        <v>0</v>
      </c>
      <c r="AW54" s="226">
        <f t="shared" si="84"/>
        <v>3.4050365529687493E-5</v>
      </c>
    </row>
    <row r="55" spans="1:49" s="221" customFormat="1" x14ac:dyDescent="0.3">
      <c r="A55" s="212" t="s">
        <v>23</v>
      </c>
      <c r="B55" s="212" t="str">
        <f>B52</f>
        <v>А/ц ЛВЖ</v>
      </c>
      <c r="C55" s="51" t="s">
        <v>227</v>
      </c>
      <c r="D55" s="214" t="s">
        <v>87</v>
      </c>
      <c r="E55" s="215">
        <v>2.2000000000000001E-4</v>
      </c>
      <c r="F55" s="228">
        <f>F52</f>
        <v>1</v>
      </c>
      <c r="G55" s="212">
        <v>0.05</v>
      </c>
      <c r="H55" s="216">
        <f t="shared" si="78"/>
        <v>1.1000000000000001E-5</v>
      </c>
      <c r="I55" s="229">
        <f>0.15*I52</f>
        <v>1.8539999999999999</v>
      </c>
      <c r="J55" s="218">
        <f>I55</f>
        <v>1.8539999999999999</v>
      </c>
      <c r="K55" s="232" t="s">
        <v>207</v>
      </c>
      <c r="L55" s="233">
        <v>45390</v>
      </c>
      <c r="M55" s="221" t="str">
        <f t="shared" si="75"/>
        <v>С4</v>
      </c>
      <c r="N55" s="221" t="str">
        <f t="shared" si="75"/>
        <v>А/ц ЛВЖ</v>
      </c>
      <c r="O55" s="221" t="str">
        <f t="shared" si="76"/>
        <v>Частичное-пожар</v>
      </c>
      <c r="P55" s="221" t="s">
        <v>86</v>
      </c>
      <c r="Q55" s="221" t="s">
        <v>86</v>
      </c>
      <c r="R55" s="221" t="s">
        <v>86</v>
      </c>
      <c r="S55" s="221" t="s">
        <v>86</v>
      </c>
      <c r="T55" s="221" t="s">
        <v>86</v>
      </c>
      <c r="U55" s="221" t="s">
        <v>86</v>
      </c>
      <c r="V55" s="221" t="s">
        <v>86</v>
      </c>
      <c r="W55" s="221" t="s">
        <v>86</v>
      </c>
      <c r="X55" s="221" t="s">
        <v>86</v>
      </c>
      <c r="Y55" s="221" t="s">
        <v>86</v>
      </c>
      <c r="Z55" s="221" t="s">
        <v>86</v>
      </c>
      <c r="AA55" s="221" t="s">
        <v>86</v>
      </c>
      <c r="AB55" s="221" t="s">
        <v>86</v>
      </c>
      <c r="AC55" s="221" t="s">
        <v>86</v>
      </c>
      <c r="AD55" s="221" t="s">
        <v>86</v>
      </c>
      <c r="AE55" s="221" t="s">
        <v>86</v>
      </c>
      <c r="AF55" s="221" t="s">
        <v>86</v>
      </c>
      <c r="AG55" s="221" t="s">
        <v>86</v>
      </c>
      <c r="AH55" s="221">
        <v>0</v>
      </c>
      <c r="AI55" s="221">
        <v>2</v>
      </c>
      <c r="AJ55" s="221">
        <f>0.1*$AJ$2</f>
        <v>7.5000000000000011E-2</v>
      </c>
      <c r="AK55" s="221">
        <f>AK52</f>
        <v>2.7E-2</v>
      </c>
      <c r="AL55" s="221">
        <f>ROUNDUP(AL52/3,0)</f>
        <v>1</v>
      </c>
      <c r="AO55" s="224">
        <f>AK55*I55+AJ55</f>
        <v>0.125058</v>
      </c>
      <c r="AP55" s="224">
        <f t="shared" si="79"/>
        <v>1.2505800000000001E-2</v>
      </c>
      <c r="AQ55" s="225">
        <f t="shared" si="80"/>
        <v>0.5</v>
      </c>
      <c r="AR55" s="225">
        <f t="shared" si="81"/>
        <v>0.15939095</v>
      </c>
      <c r="AS55" s="224">
        <f>10068.2*J55*POWER(10,-6)</f>
        <v>1.8666442799999999E-2</v>
      </c>
      <c r="AT55" s="225">
        <f t="shared" si="77"/>
        <v>0.81562119280000001</v>
      </c>
      <c r="AU55" s="226">
        <f t="shared" si="82"/>
        <v>0</v>
      </c>
      <c r="AV55" s="226">
        <f t="shared" si="83"/>
        <v>2.2000000000000003E-5</v>
      </c>
      <c r="AW55" s="226">
        <f t="shared" si="84"/>
        <v>8.9718331208000015E-6</v>
      </c>
    </row>
    <row r="56" spans="1:49" s="221" customFormat="1" x14ac:dyDescent="0.3">
      <c r="A56" s="212" t="s">
        <v>24</v>
      </c>
      <c r="B56" s="212" t="str">
        <f>B52</f>
        <v>А/ц ЛВЖ</v>
      </c>
      <c r="C56" s="51" t="s">
        <v>228</v>
      </c>
      <c r="D56" s="214" t="s">
        <v>193</v>
      </c>
      <c r="E56" s="227">
        <f>E55</f>
        <v>2.2000000000000001E-4</v>
      </c>
      <c r="F56" s="228">
        <f>F52</f>
        <v>1</v>
      </c>
      <c r="G56" s="212">
        <v>4.7500000000000001E-2</v>
      </c>
      <c r="H56" s="216">
        <f t="shared" si="78"/>
        <v>1.045E-5</v>
      </c>
      <c r="I56" s="229">
        <f>0.15*I52</f>
        <v>1.8539999999999999</v>
      </c>
      <c r="J56" s="218">
        <f>0.15*J53</f>
        <v>9.375E-2</v>
      </c>
      <c r="K56" s="232" t="s">
        <v>208</v>
      </c>
      <c r="L56" s="233">
        <v>3</v>
      </c>
      <c r="M56" s="221" t="str">
        <f t="shared" si="75"/>
        <v>С5</v>
      </c>
      <c r="N56" s="221" t="str">
        <f t="shared" si="75"/>
        <v>А/ц ЛВЖ</v>
      </c>
      <c r="O56" s="221" t="str">
        <f t="shared" si="76"/>
        <v>Частичное-пожар-вспышка</v>
      </c>
      <c r="P56" s="221" t="s">
        <v>86</v>
      </c>
      <c r="Q56" s="221" t="s">
        <v>86</v>
      </c>
      <c r="R56" s="221" t="s">
        <v>86</v>
      </c>
      <c r="S56" s="221" t="s">
        <v>86</v>
      </c>
      <c r="T56" s="221" t="s">
        <v>86</v>
      </c>
      <c r="U56" s="221" t="s">
        <v>86</v>
      </c>
      <c r="V56" s="221" t="s">
        <v>86</v>
      </c>
      <c r="W56" s="221" t="s">
        <v>86</v>
      </c>
      <c r="X56" s="221" t="s">
        <v>86</v>
      </c>
      <c r="Y56" s="221" t="s">
        <v>86</v>
      </c>
      <c r="Z56" s="221" t="s">
        <v>86</v>
      </c>
      <c r="AA56" s="221" t="s">
        <v>86</v>
      </c>
      <c r="AB56" s="221" t="s">
        <v>86</v>
      </c>
      <c r="AC56" s="221" t="s">
        <v>86</v>
      </c>
      <c r="AD56" s="221" t="s">
        <v>86</v>
      </c>
      <c r="AE56" s="221" t="s">
        <v>86</v>
      </c>
      <c r="AF56" s="221" t="s">
        <v>86</v>
      </c>
      <c r="AG56" s="221" t="s">
        <v>86</v>
      </c>
      <c r="AH56" s="221">
        <v>0</v>
      </c>
      <c r="AI56" s="221">
        <v>1</v>
      </c>
      <c r="AJ56" s="221">
        <f>0.1*$AJ$2</f>
        <v>7.5000000000000011E-2</v>
      </c>
      <c r="AK56" s="221">
        <f>AK52</f>
        <v>2.7E-2</v>
      </c>
      <c r="AL56" s="221">
        <f>ROUNDUP(AL52/3,0)</f>
        <v>1</v>
      </c>
      <c r="AO56" s="224">
        <f t="shared" ref="AO56" si="85">AK56*I56+AJ56</f>
        <v>0.125058</v>
      </c>
      <c r="AP56" s="224">
        <f t="shared" si="79"/>
        <v>1.2505800000000001E-2</v>
      </c>
      <c r="AQ56" s="225">
        <f t="shared" si="80"/>
        <v>0.25</v>
      </c>
      <c r="AR56" s="225">
        <f t="shared" si="81"/>
        <v>9.6890950000000003E-2</v>
      </c>
      <c r="AS56" s="224">
        <f>10068.2*J56*POWER(10,-6)*10</f>
        <v>9.4389375000000011E-3</v>
      </c>
      <c r="AT56" s="225">
        <f t="shared" si="77"/>
        <v>0.49389368750000001</v>
      </c>
      <c r="AU56" s="226">
        <f t="shared" si="82"/>
        <v>0</v>
      </c>
      <c r="AV56" s="226">
        <f t="shared" si="83"/>
        <v>1.045E-5</v>
      </c>
      <c r="AW56" s="226">
        <f t="shared" si="84"/>
        <v>5.1611890343749998E-6</v>
      </c>
    </row>
    <row r="57" spans="1:49" s="221" customFormat="1" ht="15" thickBot="1" x14ac:dyDescent="0.35">
      <c r="A57" s="212" t="s">
        <v>25</v>
      </c>
      <c r="B57" s="212" t="str">
        <f>B52</f>
        <v>А/ц ЛВЖ</v>
      </c>
      <c r="C57" s="51" t="s">
        <v>229</v>
      </c>
      <c r="D57" s="214" t="s">
        <v>63</v>
      </c>
      <c r="E57" s="227">
        <f>E55</f>
        <v>2.2000000000000001E-4</v>
      </c>
      <c r="F57" s="228">
        <f>F52</f>
        <v>1</v>
      </c>
      <c r="G57" s="212">
        <v>0.90249999999999997</v>
      </c>
      <c r="H57" s="216">
        <f t="shared" si="78"/>
        <v>1.9855E-4</v>
      </c>
      <c r="I57" s="229">
        <f>0.15*I52</f>
        <v>1.8539999999999999</v>
      </c>
      <c r="J57" s="231">
        <v>0</v>
      </c>
      <c r="K57" s="234" t="s">
        <v>219</v>
      </c>
      <c r="L57" s="235">
        <v>6</v>
      </c>
      <c r="M57" s="221" t="str">
        <f t="shared" si="75"/>
        <v>С6</v>
      </c>
      <c r="N57" s="221" t="str">
        <f t="shared" si="75"/>
        <v>А/ц ЛВЖ</v>
      </c>
      <c r="O57" s="221" t="str">
        <f t="shared" si="76"/>
        <v>Частичное-ликвидация</v>
      </c>
      <c r="P57" s="221" t="s">
        <v>86</v>
      </c>
      <c r="Q57" s="221" t="s">
        <v>86</v>
      </c>
      <c r="R57" s="221" t="s">
        <v>86</v>
      </c>
      <c r="S57" s="221" t="s">
        <v>86</v>
      </c>
      <c r="T57" s="221" t="s">
        <v>86</v>
      </c>
      <c r="U57" s="221" t="s">
        <v>86</v>
      </c>
      <c r="V57" s="221" t="s">
        <v>86</v>
      </c>
      <c r="W57" s="221" t="s">
        <v>86</v>
      </c>
      <c r="X57" s="221" t="s">
        <v>86</v>
      </c>
      <c r="Y57" s="221" t="s">
        <v>86</v>
      </c>
      <c r="Z57" s="221" t="s">
        <v>86</v>
      </c>
      <c r="AA57" s="221" t="s">
        <v>86</v>
      </c>
      <c r="AB57" s="221" t="s">
        <v>86</v>
      </c>
      <c r="AC57" s="221" t="s">
        <v>86</v>
      </c>
      <c r="AD57" s="221" t="s">
        <v>86</v>
      </c>
      <c r="AE57" s="221" t="s">
        <v>86</v>
      </c>
      <c r="AF57" s="221" t="s">
        <v>86</v>
      </c>
      <c r="AG57" s="221" t="s">
        <v>86</v>
      </c>
      <c r="AH57" s="221">
        <v>0</v>
      </c>
      <c r="AI57" s="221">
        <v>0</v>
      </c>
      <c r="AJ57" s="221">
        <f>0.1*$AJ$2</f>
        <v>7.5000000000000011E-2</v>
      </c>
      <c r="AK57" s="221">
        <f>AK52</f>
        <v>2.7E-2</v>
      </c>
      <c r="AL57" s="221">
        <f>ROUNDUP(AL52/3,0)</f>
        <v>1</v>
      </c>
      <c r="AO57" s="224">
        <f>AK57*I57*0.1+AJ57</f>
        <v>8.0005800000000016E-2</v>
      </c>
      <c r="AP57" s="224">
        <f t="shared" si="79"/>
        <v>8.0005800000000019E-3</v>
      </c>
      <c r="AQ57" s="225">
        <f t="shared" si="80"/>
        <v>0</v>
      </c>
      <c r="AR57" s="225">
        <f t="shared" si="81"/>
        <v>2.2001595000000006E-2</v>
      </c>
      <c r="AS57" s="224">
        <f>1333*J56*POWER(10,-6)</f>
        <v>1.2496875E-4</v>
      </c>
      <c r="AT57" s="225">
        <f t="shared" si="77"/>
        <v>0.11013294375000002</v>
      </c>
      <c r="AU57" s="226">
        <f t="shared" si="82"/>
        <v>0</v>
      </c>
      <c r="AV57" s="226">
        <f t="shared" si="83"/>
        <v>0</v>
      </c>
      <c r="AW57" s="226">
        <f t="shared" si="84"/>
        <v>2.1866895981562503E-5</v>
      </c>
    </row>
    <row r="58" spans="1:49" s="221" customFormat="1" x14ac:dyDescent="0.3">
      <c r="A58" s="222" t="s">
        <v>86</v>
      </c>
      <c r="B58" s="222" t="s">
        <v>86</v>
      </c>
      <c r="C58" s="222" t="s">
        <v>86</v>
      </c>
      <c r="D58" s="222" t="s">
        <v>86</v>
      </c>
      <c r="E58" s="222" t="s">
        <v>86</v>
      </c>
      <c r="F58" s="222" t="s">
        <v>86</v>
      </c>
      <c r="G58" s="222" t="s">
        <v>86</v>
      </c>
      <c r="H58" s="222" t="s">
        <v>86</v>
      </c>
      <c r="I58" s="222" t="s">
        <v>86</v>
      </c>
      <c r="J58" s="222" t="s">
        <v>86</v>
      </c>
      <c r="K58" s="222" t="s">
        <v>86</v>
      </c>
      <c r="L58" s="222" t="s">
        <v>86</v>
      </c>
      <c r="M58" s="222" t="s">
        <v>86</v>
      </c>
      <c r="N58" s="222" t="s">
        <v>86</v>
      </c>
      <c r="O58" s="222" t="s">
        <v>86</v>
      </c>
      <c r="P58" s="222" t="s">
        <v>86</v>
      </c>
      <c r="Q58" s="222" t="s">
        <v>86</v>
      </c>
      <c r="R58" s="222" t="s">
        <v>86</v>
      </c>
      <c r="S58" s="222" t="s">
        <v>86</v>
      </c>
      <c r="T58" s="222" t="s">
        <v>86</v>
      </c>
      <c r="U58" s="222" t="s">
        <v>86</v>
      </c>
      <c r="V58" s="222" t="s">
        <v>86</v>
      </c>
      <c r="W58" s="222" t="s">
        <v>86</v>
      </c>
      <c r="X58" s="222" t="s">
        <v>86</v>
      </c>
      <c r="Y58" s="222" t="s">
        <v>86</v>
      </c>
      <c r="Z58" s="222" t="s">
        <v>86</v>
      </c>
      <c r="AA58" s="222" t="s">
        <v>86</v>
      </c>
      <c r="AB58" s="222" t="s">
        <v>86</v>
      </c>
      <c r="AC58" s="222" t="s">
        <v>86</v>
      </c>
      <c r="AD58" s="222" t="s">
        <v>86</v>
      </c>
      <c r="AE58" s="222" t="s">
        <v>86</v>
      </c>
      <c r="AF58" s="222" t="s">
        <v>86</v>
      </c>
      <c r="AG58" s="222" t="s">
        <v>86</v>
      </c>
      <c r="AH58" s="222" t="s">
        <v>86</v>
      </c>
      <c r="AI58" s="222" t="s">
        <v>86</v>
      </c>
      <c r="AJ58" s="222" t="s">
        <v>86</v>
      </c>
      <c r="AK58" s="222" t="s">
        <v>86</v>
      </c>
      <c r="AL58" s="222" t="s">
        <v>86</v>
      </c>
      <c r="AM58" s="222" t="s">
        <v>86</v>
      </c>
      <c r="AN58" s="222" t="s">
        <v>86</v>
      </c>
      <c r="AO58" s="222" t="s">
        <v>86</v>
      </c>
      <c r="AP58" s="222" t="s">
        <v>86</v>
      </c>
      <c r="AQ58" s="222" t="s">
        <v>86</v>
      </c>
      <c r="AR58" s="222" t="s">
        <v>86</v>
      </c>
      <c r="AS58" s="222" t="s">
        <v>86</v>
      </c>
      <c r="AT58" s="222" t="s">
        <v>86</v>
      </c>
      <c r="AU58" s="222" t="s">
        <v>86</v>
      </c>
      <c r="AV58" s="222" t="s">
        <v>86</v>
      </c>
      <c r="AW58" s="222" t="s">
        <v>86</v>
      </c>
    </row>
    <row r="59" spans="1:49" s="221" customFormat="1" x14ac:dyDescent="0.3">
      <c r="A59" s="222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</row>
    <row r="60" spans="1:49" s="221" customFormat="1" x14ac:dyDescent="0.3">
      <c r="A60" s="222" t="s">
        <v>86</v>
      </c>
      <c r="B60" s="222" t="s">
        <v>86</v>
      </c>
      <c r="C60" s="222" t="s">
        <v>86</v>
      </c>
      <c r="D60" s="222" t="s">
        <v>86</v>
      </c>
      <c r="E60" s="222" t="s">
        <v>86</v>
      </c>
      <c r="F60" s="222" t="s">
        <v>86</v>
      </c>
      <c r="G60" s="222" t="s">
        <v>86</v>
      </c>
      <c r="H60" s="222" t="s">
        <v>86</v>
      </c>
      <c r="I60" s="222" t="s">
        <v>86</v>
      </c>
      <c r="J60" s="222" t="s">
        <v>86</v>
      </c>
      <c r="K60" s="222" t="s">
        <v>86</v>
      </c>
      <c r="L60" s="222" t="s">
        <v>86</v>
      </c>
      <c r="M60" s="222" t="s">
        <v>86</v>
      </c>
      <c r="N60" s="222" t="s">
        <v>86</v>
      </c>
      <c r="O60" s="222" t="s">
        <v>86</v>
      </c>
      <c r="P60" s="222" t="s">
        <v>86</v>
      </c>
      <c r="Q60" s="222" t="s">
        <v>86</v>
      </c>
      <c r="R60" s="222" t="s">
        <v>86</v>
      </c>
      <c r="S60" s="222" t="s">
        <v>86</v>
      </c>
      <c r="T60" s="222" t="s">
        <v>86</v>
      </c>
      <c r="U60" s="222" t="s">
        <v>86</v>
      </c>
      <c r="V60" s="222" t="s">
        <v>86</v>
      </c>
      <c r="W60" s="222" t="s">
        <v>86</v>
      </c>
      <c r="X60" s="222" t="s">
        <v>86</v>
      </c>
      <c r="Y60" s="222" t="s">
        <v>86</v>
      </c>
      <c r="Z60" s="222" t="s">
        <v>86</v>
      </c>
      <c r="AA60" s="222" t="s">
        <v>86</v>
      </c>
      <c r="AB60" s="222" t="s">
        <v>86</v>
      </c>
      <c r="AC60" s="222" t="s">
        <v>86</v>
      </c>
      <c r="AD60" s="222" t="s">
        <v>86</v>
      </c>
      <c r="AE60" s="222" t="s">
        <v>86</v>
      </c>
      <c r="AF60" s="222" t="s">
        <v>86</v>
      </c>
      <c r="AG60" s="222" t="s">
        <v>86</v>
      </c>
      <c r="AH60" s="222" t="s">
        <v>86</v>
      </c>
      <c r="AI60" s="222" t="s">
        <v>86</v>
      </c>
      <c r="AJ60" s="222" t="s">
        <v>86</v>
      </c>
      <c r="AK60" s="222" t="s">
        <v>86</v>
      </c>
      <c r="AL60" s="222" t="s">
        <v>86</v>
      </c>
      <c r="AM60" s="222" t="s">
        <v>86</v>
      </c>
      <c r="AN60" s="222" t="s">
        <v>86</v>
      </c>
      <c r="AO60" s="222" t="s">
        <v>86</v>
      </c>
      <c r="AP60" s="222" t="s">
        <v>86</v>
      </c>
      <c r="AQ60" s="222" t="s">
        <v>86</v>
      </c>
      <c r="AR60" s="222" t="s">
        <v>86</v>
      </c>
      <c r="AS60" s="222" t="s">
        <v>86</v>
      </c>
      <c r="AT60" s="222" t="s">
        <v>86</v>
      </c>
      <c r="AU60" s="222" t="s">
        <v>86</v>
      </c>
      <c r="AV60" s="222" t="s">
        <v>86</v>
      </c>
      <c r="AW60" s="222" t="s">
        <v>86</v>
      </c>
    </row>
    <row r="61" spans="1:49" ht="15" thickBot="1" x14ac:dyDescent="0.35">
      <c r="E61" s="56"/>
      <c r="F61" s="56"/>
    </row>
    <row r="62" spans="1:49" s="221" customFormat="1" ht="15" thickBot="1" x14ac:dyDescent="0.35">
      <c r="A62" s="212" t="s">
        <v>20</v>
      </c>
      <c r="B62" s="213" t="s">
        <v>222</v>
      </c>
      <c r="C62" s="51" t="s">
        <v>224</v>
      </c>
      <c r="D62" s="214" t="s">
        <v>61</v>
      </c>
      <c r="E62" s="215">
        <v>3.4999999999999997E-5</v>
      </c>
      <c r="F62" s="213">
        <v>1</v>
      </c>
      <c r="G62" s="212">
        <v>0.05</v>
      </c>
      <c r="H62" s="216">
        <f>E62*F62*G62</f>
        <v>1.75E-6</v>
      </c>
      <c r="I62" s="217">
        <v>12.36</v>
      </c>
      <c r="J62" s="229">
        <f>I62</f>
        <v>12.36</v>
      </c>
      <c r="K62" s="219" t="s">
        <v>203</v>
      </c>
      <c r="L62" s="220">
        <v>300</v>
      </c>
      <c r="M62" s="221" t="str">
        <f t="shared" ref="M62:N67" si="86">A62</f>
        <v>С1</v>
      </c>
      <c r="N62" s="221" t="str">
        <f t="shared" si="86"/>
        <v>А/ц ЛВЖ+токси</v>
      </c>
      <c r="O62" s="221" t="str">
        <f t="shared" ref="O62:O67" si="87">D62</f>
        <v>Полное-пожар</v>
      </c>
      <c r="P62" s="221" t="s">
        <v>86</v>
      </c>
      <c r="Q62" s="221" t="s">
        <v>86</v>
      </c>
      <c r="R62" s="221" t="s">
        <v>86</v>
      </c>
      <c r="S62" s="221" t="s">
        <v>86</v>
      </c>
      <c r="T62" s="221" t="s">
        <v>86</v>
      </c>
      <c r="U62" s="221" t="s">
        <v>86</v>
      </c>
      <c r="V62" s="221" t="s">
        <v>86</v>
      </c>
      <c r="W62" s="221" t="s">
        <v>86</v>
      </c>
      <c r="X62" s="221" t="s">
        <v>86</v>
      </c>
      <c r="Y62" s="221" t="s">
        <v>86</v>
      </c>
      <c r="Z62" s="221" t="s">
        <v>86</v>
      </c>
      <c r="AA62" s="221" t="s">
        <v>86</v>
      </c>
      <c r="AB62" s="221" t="s">
        <v>86</v>
      </c>
      <c r="AC62" s="221" t="s">
        <v>86</v>
      </c>
      <c r="AD62" s="221" t="s">
        <v>86</v>
      </c>
      <c r="AE62" s="221" t="s">
        <v>86</v>
      </c>
      <c r="AF62" s="221" t="s">
        <v>86</v>
      </c>
      <c r="AG62" s="221" t="s">
        <v>86</v>
      </c>
      <c r="AH62" s="222">
        <v>1</v>
      </c>
      <c r="AI62" s="222">
        <v>2</v>
      </c>
      <c r="AJ62" s="223">
        <v>0.75</v>
      </c>
      <c r="AK62" s="223">
        <v>2.7E-2</v>
      </c>
      <c r="AL62" s="223">
        <v>3</v>
      </c>
      <c r="AO62" s="224">
        <f>AK62*I62+AJ62</f>
        <v>1.08372</v>
      </c>
      <c r="AP62" s="224">
        <f>0.1*AO62</f>
        <v>0.10837200000000001</v>
      </c>
      <c r="AQ62" s="225">
        <f>AH62*3+0.25*AI62</f>
        <v>3.5</v>
      </c>
      <c r="AR62" s="225">
        <f>SUM(AO62:AQ62)/4</f>
        <v>1.1730229999999999</v>
      </c>
      <c r="AS62" s="224">
        <f>10068.2*J62*POWER(10,-6)</f>
        <v>0.124442952</v>
      </c>
      <c r="AT62" s="225">
        <f>AS62+AR62+AQ62+AP62+AO62</f>
        <v>5.9895579520000002</v>
      </c>
      <c r="AU62" s="226">
        <f>AH62*H62</f>
        <v>1.75E-6</v>
      </c>
      <c r="AV62" s="226">
        <f>H62*AI62</f>
        <v>3.4999999999999999E-6</v>
      </c>
      <c r="AW62" s="226">
        <f>H62*AT62</f>
        <v>1.0481726416000001E-5</v>
      </c>
    </row>
    <row r="63" spans="1:49" s="221" customFormat="1" ht="15" thickBot="1" x14ac:dyDescent="0.35">
      <c r="A63" s="212" t="s">
        <v>21</v>
      </c>
      <c r="B63" s="212" t="str">
        <f>B62</f>
        <v>А/ц ЛВЖ+токси</v>
      </c>
      <c r="C63" s="51" t="s">
        <v>230</v>
      </c>
      <c r="D63" s="214" t="s">
        <v>64</v>
      </c>
      <c r="E63" s="227">
        <f>E62</f>
        <v>3.4999999999999997E-5</v>
      </c>
      <c r="F63" s="228">
        <f>F62</f>
        <v>1</v>
      </c>
      <c r="G63" s="212">
        <v>4.7500000000000001E-2</v>
      </c>
      <c r="H63" s="216">
        <f t="shared" ref="H63:H67" si="88">E63*F63*G63</f>
        <v>1.6625E-6</v>
      </c>
      <c r="I63" s="229">
        <f>I62</f>
        <v>12.36</v>
      </c>
      <c r="J63" s="213">
        <v>0.625</v>
      </c>
      <c r="K63" s="219" t="s">
        <v>204</v>
      </c>
      <c r="L63" s="220">
        <v>0</v>
      </c>
      <c r="M63" s="221" t="str">
        <f t="shared" si="86"/>
        <v>С2</v>
      </c>
      <c r="N63" s="221" t="str">
        <f t="shared" si="86"/>
        <v>А/ц ЛВЖ+токси</v>
      </c>
      <c r="O63" s="221" t="str">
        <f t="shared" si="87"/>
        <v>Полное-взрыв</v>
      </c>
      <c r="P63" s="221" t="s">
        <v>86</v>
      </c>
      <c r="Q63" s="221" t="s">
        <v>86</v>
      </c>
      <c r="R63" s="221" t="s">
        <v>86</v>
      </c>
      <c r="S63" s="221" t="s">
        <v>86</v>
      </c>
      <c r="T63" s="221" t="s">
        <v>86</v>
      </c>
      <c r="U63" s="221" t="s">
        <v>86</v>
      </c>
      <c r="V63" s="221" t="s">
        <v>86</v>
      </c>
      <c r="W63" s="221" t="s">
        <v>86</v>
      </c>
      <c r="X63" s="221" t="s">
        <v>86</v>
      </c>
      <c r="Y63" s="221" t="s">
        <v>86</v>
      </c>
      <c r="Z63" s="221" t="s">
        <v>86</v>
      </c>
      <c r="AA63" s="221" t="s">
        <v>86</v>
      </c>
      <c r="AB63" s="221" t="s">
        <v>86</v>
      </c>
      <c r="AC63" s="221" t="s">
        <v>86</v>
      </c>
      <c r="AD63" s="221" t="s">
        <v>86</v>
      </c>
      <c r="AE63" s="221" t="s">
        <v>86</v>
      </c>
      <c r="AF63" s="221" t="s">
        <v>86</v>
      </c>
      <c r="AG63" s="221" t="s">
        <v>86</v>
      </c>
      <c r="AH63" s="222">
        <v>2</v>
      </c>
      <c r="AI63" s="222">
        <v>2</v>
      </c>
      <c r="AJ63" s="221">
        <f>AJ62</f>
        <v>0.75</v>
      </c>
      <c r="AK63" s="221">
        <f>AK62</f>
        <v>2.7E-2</v>
      </c>
      <c r="AL63" s="221">
        <f>AL62</f>
        <v>3</v>
      </c>
      <c r="AO63" s="224">
        <f>AK63*I63+AJ63</f>
        <v>1.08372</v>
      </c>
      <c r="AP63" s="224">
        <f t="shared" ref="AP63:AP67" si="89">0.1*AO63</f>
        <v>0.10837200000000001</v>
      </c>
      <c r="AQ63" s="225">
        <f t="shared" ref="AQ63:AQ67" si="90">AH63*3+0.25*AI63</f>
        <v>6.5</v>
      </c>
      <c r="AR63" s="225">
        <f t="shared" ref="AR63:AR67" si="91">SUM(AO63:AQ63)/4</f>
        <v>1.9230229999999999</v>
      </c>
      <c r="AS63" s="224">
        <f>10068.2*J63*POWER(10,-6)*10</f>
        <v>6.2926249999999989E-2</v>
      </c>
      <c r="AT63" s="225">
        <f t="shared" ref="AT63:AT67" si="92">AS63+AR63+AQ63+AP63+AO63</f>
        <v>9.6780412499999997</v>
      </c>
      <c r="AU63" s="226">
        <f t="shared" ref="AU63:AU67" si="93">AH63*H63</f>
        <v>3.3249999999999999E-6</v>
      </c>
      <c r="AV63" s="226">
        <f t="shared" ref="AV63:AV67" si="94">H63*AI63</f>
        <v>3.3249999999999999E-6</v>
      </c>
      <c r="AW63" s="226">
        <f t="shared" ref="AW63:AW67" si="95">H63*AT63</f>
        <v>1.6089743578124998E-5</v>
      </c>
    </row>
    <row r="64" spans="1:49" s="221" customFormat="1" x14ac:dyDescent="0.3">
      <c r="A64" s="212" t="s">
        <v>22</v>
      </c>
      <c r="B64" s="212" t="str">
        <f>B62</f>
        <v>А/ц ЛВЖ+токси</v>
      </c>
      <c r="C64" s="51" t="s">
        <v>231</v>
      </c>
      <c r="D64" s="214" t="s">
        <v>199</v>
      </c>
      <c r="E64" s="227">
        <f>E62</f>
        <v>3.4999999999999997E-5</v>
      </c>
      <c r="F64" s="228">
        <f>F62</f>
        <v>1</v>
      </c>
      <c r="G64" s="212">
        <v>0.90249999999999997</v>
      </c>
      <c r="H64" s="216">
        <f t="shared" si="88"/>
        <v>3.1587499999999995E-5</v>
      </c>
      <c r="I64" s="229">
        <f>I62</f>
        <v>12.36</v>
      </c>
      <c r="J64" s="212">
        <v>0</v>
      </c>
      <c r="K64" s="219" t="s">
        <v>205</v>
      </c>
      <c r="L64" s="220">
        <v>0</v>
      </c>
      <c r="M64" s="221" t="str">
        <f t="shared" si="86"/>
        <v>С3</v>
      </c>
      <c r="N64" s="221" t="str">
        <f t="shared" si="86"/>
        <v>А/ц ЛВЖ+токси</v>
      </c>
      <c r="O64" s="221" t="str">
        <f t="shared" si="87"/>
        <v>Полное-токси</v>
      </c>
      <c r="P64" s="221" t="s">
        <v>86</v>
      </c>
      <c r="Q64" s="221" t="s">
        <v>86</v>
      </c>
      <c r="R64" s="221" t="s">
        <v>86</v>
      </c>
      <c r="S64" s="221" t="s">
        <v>86</v>
      </c>
      <c r="T64" s="221" t="s">
        <v>86</v>
      </c>
      <c r="U64" s="221" t="s">
        <v>86</v>
      </c>
      <c r="V64" s="221" t="s">
        <v>86</v>
      </c>
      <c r="W64" s="221" t="s">
        <v>86</v>
      </c>
      <c r="X64" s="221" t="s">
        <v>86</v>
      </c>
      <c r="Y64" s="221" t="s">
        <v>86</v>
      </c>
      <c r="Z64" s="221" t="s">
        <v>86</v>
      </c>
      <c r="AA64" s="221" t="s">
        <v>86</v>
      </c>
      <c r="AB64" s="221" t="s">
        <v>86</v>
      </c>
      <c r="AC64" s="221" t="s">
        <v>86</v>
      </c>
      <c r="AD64" s="221" t="s">
        <v>86</v>
      </c>
      <c r="AE64" s="221" t="s">
        <v>86</v>
      </c>
      <c r="AF64" s="221" t="s">
        <v>86</v>
      </c>
      <c r="AG64" s="221" t="s">
        <v>86</v>
      </c>
      <c r="AH64" s="221">
        <v>0</v>
      </c>
      <c r="AI64" s="221">
        <v>1</v>
      </c>
      <c r="AJ64" s="221">
        <f>AJ62</f>
        <v>0.75</v>
      </c>
      <c r="AK64" s="221">
        <f>AK62</f>
        <v>2.7E-2</v>
      </c>
      <c r="AL64" s="221">
        <f>AL62</f>
        <v>3</v>
      </c>
      <c r="AO64" s="224">
        <f>AK64*I64*0.1+AJ64</f>
        <v>0.78337199999999996</v>
      </c>
      <c r="AP64" s="224">
        <f t="shared" si="89"/>
        <v>7.8337199999999996E-2</v>
      </c>
      <c r="AQ64" s="225">
        <f t="shared" si="90"/>
        <v>0.25</v>
      </c>
      <c r="AR64" s="225">
        <f t="shared" si="91"/>
        <v>0.27792729999999999</v>
      </c>
      <c r="AS64" s="224">
        <f>1333*J63*POWER(10,-6)</f>
        <v>8.3312499999999999E-4</v>
      </c>
      <c r="AT64" s="225">
        <f t="shared" si="92"/>
        <v>1.3904696249999999</v>
      </c>
      <c r="AU64" s="226">
        <f t="shared" si="93"/>
        <v>0</v>
      </c>
      <c r="AV64" s="226">
        <f t="shared" si="94"/>
        <v>3.1587499999999995E-5</v>
      </c>
      <c r="AW64" s="226">
        <f t="shared" si="95"/>
        <v>4.3921459279687491E-5</v>
      </c>
    </row>
    <row r="65" spans="1:49" s="221" customFormat="1" x14ac:dyDescent="0.3">
      <c r="A65" s="212" t="s">
        <v>23</v>
      </c>
      <c r="B65" s="212" t="str">
        <f>B62</f>
        <v>А/ц ЛВЖ+токси</v>
      </c>
      <c r="C65" s="51" t="s">
        <v>227</v>
      </c>
      <c r="D65" s="214" t="s">
        <v>87</v>
      </c>
      <c r="E65" s="215">
        <v>2.2000000000000001E-4</v>
      </c>
      <c r="F65" s="228">
        <f>F62</f>
        <v>1</v>
      </c>
      <c r="G65" s="212">
        <v>0.05</v>
      </c>
      <c r="H65" s="216">
        <f t="shared" si="88"/>
        <v>1.1000000000000001E-5</v>
      </c>
      <c r="I65" s="229">
        <f>0.15*I62</f>
        <v>1.8539999999999999</v>
      </c>
      <c r="J65" s="229">
        <f>I65</f>
        <v>1.8539999999999999</v>
      </c>
      <c r="K65" s="232" t="s">
        <v>207</v>
      </c>
      <c r="L65" s="233">
        <v>45390</v>
      </c>
      <c r="M65" s="221" t="str">
        <f t="shared" si="86"/>
        <v>С4</v>
      </c>
      <c r="N65" s="221" t="str">
        <f t="shared" si="86"/>
        <v>А/ц ЛВЖ+токси</v>
      </c>
      <c r="O65" s="221" t="str">
        <f t="shared" si="87"/>
        <v>Частичное-пожар</v>
      </c>
      <c r="P65" s="221" t="s">
        <v>86</v>
      </c>
      <c r="Q65" s="221" t="s">
        <v>86</v>
      </c>
      <c r="R65" s="221" t="s">
        <v>86</v>
      </c>
      <c r="S65" s="221" t="s">
        <v>86</v>
      </c>
      <c r="T65" s="221" t="s">
        <v>86</v>
      </c>
      <c r="U65" s="221" t="s">
        <v>86</v>
      </c>
      <c r="V65" s="221" t="s">
        <v>86</v>
      </c>
      <c r="W65" s="221" t="s">
        <v>86</v>
      </c>
      <c r="X65" s="221" t="s">
        <v>86</v>
      </c>
      <c r="Y65" s="221" t="s">
        <v>86</v>
      </c>
      <c r="Z65" s="221" t="s">
        <v>86</v>
      </c>
      <c r="AA65" s="221" t="s">
        <v>86</v>
      </c>
      <c r="AB65" s="221" t="s">
        <v>86</v>
      </c>
      <c r="AC65" s="221" t="s">
        <v>86</v>
      </c>
      <c r="AD65" s="221" t="s">
        <v>86</v>
      </c>
      <c r="AE65" s="221" t="s">
        <v>86</v>
      </c>
      <c r="AF65" s="221" t="s">
        <v>86</v>
      </c>
      <c r="AG65" s="221" t="s">
        <v>86</v>
      </c>
      <c r="AH65" s="221">
        <v>0</v>
      </c>
      <c r="AI65" s="221">
        <v>2</v>
      </c>
      <c r="AJ65" s="221">
        <f>0.1*$AJ$2</f>
        <v>7.5000000000000011E-2</v>
      </c>
      <c r="AK65" s="221">
        <f>AK62</f>
        <v>2.7E-2</v>
      </c>
      <c r="AL65" s="221">
        <f>ROUNDUP(AL62/3,0)</f>
        <v>1</v>
      </c>
      <c r="AO65" s="224">
        <f>AK65*I65+AJ65</f>
        <v>0.125058</v>
      </c>
      <c r="AP65" s="224">
        <f t="shared" si="89"/>
        <v>1.2505800000000001E-2</v>
      </c>
      <c r="AQ65" s="225">
        <f t="shared" si="90"/>
        <v>0.5</v>
      </c>
      <c r="AR65" s="225">
        <f t="shared" si="91"/>
        <v>0.15939095</v>
      </c>
      <c r="AS65" s="224">
        <f>10068.2*J65*POWER(10,-6)</f>
        <v>1.8666442799999999E-2</v>
      </c>
      <c r="AT65" s="225">
        <f t="shared" si="92"/>
        <v>0.81562119280000001</v>
      </c>
      <c r="AU65" s="226">
        <f t="shared" si="93"/>
        <v>0</v>
      </c>
      <c r="AV65" s="226">
        <f t="shared" si="94"/>
        <v>2.2000000000000003E-5</v>
      </c>
      <c r="AW65" s="226">
        <f t="shared" si="95"/>
        <v>8.9718331208000015E-6</v>
      </c>
    </row>
    <row r="66" spans="1:49" s="221" customFormat="1" x14ac:dyDescent="0.3">
      <c r="A66" s="212" t="s">
        <v>24</v>
      </c>
      <c r="B66" s="212" t="str">
        <f>B62</f>
        <v>А/ц ЛВЖ+токси</v>
      </c>
      <c r="C66" s="51" t="s">
        <v>228</v>
      </c>
      <c r="D66" s="214" t="s">
        <v>193</v>
      </c>
      <c r="E66" s="227">
        <f>E65</f>
        <v>2.2000000000000001E-4</v>
      </c>
      <c r="F66" s="228">
        <f>F62</f>
        <v>1</v>
      </c>
      <c r="G66" s="212">
        <v>4.7500000000000001E-2</v>
      </c>
      <c r="H66" s="216">
        <f t="shared" si="88"/>
        <v>1.045E-5</v>
      </c>
      <c r="I66" s="229">
        <f>0.15*I62</f>
        <v>1.8539999999999999</v>
      </c>
      <c r="J66" s="229">
        <f>0.15*J63</f>
        <v>9.375E-2</v>
      </c>
      <c r="K66" s="232" t="s">
        <v>208</v>
      </c>
      <c r="L66" s="233">
        <v>3</v>
      </c>
      <c r="M66" s="221" t="str">
        <f t="shared" si="86"/>
        <v>С5</v>
      </c>
      <c r="N66" s="221" t="str">
        <f t="shared" si="86"/>
        <v>А/ц ЛВЖ+токси</v>
      </c>
      <c r="O66" s="221" t="str">
        <f t="shared" si="87"/>
        <v>Частичное-пожар-вспышка</v>
      </c>
      <c r="P66" s="221" t="s">
        <v>86</v>
      </c>
      <c r="Q66" s="221" t="s">
        <v>86</v>
      </c>
      <c r="R66" s="221" t="s">
        <v>86</v>
      </c>
      <c r="S66" s="221" t="s">
        <v>86</v>
      </c>
      <c r="T66" s="221" t="s">
        <v>86</v>
      </c>
      <c r="U66" s="221" t="s">
        <v>86</v>
      </c>
      <c r="V66" s="221" t="s">
        <v>86</v>
      </c>
      <c r="W66" s="221" t="s">
        <v>86</v>
      </c>
      <c r="X66" s="221" t="s">
        <v>86</v>
      </c>
      <c r="Y66" s="221" t="s">
        <v>86</v>
      </c>
      <c r="Z66" s="221" t="s">
        <v>86</v>
      </c>
      <c r="AA66" s="221" t="s">
        <v>86</v>
      </c>
      <c r="AB66" s="221" t="s">
        <v>86</v>
      </c>
      <c r="AC66" s="221" t="s">
        <v>86</v>
      </c>
      <c r="AD66" s="221" t="s">
        <v>86</v>
      </c>
      <c r="AE66" s="221" t="s">
        <v>86</v>
      </c>
      <c r="AF66" s="221" t="s">
        <v>86</v>
      </c>
      <c r="AG66" s="221" t="s">
        <v>86</v>
      </c>
      <c r="AH66" s="221">
        <v>0</v>
      </c>
      <c r="AI66" s="221">
        <v>1</v>
      </c>
      <c r="AJ66" s="221">
        <f>0.1*$AJ$2</f>
        <v>7.5000000000000011E-2</v>
      </c>
      <c r="AK66" s="221">
        <f>AK62</f>
        <v>2.7E-2</v>
      </c>
      <c r="AL66" s="221">
        <f>ROUNDUP(AL62/3,0)</f>
        <v>1</v>
      </c>
      <c r="AO66" s="224">
        <f t="shared" ref="AO66" si="96">AK66*I66+AJ66</f>
        <v>0.125058</v>
      </c>
      <c r="AP66" s="224">
        <f t="shared" si="89"/>
        <v>1.2505800000000001E-2</v>
      </c>
      <c r="AQ66" s="225">
        <f t="shared" si="90"/>
        <v>0.25</v>
      </c>
      <c r="AR66" s="225">
        <f t="shared" si="91"/>
        <v>9.6890950000000003E-2</v>
      </c>
      <c r="AS66" s="224">
        <f>10068.2*J66*POWER(10,-6)*10</f>
        <v>9.4389375000000011E-3</v>
      </c>
      <c r="AT66" s="225">
        <f t="shared" si="92"/>
        <v>0.49389368750000001</v>
      </c>
      <c r="AU66" s="226">
        <f t="shared" si="93"/>
        <v>0</v>
      </c>
      <c r="AV66" s="226">
        <f t="shared" si="94"/>
        <v>1.045E-5</v>
      </c>
      <c r="AW66" s="226">
        <f t="shared" si="95"/>
        <v>5.1611890343749998E-6</v>
      </c>
    </row>
    <row r="67" spans="1:49" s="221" customFormat="1" ht="15" thickBot="1" x14ac:dyDescent="0.35">
      <c r="A67" s="212" t="s">
        <v>25</v>
      </c>
      <c r="B67" s="212" t="str">
        <f>B62</f>
        <v>А/ц ЛВЖ+токси</v>
      </c>
      <c r="C67" s="51" t="s">
        <v>232</v>
      </c>
      <c r="D67" s="214" t="s">
        <v>200</v>
      </c>
      <c r="E67" s="227">
        <f>E65</f>
        <v>2.2000000000000001E-4</v>
      </c>
      <c r="F67" s="228">
        <f>F62</f>
        <v>1</v>
      </c>
      <c r="G67" s="212">
        <v>0.90249999999999997</v>
      </c>
      <c r="H67" s="216">
        <f t="shared" si="88"/>
        <v>1.9855E-4</v>
      </c>
      <c r="I67" s="229">
        <f>0.15*I62</f>
        <v>1.8539999999999999</v>
      </c>
      <c r="J67" s="212">
        <v>0</v>
      </c>
      <c r="K67" s="234" t="s">
        <v>219</v>
      </c>
      <c r="L67" s="235">
        <v>7</v>
      </c>
      <c r="M67" s="221" t="str">
        <f t="shared" si="86"/>
        <v>С6</v>
      </c>
      <c r="N67" s="221" t="str">
        <f t="shared" si="86"/>
        <v>А/ц ЛВЖ+токси</v>
      </c>
      <c r="O67" s="221" t="str">
        <f t="shared" si="87"/>
        <v>Частичное-токси</v>
      </c>
      <c r="P67" s="221" t="s">
        <v>86</v>
      </c>
      <c r="Q67" s="221" t="s">
        <v>86</v>
      </c>
      <c r="R67" s="221" t="s">
        <v>86</v>
      </c>
      <c r="S67" s="221" t="s">
        <v>86</v>
      </c>
      <c r="T67" s="221" t="s">
        <v>86</v>
      </c>
      <c r="U67" s="221" t="s">
        <v>86</v>
      </c>
      <c r="V67" s="221" t="s">
        <v>86</v>
      </c>
      <c r="W67" s="221" t="s">
        <v>86</v>
      </c>
      <c r="X67" s="221" t="s">
        <v>86</v>
      </c>
      <c r="Y67" s="221" t="s">
        <v>86</v>
      </c>
      <c r="Z67" s="221" t="s">
        <v>86</v>
      </c>
      <c r="AA67" s="221" t="s">
        <v>86</v>
      </c>
      <c r="AB67" s="221" t="s">
        <v>86</v>
      </c>
      <c r="AC67" s="221" t="s">
        <v>86</v>
      </c>
      <c r="AD67" s="221" t="s">
        <v>86</v>
      </c>
      <c r="AE67" s="221" t="s">
        <v>86</v>
      </c>
      <c r="AF67" s="221" t="s">
        <v>86</v>
      </c>
      <c r="AG67" s="221" t="s">
        <v>86</v>
      </c>
      <c r="AH67" s="221">
        <v>0</v>
      </c>
      <c r="AI67" s="221">
        <v>1</v>
      </c>
      <c r="AJ67" s="221">
        <f>0.1*$AJ$2</f>
        <v>7.5000000000000011E-2</v>
      </c>
      <c r="AK67" s="221">
        <f>AK62</f>
        <v>2.7E-2</v>
      </c>
      <c r="AL67" s="221">
        <f>ROUNDUP(AL62/3,0)</f>
        <v>1</v>
      </c>
      <c r="AO67" s="224">
        <f>AK67*I67*0.1+AJ67</f>
        <v>8.0005800000000016E-2</v>
      </c>
      <c r="AP67" s="224">
        <f t="shared" si="89"/>
        <v>8.0005800000000019E-3</v>
      </c>
      <c r="AQ67" s="225">
        <f t="shared" si="90"/>
        <v>0.25</v>
      </c>
      <c r="AR67" s="225">
        <f t="shared" si="91"/>
        <v>8.4501595000000013E-2</v>
      </c>
      <c r="AS67" s="224">
        <f>1333*J66*POWER(10,-6)</f>
        <v>1.2496875E-4</v>
      </c>
      <c r="AT67" s="225">
        <f t="shared" si="92"/>
        <v>0.42263294374999999</v>
      </c>
      <c r="AU67" s="226">
        <f t="shared" si="93"/>
        <v>0</v>
      </c>
      <c r="AV67" s="226">
        <f t="shared" si="94"/>
        <v>1.9855E-4</v>
      </c>
      <c r="AW67" s="226">
        <f t="shared" si="95"/>
        <v>8.3913770981562495E-5</v>
      </c>
    </row>
    <row r="68" spans="1:49" s="221" customFormat="1" x14ac:dyDescent="0.3">
      <c r="A68" s="222"/>
      <c r="B68" s="222"/>
      <c r="D68" s="289"/>
      <c r="E68" s="290"/>
      <c r="F68" s="291"/>
      <c r="G68" s="222"/>
      <c r="H68" s="226"/>
      <c r="I68" s="225"/>
      <c r="J68" s="222"/>
      <c r="K68" s="222"/>
      <c r="L68" s="291"/>
      <c r="AO68" s="224"/>
      <c r="AP68" s="224"/>
      <c r="AQ68" s="225"/>
      <c r="AR68" s="225"/>
      <c r="AS68" s="224"/>
      <c r="AT68" s="225"/>
      <c r="AU68" s="226"/>
      <c r="AV68" s="226"/>
      <c r="AW68" s="226"/>
    </row>
    <row r="69" spans="1:49" s="221" customFormat="1" x14ac:dyDescent="0.3">
      <c r="A69" s="222"/>
      <c r="B69" s="222"/>
      <c r="D69" s="289"/>
      <c r="E69" s="290"/>
      <c r="F69" s="291"/>
      <c r="G69" s="222"/>
      <c r="H69" s="226"/>
      <c r="I69" s="225"/>
      <c r="J69" s="222"/>
      <c r="K69" s="222"/>
      <c r="L69" s="291"/>
      <c r="AO69" s="224"/>
      <c r="AP69" s="224"/>
      <c r="AQ69" s="225"/>
      <c r="AR69" s="225"/>
      <c r="AS69" s="224"/>
      <c r="AT69" s="225"/>
      <c r="AU69" s="226"/>
      <c r="AV69" s="226"/>
      <c r="AW69" s="226"/>
    </row>
    <row r="70" spans="1:49" s="221" customFormat="1" x14ac:dyDescent="0.3">
      <c r="A70" s="222"/>
      <c r="B70" s="222"/>
      <c r="D70" s="289"/>
      <c r="E70" s="290"/>
      <c r="F70" s="291"/>
      <c r="G70" s="222"/>
      <c r="H70" s="226"/>
      <c r="I70" s="225"/>
      <c r="J70" s="222"/>
      <c r="K70" s="222"/>
      <c r="L70" s="291"/>
      <c r="AO70" s="224"/>
      <c r="AP70" s="224"/>
      <c r="AQ70" s="225"/>
      <c r="AR70" s="225"/>
      <c r="AS70" s="224"/>
      <c r="AT70" s="225"/>
      <c r="AU70" s="226"/>
      <c r="AV70" s="226"/>
      <c r="AW70" s="226"/>
    </row>
    <row r="71" spans="1:49" ht="15" thickBot="1" x14ac:dyDescent="0.35"/>
    <row r="72" spans="1:49" s="221" customFormat="1" ht="15" thickBot="1" x14ac:dyDescent="0.35">
      <c r="A72" s="212" t="s">
        <v>20</v>
      </c>
      <c r="B72" s="213" t="s">
        <v>223</v>
      </c>
      <c r="C72" s="51" t="s">
        <v>224</v>
      </c>
      <c r="D72" s="214" t="s">
        <v>61</v>
      </c>
      <c r="E72" s="215">
        <v>3.4999999999999997E-5</v>
      </c>
      <c r="F72" s="213">
        <v>1</v>
      </c>
      <c r="G72" s="212">
        <v>0.05</v>
      </c>
      <c r="H72" s="216">
        <f>E72*F72*G72</f>
        <v>1.75E-6</v>
      </c>
      <c r="I72" s="217">
        <v>12.36</v>
      </c>
      <c r="J72" s="229">
        <f>I72</f>
        <v>12.36</v>
      </c>
      <c r="K72" s="219" t="s">
        <v>203</v>
      </c>
      <c r="L72" s="220">
        <v>300</v>
      </c>
      <c r="M72" s="221" t="str">
        <f t="shared" ref="M72:M77" si="97">A72</f>
        <v>С1</v>
      </c>
      <c r="N72" s="221" t="str">
        <f t="shared" ref="N72:N77" si="98">B72</f>
        <v>А/ц ГЖ</v>
      </c>
      <c r="O72" s="221" t="str">
        <f t="shared" ref="O72:O77" si="99">D72</f>
        <v>Полное-пожар</v>
      </c>
      <c r="P72" s="221" t="s">
        <v>86</v>
      </c>
      <c r="Q72" s="221" t="s">
        <v>86</v>
      </c>
      <c r="R72" s="221" t="s">
        <v>86</v>
      </c>
      <c r="S72" s="221" t="s">
        <v>86</v>
      </c>
      <c r="T72" s="221" t="s">
        <v>86</v>
      </c>
      <c r="U72" s="221" t="s">
        <v>86</v>
      </c>
      <c r="V72" s="221" t="s">
        <v>86</v>
      </c>
      <c r="W72" s="221" t="s">
        <v>86</v>
      </c>
      <c r="X72" s="221" t="s">
        <v>86</v>
      </c>
      <c r="Y72" s="221" t="s">
        <v>86</v>
      </c>
      <c r="Z72" s="221" t="s">
        <v>86</v>
      </c>
      <c r="AA72" s="221" t="s">
        <v>86</v>
      </c>
      <c r="AB72" s="221" t="s">
        <v>86</v>
      </c>
      <c r="AC72" s="221" t="s">
        <v>86</v>
      </c>
      <c r="AD72" s="221" t="s">
        <v>86</v>
      </c>
      <c r="AE72" s="221" t="s">
        <v>86</v>
      </c>
      <c r="AF72" s="221" t="s">
        <v>86</v>
      </c>
      <c r="AG72" s="221" t="s">
        <v>86</v>
      </c>
      <c r="AH72" s="222">
        <v>1</v>
      </c>
      <c r="AI72" s="222">
        <v>2</v>
      </c>
      <c r="AJ72" s="223">
        <v>0.75</v>
      </c>
      <c r="AK72" s="223">
        <v>2.7E-2</v>
      </c>
      <c r="AL72" s="223">
        <v>3</v>
      </c>
      <c r="AO72" s="224">
        <f>AK72*I72+AJ72</f>
        <v>1.08372</v>
      </c>
      <c r="AP72" s="224">
        <f>0.1*AO72</f>
        <v>0.10837200000000001</v>
      </c>
      <c r="AQ72" s="225">
        <f>AH72*3+0.25*AI72</f>
        <v>3.5</v>
      </c>
      <c r="AR72" s="225">
        <f>SUM(AO72:AQ72)/4</f>
        <v>1.1730229999999999</v>
      </c>
      <c r="AS72" s="224">
        <f>10068.2*J72*POWER(10,-6)</f>
        <v>0.124442952</v>
      </c>
      <c r="AT72" s="225">
        <f t="shared" ref="AT72:AT77" si="100">AS72+AR72+AQ72+AP72+AO72</f>
        <v>5.9895579520000002</v>
      </c>
      <c r="AU72" s="226">
        <f>AH72*H72</f>
        <v>1.75E-6</v>
      </c>
      <c r="AV72" s="226">
        <f>H72*AI72</f>
        <v>3.4999999999999999E-6</v>
      </c>
      <c r="AW72" s="226">
        <f>H72*AT72</f>
        <v>1.0481726416000001E-5</v>
      </c>
    </row>
    <row r="73" spans="1:49" s="221" customFormat="1" ht="15" thickBot="1" x14ac:dyDescent="0.35">
      <c r="A73" s="212" t="s">
        <v>21</v>
      </c>
      <c r="B73" s="212" t="str">
        <f>B72</f>
        <v>А/ц ГЖ</v>
      </c>
      <c r="C73" s="51" t="s">
        <v>233</v>
      </c>
      <c r="D73" s="214" t="s">
        <v>61</v>
      </c>
      <c r="E73" s="227">
        <f>E72</f>
        <v>3.4999999999999997E-5</v>
      </c>
      <c r="F73" s="228">
        <f>F72</f>
        <v>1</v>
      </c>
      <c r="G73" s="212">
        <v>4.7500000000000001E-2</v>
      </c>
      <c r="H73" s="216">
        <f t="shared" ref="H73:H77" si="101">E73*F73*G73</f>
        <v>1.6625E-6</v>
      </c>
      <c r="I73" s="229">
        <f>I72</f>
        <v>12.36</v>
      </c>
      <c r="J73" s="229">
        <f>I72</f>
        <v>12.36</v>
      </c>
      <c r="K73" s="219" t="s">
        <v>204</v>
      </c>
      <c r="L73" s="220">
        <v>0</v>
      </c>
      <c r="M73" s="221" t="str">
        <f t="shared" si="97"/>
        <v>С2</v>
      </c>
      <c r="N73" s="221" t="str">
        <f t="shared" si="98"/>
        <v>А/ц ГЖ</v>
      </c>
      <c r="O73" s="221" t="str">
        <f t="shared" si="99"/>
        <v>Полное-пожар</v>
      </c>
      <c r="P73" s="221" t="s">
        <v>86</v>
      </c>
      <c r="Q73" s="221" t="s">
        <v>86</v>
      </c>
      <c r="R73" s="221" t="s">
        <v>86</v>
      </c>
      <c r="S73" s="221" t="s">
        <v>86</v>
      </c>
      <c r="T73" s="221" t="s">
        <v>86</v>
      </c>
      <c r="U73" s="221" t="s">
        <v>86</v>
      </c>
      <c r="V73" s="221" t="s">
        <v>86</v>
      </c>
      <c r="W73" s="221" t="s">
        <v>86</v>
      </c>
      <c r="X73" s="221" t="s">
        <v>86</v>
      </c>
      <c r="Y73" s="221" t="s">
        <v>86</v>
      </c>
      <c r="Z73" s="221" t="s">
        <v>86</v>
      </c>
      <c r="AA73" s="221" t="s">
        <v>86</v>
      </c>
      <c r="AB73" s="221" t="s">
        <v>86</v>
      </c>
      <c r="AC73" s="221" t="s">
        <v>86</v>
      </c>
      <c r="AD73" s="221" t="s">
        <v>86</v>
      </c>
      <c r="AE73" s="221" t="s">
        <v>86</v>
      </c>
      <c r="AF73" s="221" t="s">
        <v>86</v>
      </c>
      <c r="AG73" s="221" t="s">
        <v>86</v>
      </c>
      <c r="AH73" s="222">
        <v>2</v>
      </c>
      <c r="AI73" s="222">
        <v>2</v>
      </c>
      <c r="AJ73" s="221">
        <f>AJ72</f>
        <v>0.75</v>
      </c>
      <c r="AK73" s="221">
        <f>AK72</f>
        <v>2.7E-2</v>
      </c>
      <c r="AL73" s="221">
        <f>AL72</f>
        <v>3</v>
      </c>
      <c r="AO73" s="224">
        <f>AK73*I73+AJ73</f>
        <v>1.08372</v>
      </c>
      <c r="AP73" s="224">
        <f t="shared" ref="AP73:AP77" si="102">0.1*AO73</f>
        <v>0.10837200000000001</v>
      </c>
      <c r="AQ73" s="225">
        <f t="shared" ref="AQ73:AQ77" si="103">AH73*3+0.25*AI73</f>
        <v>6.5</v>
      </c>
      <c r="AR73" s="225">
        <f t="shared" ref="AR73:AR77" si="104">SUM(AO73:AQ73)/4</f>
        <v>1.9230229999999999</v>
      </c>
      <c r="AS73" s="224">
        <f>10068.2*J73*POWER(10,-6)*10</f>
        <v>1.24442952</v>
      </c>
      <c r="AT73" s="225">
        <f t="shared" si="100"/>
        <v>10.859544519999998</v>
      </c>
      <c r="AU73" s="226">
        <f t="shared" ref="AU73:AU77" si="105">AH73*H73</f>
        <v>3.3249999999999999E-6</v>
      </c>
      <c r="AV73" s="226">
        <f t="shared" ref="AV73:AV77" si="106">H73*AI73</f>
        <v>3.3249999999999999E-6</v>
      </c>
      <c r="AW73" s="226">
        <f t="shared" ref="AW73:AW77" si="107">H73*AT73</f>
        <v>1.8053992764499997E-5</v>
      </c>
    </row>
    <row r="74" spans="1:49" s="221" customFormat="1" x14ac:dyDescent="0.3">
      <c r="A74" s="212" t="s">
        <v>22</v>
      </c>
      <c r="B74" s="212" t="str">
        <f>B72</f>
        <v>А/ц ГЖ</v>
      </c>
      <c r="C74" s="51" t="s">
        <v>226</v>
      </c>
      <c r="D74" s="214" t="s">
        <v>62</v>
      </c>
      <c r="E74" s="227">
        <f>E72</f>
        <v>3.4999999999999997E-5</v>
      </c>
      <c r="F74" s="228">
        <f>F72</f>
        <v>1</v>
      </c>
      <c r="G74" s="212">
        <v>0.90249999999999997</v>
      </c>
      <c r="H74" s="216">
        <f t="shared" si="101"/>
        <v>3.1587499999999995E-5</v>
      </c>
      <c r="I74" s="229">
        <f>I72</f>
        <v>12.36</v>
      </c>
      <c r="J74" s="212">
        <v>0</v>
      </c>
      <c r="K74" s="219" t="s">
        <v>205</v>
      </c>
      <c r="L74" s="220">
        <v>0</v>
      </c>
      <c r="M74" s="221" t="str">
        <f t="shared" si="97"/>
        <v>С3</v>
      </c>
      <c r="N74" s="221" t="str">
        <f t="shared" si="98"/>
        <v>А/ц ГЖ</v>
      </c>
      <c r="O74" s="221" t="str">
        <f t="shared" si="99"/>
        <v>Полное-ликвидация</v>
      </c>
      <c r="P74" s="221" t="s">
        <v>86</v>
      </c>
      <c r="Q74" s="221" t="s">
        <v>86</v>
      </c>
      <c r="R74" s="221" t="s">
        <v>86</v>
      </c>
      <c r="S74" s="221" t="s">
        <v>86</v>
      </c>
      <c r="T74" s="221" t="s">
        <v>86</v>
      </c>
      <c r="U74" s="221" t="s">
        <v>86</v>
      </c>
      <c r="V74" s="221" t="s">
        <v>86</v>
      </c>
      <c r="W74" s="221" t="s">
        <v>86</v>
      </c>
      <c r="X74" s="221" t="s">
        <v>86</v>
      </c>
      <c r="Y74" s="221" t="s">
        <v>86</v>
      </c>
      <c r="Z74" s="221" t="s">
        <v>86</v>
      </c>
      <c r="AA74" s="221" t="s">
        <v>86</v>
      </c>
      <c r="AB74" s="221" t="s">
        <v>86</v>
      </c>
      <c r="AC74" s="221" t="s">
        <v>86</v>
      </c>
      <c r="AD74" s="221" t="s">
        <v>86</v>
      </c>
      <c r="AE74" s="221" t="s">
        <v>86</v>
      </c>
      <c r="AF74" s="221" t="s">
        <v>86</v>
      </c>
      <c r="AG74" s="221" t="s">
        <v>86</v>
      </c>
      <c r="AH74" s="221">
        <v>0</v>
      </c>
      <c r="AI74" s="221">
        <v>0</v>
      </c>
      <c r="AJ74" s="221">
        <f>AJ72</f>
        <v>0.75</v>
      </c>
      <c r="AK74" s="221">
        <f>AK72</f>
        <v>2.7E-2</v>
      </c>
      <c r="AL74" s="221">
        <f>AL72</f>
        <v>3</v>
      </c>
      <c r="AO74" s="224">
        <f>AK74*I74*0.1+AJ74</f>
        <v>0.78337199999999996</v>
      </c>
      <c r="AP74" s="224">
        <f t="shared" si="102"/>
        <v>7.8337199999999996E-2</v>
      </c>
      <c r="AQ74" s="225">
        <f t="shared" si="103"/>
        <v>0</v>
      </c>
      <c r="AR74" s="225">
        <f t="shared" si="104"/>
        <v>0.21542729999999999</v>
      </c>
      <c r="AS74" s="224">
        <f>1333*J73*POWER(10,-6)</f>
        <v>1.6475880000000002E-2</v>
      </c>
      <c r="AT74" s="225">
        <f t="shared" si="100"/>
        <v>1.0936123799999999</v>
      </c>
      <c r="AU74" s="226">
        <f t="shared" si="105"/>
        <v>0</v>
      </c>
      <c r="AV74" s="226">
        <f t="shared" si="106"/>
        <v>0</v>
      </c>
      <c r="AW74" s="226">
        <f t="shared" si="107"/>
        <v>3.4544481053249996E-5</v>
      </c>
    </row>
    <row r="75" spans="1:49" s="221" customFormat="1" x14ac:dyDescent="0.3">
      <c r="A75" s="212" t="s">
        <v>23</v>
      </c>
      <c r="B75" s="212" t="str">
        <f>B72</f>
        <v>А/ц ГЖ</v>
      </c>
      <c r="C75" s="51" t="s">
        <v>227</v>
      </c>
      <c r="D75" s="214" t="s">
        <v>87</v>
      </c>
      <c r="E75" s="215">
        <v>2.2000000000000001E-4</v>
      </c>
      <c r="F75" s="228">
        <f>F72</f>
        <v>1</v>
      </c>
      <c r="G75" s="212">
        <v>0.05</v>
      </c>
      <c r="H75" s="216">
        <f t="shared" si="101"/>
        <v>1.1000000000000001E-5</v>
      </c>
      <c r="I75" s="229">
        <f>0.15*I72</f>
        <v>1.8539999999999999</v>
      </c>
      <c r="J75" s="229">
        <f>I75</f>
        <v>1.8539999999999999</v>
      </c>
      <c r="K75" s="232" t="s">
        <v>207</v>
      </c>
      <c r="L75" s="233">
        <v>45390</v>
      </c>
      <c r="M75" s="221" t="str">
        <f t="shared" si="97"/>
        <v>С4</v>
      </c>
      <c r="N75" s="221" t="str">
        <f t="shared" si="98"/>
        <v>А/ц ГЖ</v>
      </c>
      <c r="O75" s="221" t="str">
        <f t="shared" si="99"/>
        <v>Частичное-пожар</v>
      </c>
      <c r="P75" s="221" t="s">
        <v>86</v>
      </c>
      <c r="Q75" s="221" t="s">
        <v>86</v>
      </c>
      <c r="R75" s="221" t="s">
        <v>86</v>
      </c>
      <c r="S75" s="221" t="s">
        <v>86</v>
      </c>
      <c r="T75" s="221" t="s">
        <v>86</v>
      </c>
      <c r="U75" s="221" t="s">
        <v>86</v>
      </c>
      <c r="V75" s="221" t="s">
        <v>86</v>
      </c>
      <c r="W75" s="221" t="s">
        <v>86</v>
      </c>
      <c r="X75" s="221" t="s">
        <v>86</v>
      </c>
      <c r="Y75" s="221" t="s">
        <v>86</v>
      </c>
      <c r="Z75" s="221" t="s">
        <v>86</v>
      </c>
      <c r="AA75" s="221" t="s">
        <v>86</v>
      </c>
      <c r="AB75" s="221" t="s">
        <v>86</v>
      </c>
      <c r="AC75" s="221" t="s">
        <v>86</v>
      </c>
      <c r="AD75" s="221" t="s">
        <v>86</v>
      </c>
      <c r="AE75" s="221" t="s">
        <v>86</v>
      </c>
      <c r="AF75" s="221" t="s">
        <v>86</v>
      </c>
      <c r="AG75" s="221" t="s">
        <v>86</v>
      </c>
      <c r="AH75" s="221">
        <v>0</v>
      </c>
      <c r="AI75" s="221">
        <v>2</v>
      </c>
      <c r="AJ75" s="221">
        <f>0.1*$AJ$2</f>
        <v>7.5000000000000011E-2</v>
      </c>
      <c r="AK75" s="221">
        <f>AK72</f>
        <v>2.7E-2</v>
      </c>
      <c r="AL75" s="221">
        <f>ROUNDUP(AL72/3,0)</f>
        <v>1</v>
      </c>
      <c r="AO75" s="224">
        <f>AK75*I75+AJ75</f>
        <v>0.125058</v>
      </c>
      <c r="AP75" s="224">
        <f t="shared" si="102"/>
        <v>1.2505800000000001E-2</v>
      </c>
      <c r="AQ75" s="225">
        <f t="shared" si="103"/>
        <v>0.5</v>
      </c>
      <c r="AR75" s="225">
        <f t="shared" si="104"/>
        <v>0.15939095</v>
      </c>
      <c r="AS75" s="224">
        <f>10068.2*J75*POWER(10,-6)</f>
        <v>1.8666442799999999E-2</v>
      </c>
      <c r="AT75" s="225">
        <f t="shared" si="100"/>
        <v>0.81562119280000001</v>
      </c>
      <c r="AU75" s="226">
        <f t="shared" si="105"/>
        <v>0</v>
      </c>
      <c r="AV75" s="226">
        <f t="shared" si="106"/>
        <v>2.2000000000000003E-5</v>
      </c>
      <c r="AW75" s="226">
        <f t="shared" si="107"/>
        <v>8.9718331208000015E-6</v>
      </c>
    </row>
    <row r="76" spans="1:49" s="221" customFormat="1" x14ac:dyDescent="0.3">
      <c r="A76" s="212" t="s">
        <v>24</v>
      </c>
      <c r="B76" s="212" t="str">
        <f>B72</f>
        <v>А/ц ГЖ</v>
      </c>
      <c r="C76" s="51" t="s">
        <v>234</v>
      </c>
      <c r="D76" s="214" t="s">
        <v>87</v>
      </c>
      <c r="E76" s="227">
        <f>E75</f>
        <v>2.2000000000000001E-4</v>
      </c>
      <c r="F76" s="228">
        <f>F72</f>
        <v>1</v>
      </c>
      <c r="G76" s="212">
        <v>4.7500000000000001E-2</v>
      </c>
      <c r="H76" s="216">
        <f t="shared" si="101"/>
        <v>1.045E-5</v>
      </c>
      <c r="I76" s="229">
        <f>0.15*I72</f>
        <v>1.8539999999999999</v>
      </c>
      <c r="J76" s="229">
        <f>I75</f>
        <v>1.8539999999999999</v>
      </c>
      <c r="K76" s="232" t="s">
        <v>208</v>
      </c>
      <c r="L76" s="233">
        <v>3</v>
      </c>
      <c r="M76" s="221" t="str">
        <f t="shared" si="97"/>
        <v>С5</v>
      </c>
      <c r="N76" s="221" t="str">
        <f t="shared" si="98"/>
        <v>А/ц ГЖ</v>
      </c>
      <c r="O76" s="221" t="str">
        <f t="shared" si="99"/>
        <v>Частичное-пожар</v>
      </c>
      <c r="P76" s="221" t="s">
        <v>86</v>
      </c>
      <c r="Q76" s="221" t="s">
        <v>86</v>
      </c>
      <c r="R76" s="221" t="s">
        <v>86</v>
      </c>
      <c r="S76" s="221" t="s">
        <v>86</v>
      </c>
      <c r="T76" s="221" t="s">
        <v>86</v>
      </c>
      <c r="U76" s="221" t="s">
        <v>86</v>
      </c>
      <c r="V76" s="221" t="s">
        <v>86</v>
      </c>
      <c r="W76" s="221" t="s">
        <v>86</v>
      </c>
      <c r="X76" s="221" t="s">
        <v>86</v>
      </c>
      <c r="Y76" s="221" t="s">
        <v>86</v>
      </c>
      <c r="Z76" s="221" t="s">
        <v>86</v>
      </c>
      <c r="AA76" s="221" t="s">
        <v>86</v>
      </c>
      <c r="AB76" s="221" t="s">
        <v>86</v>
      </c>
      <c r="AC76" s="221" t="s">
        <v>86</v>
      </c>
      <c r="AD76" s="221" t="s">
        <v>86</v>
      </c>
      <c r="AE76" s="221" t="s">
        <v>86</v>
      </c>
      <c r="AF76" s="221" t="s">
        <v>86</v>
      </c>
      <c r="AG76" s="221" t="s">
        <v>86</v>
      </c>
      <c r="AH76" s="221">
        <v>0</v>
      </c>
      <c r="AI76" s="221">
        <v>1</v>
      </c>
      <c r="AJ76" s="221">
        <f>0.1*$AJ$2</f>
        <v>7.5000000000000011E-2</v>
      </c>
      <c r="AK76" s="221">
        <f>AK72</f>
        <v>2.7E-2</v>
      </c>
      <c r="AL76" s="221">
        <f>ROUNDUP(AL72/3,0)</f>
        <v>1</v>
      </c>
      <c r="AO76" s="224">
        <f t="shared" ref="AO76" si="108">AK76*I76+AJ76</f>
        <v>0.125058</v>
      </c>
      <c r="AP76" s="224">
        <f t="shared" si="102"/>
        <v>1.2505800000000001E-2</v>
      </c>
      <c r="AQ76" s="225">
        <f t="shared" si="103"/>
        <v>0.25</v>
      </c>
      <c r="AR76" s="225">
        <f t="shared" si="104"/>
        <v>9.6890950000000003E-2</v>
      </c>
      <c r="AS76" s="224">
        <f>10068.2*J76*POWER(10,-6)*10</f>
        <v>0.18666442799999999</v>
      </c>
      <c r="AT76" s="225">
        <f t="shared" si="100"/>
        <v>0.67111917799999998</v>
      </c>
      <c r="AU76" s="226">
        <f t="shared" si="105"/>
        <v>0</v>
      </c>
      <c r="AV76" s="226">
        <f t="shared" si="106"/>
        <v>1.045E-5</v>
      </c>
      <c r="AW76" s="226">
        <f t="shared" si="107"/>
        <v>7.0131954101E-6</v>
      </c>
    </row>
    <row r="77" spans="1:49" s="221" customFormat="1" ht="15" thickBot="1" x14ac:dyDescent="0.35">
      <c r="A77" s="212" t="s">
        <v>25</v>
      </c>
      <c r="B77" s="212" t="str">
        <f>B72</f>
        <v>А/ц ГЖ</v>
      </c>
      <c r="C77" s="51" t="s">
        <v>229</v>
      </c>
      <c r="D77" s="214" t="s">
        <v>63</v>
      </c>
      <c r="E77" s="227">
        <f>E75</f>
        <v>2.2000000000000001E-4</v>
      </c>
      <c r="F77" s="228">
        <f>F72</f>
        <v>1</v>
      </c>
      <c r="G77" s="212">
        <v>0.90249999999999997</v>
      </c>
      <c r="H77" s="216">
        <f t="shared" si="101"/>
        <v>1.9855E-4</v>
      </c>
      <c r="I77" s="229">
        <f>0.15*I72</f>
        <v>1.8539999999999999</v>
      </c>
      <c r="J77" s="212">
        <v>0</v>
      </c>
      <c r="K77" s="234" t="s">
        <v>219</v>
      </c>
      <c r="L77" s="235">
        <v>8</v>
      </c>
      <c r="M77" s="221" t="str">
        <f t="shared" si="97"/>
        <v>С6</v>
      </c>
      <c r="N77" s="221" t="str">
        <f t="shared" si="98"/>
        <v>А/ц ГЖ</v>
      </c>
      <c r="O77" s="221" t="str">
        <f t="shared" si="99"/>
        <v>Частичное-ликвидация</v>
      </c>
      <c r="P77" s="221" t="s">
        <v>86</v>
      </c>
      <c r="Q77" s="221" t="s">
        <v>86</v>
      </c>
      <c r="R77" s="221" t="s">
        <v>86</v>
      </c>
      <c r="S77" s="221" t="s">
        <v>86</v>
      </c>
      <c r="T77" s="221" t="s">
        <v>86</v>
      </c>
      <c r="U77" s="221" t="s">
        <v>86</v>
      </c>
      <c r="V77" s="221" t="s">
        <v>86</v>
      </c>
      <c r="W77" s="221" t="s">
        <v>86</v>
      </c>
      <c r="X77" s="221" t="s">
        <v>86</v>
      </c>
      <c r="Y77" s="221" t="s">
        <v>86</v>
      </c>
      <c r="Z77" s="221" t="s">
        <v>86</v>
      </c>
      <c r="AA77" s="221" t="s">
        <v>86</v>
      </c>
      <c r="AB77" s="221" t="s">
        <v>86</v>
      </c>
      <c r="AC77" s="221" t="s">
        <v>86</v>
      </c>
      <c r="AD77" s="221" t="s">
        <v>86</v>
      </c>
      <c r="AE77" s="221" t="s">
        <v>86</v>
      </c>
      <c r="AF77" s="221" t="s">
        <v>86</v>
      </c>
      <c r="AG77" s="221" t="s">
        <v>86</v>
      </c>
      <c r="AH77" s="221">
        <v>0</v>
      </c>
      <c r="AI77" s="221">
        <v>0</v>
      </c>
      <c r="AJ77" s="221">
        <f>0.1*$AJ$2</f>
        <v>7.5000000000000011E-2</v>
      </c>
      <c r="AK77" s="221">
        <f>AK72</f>
        <v>2.7E-2</v>
      </c>
      <c r="AL77" s="221">
        <f>ROUNDUP(AL72/3,0)</f>
        <v>1</v>
      </c>
      <c r="AO77" s="224">
        <f>AK77*I77*0.1+AJ77</f>
        <v>8.0005800000000016E-2</v>
      </c>
      <c r="AP77" s="224">
        <f t="shared" si="102"/>
        <v>8.0005800000000019E-3</v>
      </c>
      <c r="AQ77" s="225">
        <f t="shared" si="103"/>
        <v>0</v>
      </c>
      <c r="AR77" s="225">
        <f t="shared" si="104"/>
        <v>2.2001595000000006E-2</v>
      </c>
      <c r="AS77" s="224">
        <f>1333*J76*POWER(10,-6)</f>
        <v>2.4713819999999994E-3</v>
      </c>
      <c r="AT77" s="225">
        <f t="shared" si="100"/>
        <v>0.11247935700000003</v>
      </c>
      <c r="AU77" s="226">
        <f t="shared" si="105"/>
        <v>0</v>
      </c>
      <c r="AV77" s="226">
        <f t="shared" si="106"/>
        <v>0</v>
      </c>
      <c r="AW77" s="226">
        <f t="shared" si="107"/>
        <v>2.2332776332350008E-5</v>
      </c>
    </row>
    <row r="78" spans="1:49" s="221" customFormat="1" x14ac:dyDescent="0.3">
      <c r="A78" s="222"/>
      <c r="B78" s="222"/>
      <c r="D78" s="289"/>
      <c r="E78" s="290"/>
      <c r="F78" s="291"/>
      <c r="G78" s="222"/>
      <c r="H78" s="226"/>
      <c r="I78" s="225"/>
      <c r="J78" s="222"/>
      <c r="K78" s="222"/>
      <c r="L78" s="291"/>
      <c r="AO78" s="224"/>
      <c r="AP78" s="224"/>
      <c r="AQ78" s="225"/>
      <c r="AR78" s="225"/>
      <c r="AS78" s="224"/>
      <c r="AT78" s="225"/>
      <c r="AU78" s="226"/>
      <c r="AV78" s="226"/>
      <c r="AW78" s="226"/>
    </row>
    <row r="79" spans="1:49" s="221" customFormat="1" x14ac:dyDescent="0.3">
      <c r="A79" s="222"/>
      <c r="B79" s="222"/>
      <c r="D79" s="289"/>
      <c r="E79" s="290"/>
      <c r="F79" s="291"/>
      <c r="G79" s="222"/>
      <c r="H79" s="226"/>
      <c r="I79" s="225"/>
      <c r="J79" s="222"/>
      <c r="K79" s="222"/>
      <c r="L79" s="291"/>
      <c r="AO79" s="224"/>
      <c r="AP79" s="224"/>
      <c r="AQ79" s="225"/>
      <c r="AR79" s="225"/>
      <c r="AS79" s="224"/>
      <c r="AT79" s="225"/>
      <c r="AU79" s="226"/>
      <c r="AV79" s="226"/>
      <c r="AW79" s="226"/>
    </row>
    <row r="80" spans="1:49" s="221" customFormat="1" x14ac:dyDescent="0.3">
      <c r="A80" s="222"/>
      <c r="B80" s="222"/>
      <c r="D80" s="289"/>
      <c r="E80" s="290"/>
      <c r="F80" s="291"/>
      <c r="G80" s="222"/>
      <c r="H80" s="226"/>
      <c r="I80" s="225"/>
      <c r="J80" s="222"/>
      <c r="K80" s="222"/>
      <c r="L80" s="291"/>
      <c r="AO80" s="224"/>
      <c r="AP80" s="224"/>
      <c r="AQ80" s="225"/>
      <c r="AR80" s="225"/>
      <c r="AS80" s="224"/>
      <c r="AT80" s="225"/>
      <c r="AU80" s="226"/>
      <c r="AV80" s="226"/>
      <c r="AW80" s="226"/>
    </row>
    <row r="81" spans="1:49" ht="15" thickBot="1" x14ac:dyDescent="0.35"/>
    <row r="82" spans="1:49" s="198" customFormat="1" ht="15" thickBot="1" x14ac:dyDescent="0.35">
      <c r="A82" s="188" t="s">
        <v>20</v>
      </c>
      <c r="B82" s="189" t="s">
        <v>235</v>
      </c>
      <c r="C82" s="190" t="s">
        <v>224</v>
      </c>
      <c r="D82" s="191" t="s">
        <v>61</v>
      </c>
      <c r="E82" s="192">
        <v>1.0000000000000001E-5</v>
      </c>
      <c r="F82" s="189">
        <v>1</v>
      </c>
      <c r="G82" s="188">
        <v>0.1</v>
      </c>
      <c r="H82" s="193">
        <f t="shared" ref="H82:H87" si="109">E82*F82*G82</f>
        <v>1.0000000000000002E-6</v>
      </c>
      <c r="I82" s="194">
        <v>12.36</v>
      </c>
      <c r="J82" s="195">
        <f>I82</f>
        <v>12.36</v>
      </c>
      <c r="K82" s="196" t="s">
        <v>203</v>
      </c>
      <c r="L82" s="197">
        <v>5000</v>
      </c>
      <c r="M82" s="198" t="str">
        <f t="shared" ref="M82:N87" si="110">A82</f>
        <v>С1</v>
      </c>
      <c r="N82" s="198" t="str">
        <f t="shared" si="110"/>
        <v>РВС ЛВЖ</v>
      </c>
      <c r="O82" s="198" t="str">
        <f t="shared" ref="O82:O87" si="111">D82</f>
        <v>Полное-пожар</v>
      </c>
      <c r="P82" s="198" t="s">
        <v>86</v>
      </c>
      <c r="Q82" s="198" t="s">
        <v>86</v>
      </c>
      <c r="R82" s="198" t="s">
        <v>86</v>
      </c>
      <c r="S82" s="198" t="s">
        <v>86</v>
      </c>
      <c r="T82" s="198" t="s">
        <v>86</v>
      </c>
      <c r="U82" s="198" t="s">
        <v>86</v>
      </c>
      <c r="V82" s="198" t="s">
        <v>86</v>
      </c>
      <c r="W82" s="198" t="s">
        <v>86</v>
      </c>
      <c r="X82" s="198" t="s">
        <v>86</v>
      </c>
      <c r="Y82" s="198" t="s">
        <v>86</v>
      </c>
      <c r="Z82" s="198" t="s">
        <v>86</v>
      </c>
      <c r="AA82" s="198" t="s">
        <v>86</v>
      </c>
      <c r="AB82" s="198" t="s">
        <v>86</v>
      </c>
      <c r="AC82" s="198" t="s">
        <v>86</v>
      </c>
      <c r="AD82" s="198" t="s">
        <v>86</v>
      </c>
      <c r="AE82" s="198" t="s">
        <v>86</v>
      </c>
      <c r="AF82" s="198" t="s">
        <v>86</v>
      </c>
      <c r="AG82" s="198" t="s">
        <v>86</v>
      </c>
      <c r="AH82" s="199">
        <v>1</v>
      </c>
      <c r="AI82" s="199">
        <v>2</v>
      </c>
      <c r="AJ82" s="200">
        <v>0.75</v>
      </c>
      <c r="AK82" s="200">
        <v>2.7E-2</v>
      </c>
      <c r="AL82" s="200">
        <v>3</v>
      </c>
      <c r="AO82" s="201">
        <f>AK82*I82+AJ82</f>
        <v>1.08372</v>
      </c>
      <c r="AP82" s="201">
        <f>0.1*AO82</f>
        <v>0.10837200000000001</v>
      </c>
      <c r="AQ82" s="202">
        <f>AH82*3+0.25*AI82</f>
        <v>3.5</v>
      </c>
      <c r="AR82" s="202">
        <f>SUM(AO82:AQ82)/4</f>
        <v>1.1730229999999999</v>
      </c>
      <c r="AS82" s="201">
        <f>10068.2*J82*POWER(10,-6)</f>
        <v>0.124442952</v>
      </c>
      <c r="AT82" s="202">
        <f t="shared" ref="AT82:AT87" si="112">AS82+AR82+AQ82+AP82+AO82</f>
        <v>5.9895579520000002</v>
      </c>
      <c r="AU82" s="203">
        <f>AH82*H82</f>
        <v>1.0000000000000002E-6</v>
      </c>
      <c r="AV82" s="203">
        <f>H82*AI82</f>
        <v>2.0000000000000003E-6</v>
      </c>
      <c r="AW82" s="203">
        <f>H82*AT82</f>
        <v>5.989557952000001E-6</v>
      </c>
    </row>
    <row r="83" spans="1:49" s="198" customFormat="1" ht="15" thickBot="1" x14ac:dyDescent="0.35">
      <c r="A83" s="188" t="s">
        <v>21</v>
      </c>
      <c r="B83" s="188" t="str">
        <f>B82</f>
        <v>РВС ЛВЖ</v>
      </c>
      <c r="C83" s="190" t="s">
        <v>225</v>
      </c>
      <c r="D83" s="191" t="s">
        <v>64</v>
      </c>
      <c r="E83" s="204">
        <f>E82</f>
        <v>1.0000000000000001E-5</v>
      </c>
      <c r="F83" s="205">
        <f>F82</f>
        <v>1</v>
      </c>
      <c r="G83" s="188">
        <v>0.18000000000000002</v>
      </c>
      <c r="H83" s="193">
        <f t="shared" si="109"/>
        <v>1.8000000000000003E-6</v>
      </c>
      <c r="I83" s="206">
        <f>I82</f>
        <v>12.36</v>
      </c>
      <c r="J83" s="207">
        <v>0.625</v>
      </c>
      <c r="K83" s="196" t="s">
        <v>204</v>
      </c>
      <c r="L83" s="197">
        <v>0</v>
      </c>
      <c r="M83" s="198" t="str">
        <f t="shared" si="110"/>
        <v>С2</v>
      </c>
      <c r="N83" s="198" t="str">
        <f t="shared" si="110"/>
        <v>РВС ЛВЖ</v>
      </c>
      <c r="O83" s="198" t="str">
        <f t="shared" si="111"/>
        <v>Полное-взрыв</v>
      </c>
      <c r="P83" s="198" t="s">
        <v>86</v>
      </c>
      <c r="Q83" s="198" t="s">
        <v>86</v>
      </c>
      <c r="R83" s="198" t="s">
        <v>86</v>
      </c>
      <c r="S83" s="198" t="s">
        <v>86</v>
      </c>
      <c r="T83" s="198" t="s">
        <v>86</v>
      </c>
      <c r="U83" s="198" t="s">
        <v>86</v>
      </c>
      <c r="V83" s="198" t="s">
        <v>86</v>
      </c>
      <c r="W83" s="198" t="s">
        <v>86</v>
      </c>
      <c r="X83" s="198" t="s">
        <v>86</v>
      </c>
      <c r="Y83" s="198" t="s">
        <v>86</v>
      </c>
      <c r="Z83" s="198" t="s">
        <v>86</v>
      </c>
      <c r="AA83" s="198" t="s">
        <v>86</v>
      </c>
      <c r="AB83" s="198" t="s">
        <v>86</v>
      </c>
      <c r="AC83" s="198" t="s">
        <v>86</v>
      </c>
      <c r="AD83" s="198" t="s">
        <v>86</v>
      </c>
      <c r="AE83" s="198" t="s">
        <v>86</v>
      </c>
      <c r="AF83" s="198" t="s">
        <v>86</v>
      </c>
      <c r="AG83" s="198" t="s">
        <v>86</v>
      </c>
      <c r="AH83" s="199">
        <v>2</v>
      </c>
      <c r="AI83" s="199">
        <v>2</v>
      </c>
      <c r="AJ83" s="198">
        <f>AJ82</f>
        <v>0.75</v>
      </c>
      <c r="AK83" s="198">
        <f>AK82</f>
        <v>2.7E-2</v>
      </c>
      <c r="AL83" s="198">
        <f>AL82</f>
        <v>3</v>
      </c>
      <c r="AO83" s="201">
        <f>AK83*I83+AJ83</f>
        <v>1.08372</v>
      </c>
      <c r="AP83" s="201">
        <f t="shared" ref="AP83:AP87" si="113">0.1*AO83</f>
        <v>0.10837200000000001</v>
      </c>
      <c r="AQ83" s="202">
        <f t="shared" ref="AQ83:AQ87" si="114">AH83*3+0.25*AI83</f>
        <v>6.5</v>
      </c>
      <c r="AR83" s="202">
        <f t="shared" ref="AR83:AR87" si="115">SUM(AO83:AQ83)/4</f>
        <v>1.9230229999999999</v>
      </c>
      <c r="AS83" s="201">
        <f>10068.2*J83*POWER(10,-6)*10</f>
        <v>6.2926249999999989E-2</v>
      </c>
      <c r="AT83" s="202">
        <f t="shared" si="112"/>
        <v>9.6780412499999997</v>
      </c>
      <c r="AU83" s="203">
        <f t="shared" ref="AU83:AU87" si="116">AH83*H83</f>
        <v>3.6000000000000007E-6</v>
      </c>
      <c r="AV83" s="203">
        <f t="shared" ref="AV83:AV87" si="117">H83*AI83</f>
        <v>3.6000000000000007E-6</v>
      </c>
      <c r="AW83" s="203">
        <f t="shared" ref="AW83:AW87" si="118">H83*AT83</f>
        <v>1.7420474250000002E-5</v>
      </c>
    </row>
    <row r="84" spans="1:49" s="198" customFormat="1" x14ac:dyDescent="0.3">
      <c r="A84" s="188" t="s">
        <v>22</v>
      </c>
      <c r="B84" s="188" t="str">
        <f>B82</f>
        <v>РВС ЛВЖ</v>
      </c>
      <c r="C84" s="190" t="s">
        <v>226</v>
      </c>
      <c r="D84" s="191" t="s">
        <v>62</v>
      </c>
      <c r="E84" s="204">
        <f>E82</f>
        <v>1.0000000000000001E-5</v>
      </c>
      <c r="F84" s="205">
        <f>F82</f>
        <v>1</v>
      </c>
      <c r="G84" s="188">
        <v>0.72000000000000008</v>
      </c>
      <c r="H84" s="193">
        <f t="shared" si="109"/>
        <v>7.2000000000000014E-6</v>
      </c>
      <c r="I84" s="206">
        <f>I82</f>
        <v>12.36</v>
      </c>
      <c r="J84" s="208">
        <v>0</v>
      </c>
      <c r="K84" s="196" t="s">
        <v>205</v>
      </c>
      <c r="L84" s="197">
        <v>0</v>
      </c>
      <c r="M84" s="198" t="str">
        <f t="shared" si="110"/>
        <v>С3</v>
      </c>
      <c r="N84" s="198" t="str">
        <f t="shared" si="110"/>
        <v>РВС ЛВЖ</v>
      </c>
      <c r="O84" s="198" t="str">
        <f t="shared" si="111"/>
        <v>Полное-ликвидация</v>
      </c>
      <c r="P84" s="198" t="s">
        <v>86</v>
      </c>
      <c r="Q84" s="198" t="s">
        <v>86</v>
      </c>
      <c r="R84" s="198" t="s">
        <v>86</v>
      </c>
      <c r="S84" s="198" t="s">
        <v>86</v>
      </c>
      <c r="T84" s="198" t="s">
        <v>86</v>
      </c>
      <c r="U84" s="198" t="s">
        <v>86</v>
      </c>
      <c r="V84" s="198" t="s">
        <v>86</v>
      </c>
      <c r="W84" s="198" t="s">
        <v>86</v>
      </c>
      <c r="X84" s="198" t="s">
        <v>86</v>
      </c>
      <c r="Y84" s="198" t="s">
        <v>86</v>
      </c>
      <c r="Z84" s="198" t="s">
        <v>86</v>
      </c>
      <c r="AA84" s="198" t="s">
        <v>86</v>
      </c>
      <c r="AB84" s="198" t="s">
        <v>86</v>
      </c>
      <c r="AC84" s="198" t="s">
        <v>86</v>
      </c>
      <c r="AD84" s="198" t="s">
        <v>86</v>
      </c>
      <c r="AE84" s="198" t="s">
        <v>86</v>
      </c>
      <c r="AF84" s="198" t="s">
        <v>86</v>
      </c>
      <c r="AG84" s="198" t="s">
        <v>86</v>
      </c>
      <c r="AH84" s="198">
        <v>0</v>
      </c>
      <c r="AI84" s="198">
        <v>0</v>
      </c>
      <c r="AJ84" s="198">
        <f>AJ82</f>
        <v>0.75</v>
      </c>
      <c r="AK84" s="198">
        <f>AK82</f>
        <v>2.7E-2</v>
      </c>
      <c r="AL84" s="198">
        <f>AL82</f>
        <v>3</v>
      </c>
      <c r="AO84" s="201">
        <f>AK84*I84*0.1+AJ84</f>
        <v>0.78337199999999996</v>
      </c>
      <c r="AP84" s="201">
        <f t="shared" si="113"/>
        <v>7.8337199999999996E-2</v>
      </c>
      <c r="AQ84" s="202">
        <f t="shared" si="114"/>
        <v>0</v>
      </c>
      <c r="AR84" s="202">
        <f t="shared" si="115"/>
        <v>0.21542729999999999</v>
      </c>
      <c r="AS84" s="201">
        <f>1333*J83*POWER(10,-6)</f>
        <v>8.3312499999999999E-4</v>
      </c>
      <c r="AT84" s="202">
        <f t="shared" si="112"/>
        <v>1.0779696249999999</v>
      </c>
      <c r="AU84" s="203">
        <f t="shared" si="116"/>
        <v>0</v>
      </c>
      <c r="AV84" s="203">
        <f t="shared" si="117"/>
        <v>0</v>
      </c>
      <c r="AW84" s="203">
        <f t="shared" si="118"/>
        <v>7.7613813000000011E-6</v>
      </c>
    </row>
    <row r="85" spans="1:49" s="198" customFormat="1" x14ac:dyDescent="0.3">
      <c r="A85" s="188" t="s">
        <v>23</v>
      </c>
      <c r="B85" s="188" t="str">
        <f>B82</f>
        <v>РВС ЛВЖ</v>
      </c>
      <c r="C85" s="190" t="s">
        <v>227</v>
      </c>
      <c r="D85" s="191" t="s">
        <v>87</v>
      </c>
      <c r="E85" s="192">
        <v>1E-4</v>
      </c>
      <c r="F85" s="205">
        <f>F82</f>
        <v>1</v>
      </c>
      <c r="G85" s="188">
        <v>0.1</v>
      </c>
      <c r="H85" s="193">
        <f t="shared" si="109"/>
        <v>1.0000000000000001E-5</v>
      </c>
      <c r="I85" s="206">
        <f>0.15*I82</f>
        <v>1.8539999999999999</v>
      </c>
      <c r="J85" s="195">
        <f>I85</f>
        <v>1.8539999999999999</v>
      </c>
      <c r="K85" s="209" t="s">
        <v>207</v>
      </c>
      <c r="L85" s="210">
        <v>45390</v>
      </c>
      <c r="M85" s="198" t="str">
        <f t="shared" si="110"/>
        <v>С4</v>
      </c>
      <c r="N85" s="198" t="str">
        <f t="shared" si="110"/>
        <v>РВС ЛВЖ</v>
      </c>
      <c r="O85" s="198" t="str">
        <f t="shared" si="111"/>
        <v>Частичное-пожар</v>
      </c>
      <c r="P85" s="198" t="s">
        <v>86</v>
      </c>
      <c r="Q85" s="198" t="s">
        <v>86</v>
      </c>
      <c r="R85" s="198" t="s">
        <v>86</v>
      </c>
      <c r="S85" s="198" t="s">
        <v>86</v>
      </c>
      <c r="T85" s="198" t="s">
        <v>86</v>
      </c>
      <c r="U85" s="198" t="s">
        <v>86</v>
      </c>
      <c r="V85" s="198" t="s">
        <v>86</v>
      </c>
      <c r="W85" s="198" t="s">
        <v>86</v>
      </c>
      <c r="X85" s="198" t="s">
        <v>86</v>
      </c>
      <c r="Y85" s="198" t="s">
        <v>86</v>
      </c>
      <c r="Z85" s="198" t="s">
        <v>86</v>
      </c>
      <c r="AA85" s="198" t="s">
        <v>86</v>
      </c>
      <c r="AB85" s="198" t="s">
        <v>86</v>
      </c>
      <c r="AC85" s="198" t="s">
        <v>86</v>
      </c>
      <c r="AD85" s="198" t="s">
        <v>86</v>
      </c>
      <c r="AE85" s="198" t="s">
        <v>86</v>
      </c>
      <c r="AF85" s="198" t="s">
        <v>86</v>
      </c>
      <c r="AG85" s="198" t="s">
        <v>86</v>
      </c>
      <c r="AH85" s="198">
        <v>0</v>
      </c>
      <c r="AI85" s="198">
        <v>2</v>
      </c>
      <c r="AJ85" s="198">
        <f>0.1*$AJ$2</f>
        <v>7.5000000000000011E-2</v>
      </c>
      <c r="AK85" s="198">
        <f>AK82</f>
        <v>2.7E-2</v>
      </c>
      <c r="AL85" s="198">
        <f>ROUNDUP(AL82/3,0)</f>
        <v>1</v>
      </c>
      <c r="AO85" s="201">
        <f>AK85*I85+AJ85</f>
        <v>0.125058</v>
      </c>
      <c r="AP85" s="201">
        <f t="shared" si="113"/>
        <v>1.2505800000000001E-2</v>
      </c>
      <c r="AQ85" s="202">
        <f t="shared" si="114"/>
        <v>0.5</v>
      </c>
      <c r="AR85" s="202">
        <f t="shared" si="115"/>
        <v>0.15939095</v>
      </c>
      <c r="AS85" s="201">
        <f>10068.2*J85*POWER(10,-6)</f>
        <v>1.8666442799999999E-2</v>
      </c>
      <c r="AT85" s="202">
        <f t="shared" si="112"/>
        <v>0.81562119280000001</v>
      </c>
      <c r="AU85" s="203">
        <f t="shared" si="116"/>
        <v>0</v>
      </c>
      <c r="AV85" s="203">
        <f t="shared" si="117"/>
        <v>2.0000000000000002E-5</v>
      </c>
      <c r="AW85" s="203">
        <f t="shared" si="118"/>
        <v>8.156211928E-6</v>
      </c>
    </row>
    <row r="86" spans="1:49" s="198" customFormat="1" x14ac:dyDescent="0.3">
      <c r="A86" s="188" t="s">
        <v>24</v>
      </c>
      <c r="B86" s="188" t="str">
        <f>B82</f>
        <v>РВС ЛВЖ</v>
      </c>
      <c r="C86" s="190" t="s">
        <v>228</v>
      </c>
      <c r="D86" s="191" t="s">
        <v>193</v>
      </c>
      <c r="E86" s="204">
        <f>E85</f>
        <v>1E-4</v>
      </c>
      <c r="F86" s="205">
        <f>F82</f>
        <v>1</v>
      </c>
      <c r="G86" s="188">
        <v>4.5000000000000005E-2</v>
      </c>
      <c r="H86" s="193">
        <f t="shared" si="109"/>
        <v>4.500000000000001E-6</v>
      </c>
      <c r="I86" s="206">
        <f>0.15*I82</f>
        <v>1.8539999999999999</v>
      </c>
      <c r="J86" s="195">
        <f>0.15*J83</f>
        <v>9.375E-2</v>
      </c>
      <c r="K86" s="209" t="s">
        <v>208</v>
      </c>
      <c r="L86" s="210">
        <v>3</v>
      </c>
      <c r="M86" s="198" t="str">
        <f t="shared" si="110"/>
        <v>С5</v>
      </c>
      <c r="N86" s="198" t="str">
        <f t="shared" si="110"/>
        <v>РВС ЛВЖ</v>
      </c>
      <c r="O86" s="198" t="str">
        <f t="shared" si="111"/>
        <v>Частичное-пожар-вспышка</v>
      </c>
      <c r="P86" s="198" t="s">
        <v>86</v>
      </c>
      <c r="Q86" s="198" t="s">
        <v>86</v>
      </c>
      <c r="R86" s="198" t="s">
        <v>86</v>
      </c>
      <c r="S86" s="198" t="s">
        <v>86</v>
      </c>
      <c r="T86" s="198" t="s">
        <v>86</v>
      </c>
      <c r="U86" s="198" t="s">
        <v>86</v>
      </c>
      <c r="V86" s="198" t="s">
        <v>86</v>
      </c>
      <c r="W86" s="198" t="s">
        <v>86</v>
      </c>
      <c r="X86" s="198" t="s">
        <v>86</v>
      </c>
      <c r="Y86" s="198" t="s">
        <v>86</v>
      </c>
      <c r="Z86" s="198" t="s">
        <v>86</v>
      </c>
      <c r="AA86" s="198" t="s">
        <v>86</v>
      </c>
      <c r="AB86" s="198" t="s">
        <v>86</v>
      </c>
      <c r="AC86" s="198" t="s">
        <v>86</v>
      </c>
      <c r="AD86" s="198" t="s">
        <v>86</v>
      </c>
      <c r="AE86" s="198" t="s">
        <v>86</v>
      </c>
      <c r="AF86" s="198" t="s">
        <v>86</v>
      </c>
      <c r="AG86" s="198" t="s">
        <v>86</v>
      </c>
      <c r="AH86" s="198">
        <v>0</v>
      </c>
      <c r="AI86" s="198">
        <v>1</v>
      </c>
      <c r="AJ86" s="198">
        <f>0.1*$AJ$2</f>
        <v>7.5000000000000011E-2</v>
      </c>
      <c r="AK86" s="198">
        <f>AK82</f>
        <v>2.7E-2</v>
      </c>
      <c r="AL86" s="198">
        <f>ROUNDUP(AL82/3,0)</f>
        <v>1</v>
      </c>
      <c r="AO86" s="201">
        <f t="shared" ref="AO86" si="119">AK86*I86+AJ86</f>
        <v>0.125058</v>
      </c>
      <c r="AP86" s="201">
        <f t="shared" si="113"/>
        <v>1.2505800000000001E-2</v>
      </c>
      <c r="AQ86" s="202">
        <f t="shared" si="114"/>
        <v>0.25</v>
      </c>
      <c r="AR86" s="202">
        <f t="shared" si="115"/>
        <v>9.6890950000000003E-2</v>
      </c>
      <c r="AS86" s="201">
        <f>10068.2*J86*POWER(10,-6)*10</f>
        <v>9.4389375000000011E-3</v>
      </c>
      <c r="AT86" s="202">
        <f t="shared" si="112"/>
        <v>0.49389368750000001</v>
      </c>
      <c r="AU86" s="203">
        <f t="shared" si="116"/>
        <v>0</v>
      </c>
      <c r="AV86" s="203">
        <f t="shared" si="117"/>
        <v>4.500000000000001E-6</v>
      </c>
      <c r="AW86" s="203">
        <f t="shared" si="118"/>
        <v>2.2225215937500004E-6</v>
      </c>
    </row>
    <row r="87" spans="1:49" s="198" customFormat="1" ht="15" thickBot="1" x14ac:dyDescent="0.35">
      <c r="A87" s="188" t="s">
        <v>25</v>
      </c>
      <c r="B87" s="188" t="str">
        <f>B82</f>
        <v>РВС ЛВЖ</v>
      </c>
      <c r="C87" s="190" t="s">
        <v>229</v>
      </c>
      <c r="D87" s="191" t="s">
        <v>63</v>
      </c>
      <c r="E87" s="204">
        <f>E85</f>
        <v>1E-4</v>
      </c>
      <c r="F87" s="205">
        <f>F82</f>
        <v>1</v>
      </c>
      <c r="G87" s="188">
        <v>0.85499999999999998</v>
      </c>
      <c r="H87" s="193">
        <f t="shared" si="109"/>
        <v>8.5500000000000005E-5</v>
      </c>
      <c r="I87" s="206">
        <f>0.15*I82</f>
        <v>1.8539999999999999</v>
      </c>
      <c r="J87" s="208">
        <v>0</v>
      </c>
      <c r="K87" s="211" t="s">
        <v>219</v>
      </c>
      <c r="L87" s="211">
        <v>9</v>
      </c>
      <c r="M87" s="198" t="str">
        <f t="shared" si="110"/>
        <v>С6</v>
      </c>
      <c r="N87" s="198" t="str">
        <f t="shared" si="110"/>
        <v>РВС ЛВЖ</v>
      </c>
      <c r="O87" s="198" t="str">
        <f t="shared" si="111"/>
        <v>Частичное-ликвидация</v>
      </c>
      <c r="P87" s="198" t="s">
        <v>86</v>
      </c>
      <c r="Q87" s="198" t="s">
        <v>86</v>
      </c>
      <c r="R87" s="198" t="s">
        <v>86</v>
      </c>
      <c r="S87" s="198" t="s">
        <v>86</v>
      </c>
      <c r="T87" s="198" t="s">
        <v>86</v>
      </c>
      <c r="U87" s="198" t="s">
        <v>86</v>
      </c>
      <c r="V87" s="198" t="s">
        <v>86</v>
      </c>
      <c r="W87" s="198" t="s">
        <v>86</v>
      </c>
      <c r="X87" s="198" t="s">
        <v>86</v>
      </c>
      <c r="Y87" s="198" t="s">
        <v>86</v>
      </c>
      <c r="Z87" s="198" t="s">
        <v>86</v>
      </c>
      <c r="AA87" s="198" t="s">
        <v>86</v>
      </c>
      <c r="AB87" s="198" t="s">
        <v>86</v>
      </c>
      <c r="AC87" s="198" t="s">
        <v>86</v>
      </c>
      <c r="AD87" s="198" t="s">
        <v>86</v>
      </c>
      <c r="AE87" s="198" t="s">
        <v>86</v>
      </c>
      <c r="AF87" s="198" t="s">
        <v>86</v>
      </c>
      <c r="AG87" s="198" t="s">
        <v>86</v>
      </c>
      <c r="AH87" s="198">
        <v>0</v>
      </c>
      <c r="AI87" s="198">
        <v>0</v>
      </c>
      <c r="AJ87" s="198">
        <f>0.1*$AJ$2</f>
        <v>7.5000000000000011E-2</v>
      </c>
      <c r="AK87" s="198">
        <f>AK82</f>
        <v>2.7E-2</v>
      </c>
      <c r="AL87" s="198">
        <f>ROUNDUP(AL82/3,0)</f>
        <v>1</v>
      </c>
      <c r="AO87" s="201">
        <f>AK87*I87*0.1+AJ87</f>
        <v>8.0005800000000016E-2</v>
      </c>
      <c r="AP87" s="201">
        <f t="shared" si="113"/>
        <v>8.0005800000000019E-3</v>
      </c>
      <c r="AQ87" s="202">
        <f t="shared" si="114"/>
        <v>0</v>
      </c>
      <c r="AR87" s="202">
        <f t="shared" si="115"/>
        <v>2.2001595000000006E-2</v>
      </c>
      <c r="AS87" s="201">
        <f>1333*J86*POWER(10,-6)</f>
        <v>1.2496875E-4</v>
      </c>
      <c r="AT87" s="202">
        <f t="shared" si="112"/>
        <v>0.11013294375000002</v>
      </c>
      <c r="AU87" s="203">
        <f t="shared" si="116"/>
        <v>0</v>
      </c>
      <c r="AV87" s="203">
        <f t="shared" si="117"/>
        <v>0</v>
      </c>
      <c r="AW87" s="203">
        <f t="shared" si="118"/>
        <v>9.4163666906250021E-6</v>
      </c>
    </row>
    <row r="88" spans="1:49" s="198" customFormat="1" x14ac:dyDescent="0.3">
      <c r="A88" s="199"/>
      <c r="B88" s="199"/>
      <c r="D88" s="292"/>
      <c r="E88" s="293"/>
      <c r="F88" s="294"/>
      <c r="G88" s="199"/>
      <c r="H88" s="203"/>
      <c r="I88" s="202"/>
      <c r="J88" s="199"/>
      <c r="K88" s="199"/>
      <c r="L88" s="199"/>
      <c r="AO88" s="201"/>
      <c r="AP88" s="201"/>
      <c r="AQ88" s="202"/>
      <c r="AR88" s="202"/>
      <c r="AS88" s="201"/>
      <c r="AT88" s="202"/>
      <c r="AU88" s="203"/>
      <c r="AV88" s="203"/>
      <c r="AW88" s="203"/>
    </row>
    <row r="89" spans="1:49" s="198" customFormat="1" x14ac:dyDescent="0.3">
      <c r="A89" s="199"/>
      <c r="B89" s="199"/>
      <c r="D89" s="292"/>
      <c r="E89" s="293"/>
      <c r="F89" s="294"/>
      <c r="G89" s="199"/>
      <c r="H89" s="203"/>
      <c r="I89" s="202"/>
      <c r="J89" s="199"/>
      <c r="K89" s="199"/>
      <c r="L89" s="199"/>
      <c r="AO89" s="201"/>
      <c r="AP89" s="201"/>
      <c r="AQ89" s="202"/>
      <c r="AR89" s="202"/>
      <c r="AS89" s="201"/>
      <c r="AT89" s="202"/>
      <c r="AU89" s="203"/>
      <c r="AV89" s="203"/>
      <c r="AW89" s="203"/>
    </row>
    <row r="90" spans="1:49" s="198" customFormat="1" x14ac:dyDescent="0.3">
      <c r="A90" s="199"/>
      <c r="B90" s="199"/>
      <c r="D90" s="292"/>
      <c r="E90" s="293"/>
      <c r="F90" s="294"/>
      <c r="G90" s="199"/>
      <c r="H90" s="203"/>
      <c r="I90" s="202"/>
      <c r="J90" s="199"/>
      <c r="K90" s="199"/>
      <c r="L90" s="199"/>
      <c r="AO90" s="201"/>
      <c r="AP90" s="201"/>
      <c r="AQ90" s="202"/>
      <c r="AR90" s="202"/>
      <c r="AS90" s="201"/>
      <c r="AT90" s="202"/>
      <c r="AU90" s="203"/>
      <c r="AV90" s="203"/>
      <c r="AW90" s="203"/>
    </row>
    <row r="91" spans="1:49" s="198" customFormat="1" x14ac:dyDescent="0.3">
      <c r="A91" s="199"/>
      <c r="B91" s="199"/>
      <c r="D91" s="292"/>
      <c r="E91" s="293"/>
      <c r="F91" s="294"/>
      <c r="G91" s="199"/>
      <c r="H91" s="203"/>
      <c r="I91" s="202"/>
      <c r="J91" s="199"/>
      <c r="K91" s="199"/>
      <c r="L91" s="199"/>
      <c r="AO91" s="201"/>
      <c r="AP91" s="201"/>
      <c r="AQ91" s="202"/>
      <c r="AR91" s="202"/>
      <c r="AS91" s="201"/>
      <c r="AT91" s="202"/>
      <c r="AU91" s="203"/>
      <c r="AV91" s="203"/>
      <c r="AW91" s="203"/>
    </row>
    <row r="92" spans="1:49" ht="15" thickBot="1" x14ac:dyDescent="0.35">
      <c r="E92" s="56"/>
      <c r="F92" s="56"/>
    </row>
    <row r="93" spans="1:49" s="198" customFormat="1" ht="15" thickBot="1" x14ac:dyDescent="0.35">
      <c r="A93" s="188" t="s">
        <v>20</v>
      </c>
      <c r="B93" s="189" t="s">
        <v>236</v>
      </c>
      <c r="C93" s="190" t="s">
        <v>224</v>
      </c>
      <c r="D93" s="191" t="s">
        <v>61</v>
      </c>
      <c r="E93" s="192">
        <v>1.0000000000000001E-5</v>
      </c>
      <c r="F93" s="189">
        <v>1</v>
      </c>
      <c r="G93" s="188">
        <v>0.1</v>
      </c>
      <c r="H93" s="193">
        <f>E93*F93*G93</f>
        <v>1.0000000000000002E-6</v>
      </c>
      <c r="I93" s="194">
        <v>12.36</v>
      </c>
      <c r="J93" s="206">
        <f>I93</f>
        <v>12.36</v>
      </c>
      <c r="K93" s="196" t="s">
        <v>203</v>
      </c>
      <c r="L93" s="197">
        <v>5000</v>
      </c>
      <c r="M93" s="198" t="str">
        <f t="shared" ref="M93:N98" si="120">A93</f>
        <v>С1</v>
      </c>
      <c r="N93" s="198" t="str">
        <f t="shared" si="120"/>
        <v>РВС ЛВЖ+токси</v>
      </c>
      <c r="O93" s="198" t="str">
        <f t="shared" ref="O93:O98" si="121">D93</f>
        <v>Полное-пожар</v>
      </c>
      <c r="P93" s="198" t="s">
        <v>86</v>
      </c>
      <c r="Q93" s="198" t="s">
        <v>86</v>
      </c>
      <c r="R93" s="198" t="s">
        <v>86</v>
      </c>
      <c r="S93" s="198" t="s">
        <v>86</v>
      </c>
      <c r="T93" s="198" t="s">
        <v>86</v>
      </c>
      <c r="U93" s="198" t="s">
        <v>86</v>
      </c>
      <c r="V93" s="198" t="s">
        <v>86</v>
      </c>
      <c r="W93" s="198" t="s">
        <v>86</v>
      </c>
      <c r="X93" s="198" t="s">
        <v>86</v>
      </c>
      <c r="Y93" s="198" t="s">
        <v>86</v>
      </c>
      <c r="Z93" s="198" t="s">
        <v>86</v>
      </c>
      <c r="AA93" s="198" t="s">
        <v>86</v>
      </c>
      <c r="AB93" s="198" t="s">
        <v>86</v>
      </c>
      <c r="AC93" s="198" t="s">
        <v>86</v>
      </c>
      <c r="AD93" s="198" t="s">
        <v>86</v>
      </c>
      <c r="AE93" s="198" t="s">
        <v>86</v>
      </c>
      <c r="AF93" s="198" t="s">
        <v>86</v>
      </c>
      <c r="AG93" s="198" t="s">
        <v>86</v>
      </c>
      <c r="AH93" s="199">
        <v>1</v>
      </c>
      <c r="AI93" s="199">
        <v>2</v>
      </c>
      <c r="AJ93" s="200">
        <v>0.75</v>
      </c>
      <c r="AK93" s="200">
        <v>2.7E-2</v>
      </c>
      <c r="AL93" s="200">
        <v>3</v>
      </c>
      <c r="AO93" s="201">
        <f>AK93*I93+AJ93</f>
        <v>1.08372</v>
      </c>
      <c r="AP93" s="201">
        <f>0.1*AO93</f>
        <v>0.10837200000000001</v>
      </c>
      <c r="AQ93" s="202">
        <f>AH93*3+0.25*AI93</f>
        <v>3.5</v>
      </c>
      <c r="AR93" s="202">
        <f>SUM(AO93:AQ93)/4</f>
        <v>1.1730229999999999</v>
      </c>
      <c r="AS93" s="201">
        <f>10068.2*J93*POWER(10,-6)</f>
        <v>0.124442952</v>
      </c>
      <c r="AT93" s="202">
        <f>AS93+AR93+AQ93+AP93+AO93</f>
        <v>5.9895579520000002</v>
      </c>
      <c r="AU93" s="203">
        <f>AH93*H93</f>
        <v>1.0000000000000002E-6</v>
      </c>
      <c r="AV93" s="203">
        <f>H93*AI93</f>
        <v>2.0000000000000003E-6</v>
      </c>
      <c r="AW93" s="203">
        <f>H93*AT93</f>
        <v>5.989557952000001E-6</v>
      </c>
    </row>
    <row r="94" spans="1:49" s="198" customFormat="1" ht="15" thickBot="1" x14ac:dyDescent="0.35">
      <c r="A94" s="188" t="s">
        <v>21</v>
      </c>
      <c r="B94" s="188" t="str">
        <f>B93</f>
        <v>РВС ЛВЖ+токси</v>
      </c>
      <c r="C94" s="190" t="s">
        <v>230</v>
      </c>
      <c r="D94" s="191" t="s">
        <v>64</v>
      </c>
      <c r="E94" s="204">
        <f>E93</f>
        <v>1.0000000000000001E-5</v>
      </c>
      <c r="F94" s="205">
        <f>F93</f>
        <v>1</v>
      </c>
      <c r="G94" s="188">
        <v>0.18000000000000002</v>
      </c>
      <c r="H94" s="193">
        <f t="shared" ref="H94:H98" si="122">E94*F94*G94</f>
        <v>1.8000000000000003E-6</v>
      </c>
      <c r="I94" s="206">
        <f>I93</f>
        <v>12.36</v>
      </c>
      <c r="J94" s="189">
        <v>0.625</v>
      </c>
      <c r="K94" s="196" t="s">
        <v>204</v>
      </c>
      <c r="L94" s="197">
        <v>0</v>
      </c>
      <c r="M94" s="198" t="str">
        <f t="shared" si="120"/>
        <v>С2</v>
      </c>
      <c r="N94" s="198" t="str">
        <f t="shared" si="120"/>
        <v>РВС ЛВЖ+токси</v>
      </c>
      <c r="O94" s="198" t="str">
        <f t="shared" si="121"/>
        <v>Полное-взрыв</v>
      </c>
      <c r="P94" s="198" t="s">
        <v>86</v>
      </c>
      <c r="Q94" s="198" t="s">
        <v>86</v>
      </c>
      <c r="R94" s="198" t="s">
        <v>86</v>
      </c>
      <c r="S94" s="198" t="s">
        <v>86</v>
      </c>
      <c r="T94" s="198" t="s">
        <v>86</v>
      </c>
      <c r="U94" s="198" t="s">
        <v>86</v>
      </c>
      <c r="V94" s="198" t="s">
        <v>86</v>
      </c>
      <c r="W94" s="198" t="s">
        <v>86</v>
      </c>
      <c r="X94" s="198" t="s">
        <v>86</v>
      </c>
      <c r="Y94" s="198" t="s">
        <v>86</v>
      </c>
      <c r="Z94" s="198" t="s">
        <v>86</v>
      </c>
      <c r="AA94" s="198" t="s">
        <v>86</v>
      </c>
      <c r="AB94" s="198" t="s">
        <v>86</v>
      </c>
      <c r="AC94" s="198" t="s">
        <v>86</v>
      </c>
      <c r="AD94" s="198" t="s">
        <v>86</v>
      </c>
      <c r="AE94" s="198" t="s">
        <v>86</v>
      </c>
      <c r="AF94" s="198" t="s">
        <v>86</v>
      </c>
      <c r="AG94" s="198" t="s">
        <v>86</v>
      </c>
      <c r="AH94" s="199">
        <v>2</v>
      </c>
      <c r="AI94" s="199">
        <v>2</v>
      </c>
      <c r="AJ94" s="198">
        <f>AJ93</f>
        <v>0.75</v>
      </c>
      <c r="AK94" s="198">
        <f>AK93</f>
        <v>2.7E-2</v>
      </c>
      <c r="AL94" s="198">
        <f>AL93</f>
        <v>3</v>
      </c>
      <c r="AO94" s="201">
        <f>AK94*I94+AJ94</f>
        <v>1.08372</v>
      </c>
      <c r="AP94" s="201">
        <f t="shared" ref="AP94:AP98" si="123">0.1*AO94</f>
        <v>0.10837200000000001</v>
      </c>
      <c r="AQ94" s="202">
        <f t="shared" ref="AQ94:AQ98" si="124">AH94*3+0.25*AI94</f>
        <v>6.5</v>
      </c>
      <c r="AR94" s="202">
        <f t="shared" ref="AR94:AR98" si="125">SUM(AO94:AQ94)/4</f>
        <v>1.9230229999999999</v>
      </c>
      <c r="AS94" s="201">
        <f>10068.2*J94*POWER(10,-6)*10</f>
        <v>6.2926249999999989E-2</v>
      </c>
      <c r="AT94" s="202">
        <f t="shared" ref="AT94:AT98" si="126">AS94+AR94+AQ94+AP94+AO94</f>
        <v>9.6780412499999997</v>
      </c>
      <c r="AU94" s="203">
        <f t="shared" ref="AU94:AU98" si="127">AH94*H94</f>
        <v>3.6000000000000007E-6</v>
      </c>
      <c r="AV94" s="203">
        <f t="shared" ref="AV94:AV98" si="128">H94*AI94</f>
        <v>3.6000000000000007E-6</v>
      </c>
      <c r="AW94" s="203">
        <f t="shared" ref="AW94:AW98" si="129">H94*AT94</f>
        <v>1.7420474250000002E-5</v>
      </c>
    </row>
    <row r="95" spans="1:49" s="198" customFormat="1" x14ac:dyDescent="0.3">
      <c r="A95" s="188" t="s">
        <v>22</v>
      </c>
      <c r="B95" s="188" t="str">
        <f>B93</f>
        <v>РВС ЛВЖ+токси</v>
      </c>
      <c r="C95" s="190" t="s">
        <v>231</v>
      </c>
      <c r="D95" s="191" t="s">
        <v>199</v>
      </c>
      <c r="E95" s="204">
        <f>E93</f>
        <v>1.0000000000000001E-5</v>
      </c>
      <c r="F95" s="205">
        <f>F93</f>
        <v>1</v>
      </c>
      <c r="G95" s="188">
        <v>0.72000000000000008</v>
      </c>
      <c r="H95" s="193">
        <f t="shared" si="122"/>
        <v>7.2000000000000014E-6</v>
      </c>
      <c r="I95" s="206">
        <f>I93</f>
        <v>12.36</v>
      </c>
      <c r="J95" s="188">
        <v>0</v>
      </c>
      <c r="K95" s="196" t="s">
        <v>205</v>
      </c>
      <c r="L95" s="197">
        <v>0</v>
      </c>
      <c r="M95" s="198" t="str">
        <f t="shared" si="120"/>
        <v>С3</v>
      </c>
      <c r="N95" s="198" t="str">
        <f t="shared" si="120"/>
        <v>РВС ЛВЖ+токси</v>
      </c>
      <c r="O95" s="198" t="str">
        <f t="shared" si="121"/>
        <v>Полное-токси</v>
      </c>
      <c r="P95" s="198" t="s">
        <v>86</v>
      </c>
      <c r="Q95" s="198" t="s">
        <v>86</v>
      </c>
      <c r="R95" s="198" t="s">
        <v>86</v>
      </c>
      <c r="S95" s="198" t="s">
        <v>86</v>
      </c>
      <c r="T95" s="198" t="s">
        <v>86</v>
      </c>
      <c r="U95" s="198" t="s">
        <v>86</v>
      </c>
      <c r="V95" s="198" t="s">
        <v>86</v>
      </c>
      <c r="W95" s="198" t="s">
        <v>86</v>
      </c>
      <c r="X95" s="198" t="s">
        <v>86</v>
      </c>
      <c r="Y95" s="198" t="s">
        <v>86</v>
      </c>
      <c r="Z95" s="198" t="s">
        <v>86</v>
      </c>
      <c r="AA95" s="198" t="s">
        <v>86</v>
      </c>
      <c r="AB95" s="198" t="s">
        <v>86</v>
      </c>
      <c r="AC95" s="198" t="s">
        <v>86</v>
      </c>
      <c r="AD95" s="198" t="s">
        <v>86</v>
      </c>
      <c r="AE95" s="198" t="s">
        <v>86</v>
      </c>
      <c r="AF95" s="198" t="s">
        <v>86</v>
      </c>
      <c r="AG95" s="198" t="s">
        <v>86</v>
      </c>
      <c r="AH95" s="198">
        <v>0</v>
      </c>
      <c r="AI95" s="198">
        <v>1</v>
      </c>
      <c r="AJ95" s="198">
        <f>AJ93</f>
        <v>0.75</v>
      </c>
      <c r="AK95" s="198">
        <f>AK93</f>
        <v>2.7E-2</v>
      </c>
      <c r="AL95" s="198">
        <f>AL93</f>
        <v>3</v>
      </c>
      <c r="AO95" s="201">
        <f>AK95*I95*0.1+AJ95</f>
        <v>0.78337199999999996</v>
      </c>
      <c r="AP95" s="201">
        <f t="shared" si="123"/>
        <v>7.8337199999999996E-2</v>
      </c>
      <c r="AQ95" s="202">
        <f t="shared" si="124"/>
        <v>0.25</v>
      </c>
      <c r="AR95" s="202">
        <f t="shared" si="125"/>
        <v>0.27792729999999999</v>
      </c>
      <c r="AS95" s="201">
        <f>1333*J94*POWER(10,-6)</f>
        <v>8.3312499999999999E-4</v>
      </c>
      <c r="AT95" s="202">
        <f t="shared" si="126"/>
        <v>1.3904696249999999</v>
      </c>
      <c r="AU95" s="203">
        <f t="shared" si="127"/>
        <v>0</v>
      </c>
      <c r="AV95" s="203">
        <f t="shared" si="128"/>
        <v>7.2000000000000014E-6</v>
      </c>
      <c r="AW95" s="203">
        <f t="shared" si="129"/>
        <v>1.0011381300000002E-5</v>
      </c>
    </row>
    <row r="96" spans="1:49" s="198" customFormat="1" x14ac:dyDescent="0.3">
      <c r="A96" s="188" t="s">
        <v>23</v>
      </c>
      <c r="B96" s="188" t="str">
        <f>B93</f>
        <v>РВС ЛВЖ+токси</v>
      </c>
      <c r="C96" s="190" t="s">
        <v>227</v>
      </c>
      <c r="D96" s="191" t="s">
        <v>87</v>
      </c>
      <c r="E96" s="192">
        <v>1E-4</v>
      </c>
      <c r="F96" s="205">
        <f>F93</f>
        <v>1</v>
      </c>
      <c r="G96" s="188">
        <v>0.1</v>
      </c>
      <c r="H96" s="193">
        <f t="shared" si="122"/>
        <v>1.0000000000000001E-5</v>
      </c>
      <c r="I96" s="206">
        <f>0.15*I93</f>
        <v>1.8539999999999999</v>
      </c>
      <c r="J96" s="206">
        <f>I96</f>
        <v>1.8539999999999999</v>
      </c>
      <c r="K96" s="209" t="s">
        <v>207</v>
      </c>
      <c r="L96" s="210">
        <v>45390</v>
      </c>
      <c r="M96" s="198" t="str">
        <f t="shared" si="120"/>
        <v>С4</v>
      </c>
      <c r="N96" s="198" t="str">
        <f t="shared" si="120"/>
        <v>РВС ЛВЖ+токси</v>
      </c>
      <c r="O96" s="198" t="str">
        <f t="shared" si="121"/>
        <v>Частичное-пожар</v>
      </c>
      <c r="P96" s="198" t="s">
        <v>86</v>
      </c>
      <c r="Q96" s="198" t="s">
        <v>86</v>
      </c>
      <c r="R96" s="198" t="s">
        <v>86</v>
      </c>
      <c r="S96" s="198" t="s">
        <v>86</v>
      </c>
      <c r="T96" s="198" t="s">
        <v>86</v>
      </c>
      <c r="U96" s="198" t="s">
        <v>86</v>
      </c>
      <c r="V96" s="198" t="s">
        <v>86</v>
      </c>
      <c r="W96" s="198" t="s">
        <v>86</v>
      </c>
      <c r="X96" s="198" t="s">
        <v>86</v>
      </c>
      <c r="Y96" s="198" t="s">
        <v>86</v>
      </c>
      <c r="Z96" s="198" t="s">
        <v>86</v>
      </c>
      <c r="AA96" s="198" t="s">
        <v>86</v>
      </c>
      <c r="AB96" s="198" t="s">
        <v>86</v>
      </c>
      <c r="AC96" s="198" t="s">
        <v>86</v>
      </c>
      <c r="AD96" s="198" t="s">
        <v>86</v>
      </c>
      <c r="AE96" s="198" t="s">
        <v>86</v>
      </c>
      <c r="AF96" s="198" t="s">
        <v>86</v>
      </c>
      <c r="AG96" s="198" t="s">
        <v>86</v>
      </c>
      <c r="AH96" s="198">
        <v>0</v>
      </c>
      <c r="AI96" s="198">
        <v>2</v>
      </c>
      <c r="AJ96" s="198">
        <f>0.1*$AJ$2</f>
        <v>7.5000000000000011E-2</v>
      </c>
      <c r="AK96" s="198">
        <f>AK93</f>
        <v>2.7E-2</v>
      </c>
      <c r="AL96" s="198">
        <f>ROUNDUP(AL93/3,0)</f>
        <v>1</v>
      </c>
      <c r="AO96" s="201">
        <f>AK96*I96+AJ96</f>
        <v>0.125058</v>
      </c>
      <c r="AP96" s="201">
        <f t="shared" si="123"/>
        <v>1.2505800000000001E-2</v>
      </c>
      <c r="AQ96" s="202">
        <f t="shared" si="124"/>
        <v>0.5</v>
      </c>
      <c r="AR96" s="202">
        <f t="shared" si="125"/>
        <v>0.15939095</v>
      </c>
      <c r="AS96" s="201">
        <f>10068.2*J96*POWER(10,-6)</f>
        <v>1.8666442799999999E-2</v>
      </c>
      <c r="AT96" s="202">
        <f t="shared" si="126"/>
        <v>0.81562119280000001</v>
      </c>
      <c r="AU96" s="203">
        <f t="shared" si="127"/>
        <v>0</v>
      </c>
      <c r="AV96" s="203">
        <f t="shared" si="128"/>
        <v>2.0000000000000002E-5</v>
      </c>
      <c r="AW96" s="203">
        <f t="shared" si="129"/>
        <v>8.156211928E-6</v>
      </c>
    </row>
    <row r="97" spans="1:49" s="198" customFormat="1" x14ac:dyDescent="0.3">
      <c r="A97" s="188" t="s">
        <v>24</v>
      </c>
      <c r="B97" s="188" t="str">
        <f>B93</f>
        <v>РВС ЛВЖ+токси</v>
      </c>
      <c r="C97" s="190" t="s">
        <v>228</v>
      </c>
      <c r="D97" s="191" t="s">
        <v>193</v>
      </c>
      <c r="E97" s="204">
        <f>E96</f>
        <v>1E-4</v>
      </c>
      <c r="F97" s="205">
        <f>F93</f>
        <v>1</v>
      </c>
      <c r="G97" s="188">
        <v>4.5000000000000005E-2</v>
      </c>
      <c r="H97" s="193">
        <f t="shared" si="122"/>
        <v>4.500000000000001E-6</v>
      </c>
      <c r="I97" s="206">
        <f>0.15*I93</f>
        <v>1.8539999999999999</v>
      </c>
      <c r="J97" s="206">
        <f>0.15*J94</f>
        <v>9.375E-2</v>
      </c>
      <c r="K97" s="209" t="s">
        <v>208</v>
      </c>
      <c r="L97" s="210">
        <v>3</v>
      </c>
      <c r="M97" s="198" t="str">
        <f t="shared" si="120"/>
        <v>С5</v>
      </c>
      <c r="N97" s="198" t="str">
        <f t="shared" si="120"/>
        <v>РВС ЛВЖ+токси</v>
      </c>
      <c r="O97" s="198" t="str">
        <f t="shared" si="121"/>
        <v>Частичное-пожар-вспышка</v>
      </c>
      <c r="P97" s="198" t="s">
        <v>86</v>
      </c>
      <c r="Q97" s="198" t="s">
        <v>86</v>
      </c>
      <c r="R97" s="198" t="s">
        <v>86</v>
      </c>
      <c r="S97" s="198" t="s">
        <v>86</v>
      </c>
      <c r="T97" s="198" t="s">
        <v>86</v>
      </c>
      <c r="U97" s="198" t="s">
        <v>86</v>
      </c>
      <c r="V97" s="198" t="s">
        <v>86</v>
      </c>
      <c r="W97" s="198" t="s">
        <v>86</v>
      </c>
      <c r="X97" s="198" t="s">
        <v>86</v>
      </c>
      <c r="Y97" s="198" t="s">
        <v>86</v>
      </c>
      <c r="Z97" s="198" t="s">
        <v>86</v>
      </c>
      <c r="AA97" s="198" t="s">
        <v>86</v>
      </c>
      <c r="AB97" s="198" t="s">
        <v>86</v>
      </c>
      <c r="AC97" s="198" t="s">
        <v>86</v>
      </c>
      <c r="AD97" s="198" t="s">
        <v>86</v>
      </c>
      <c r="AE97" s="198" t="s">
        <v>86</v>
      </c>
      <c r="AF97" s="198" t="s">
        <v>86</v>
      </c>
      <c r="AG97" s="198" t="s">
        <v>86</v>
      </c>
      <c r="AH97" s="198">
        <v>0</v>
      </c>
      <c r="AI97" s="198">
        <v>1</v>
      </c>
      <c r="AJ97" s="198">
        <f>0.1*$AJ$2</f>
        <v>7.5000000000000011E-2</v>
      </c>
      <c r="AK97" s="198">
        <f>AK93</f>
        <v>2.7E-2</v>
      </c>
      <c r="AL97" s="198">
        <f>ROUNDUP(AL93/3,0)</f>
        <v>1</v>
      </c>
      <c r="AO97" s="201">
        <f t="shared" ref="AO97" si="130">AK97*I97+AJ97</f>
        <v>0.125058</v>
      </c>
      <c r="AP97" s="201">
        <f t="shared" si="123"/>
        <v>1.2505800000000001E-2</v>
      </c>
      <c r="AQ97" s="202">
        <f t="shared" si="124"/>
        <v>0.25</v>
      </c>
      <c r="AR97" s="202">
        <f t="shared" si="125"/>
        <v>9.6890950000000003E-2</v>
      </c>
      <c r="AS97" s="201">
        <f>10068.2*J97*POWER(10,-6)*10</f>
        <v>9.4389375000000011E-3</v>
      </c>
      <c r="AT97" s="202">
        <f t="shared" si="126"/>
        <v>0.49389368750000001</v>
      </c>
      <c r="AU97" s="203">
        <f t="shared" si="127"/>
        <v>0</v>
      </c>
      <c r="AV97" s="203">
        <f t="shared" si="128"/>
        <v>4.500000000000001E-6</v>
      </c>
      <c r="AW97" s="203">
        <f t="shared" si="129"/>
        <v>2.2225215937500004E-6</v>
      </c>
    </row>
    <row r="98" spans="1:49" s="198" customFormat="1" ht="15" thickBot="1" x14ac:dyDescent="0.35">
      <c r="A98" s="188" t="s">
        <v>25</v>
      </c>
      <c r="B98" s="188" t="str">
        <f>B93</f>
        <v>РВС ЛВЖ+токси</v>
      </c>
      <c r="C98" s="190" t="s">
        <v>232</v>
      </c>
      <c r="D98" s="191" t="s">
        <v>200</v>
      </c>
      <c r="E98" s="204">
        <f>E96</f>
        <v>1E-4</v>
      </c>
      <c r="F98" s="205">
        <f>F93</f>
        <v>1</v>
      </c>
      <c r="G98" s="188">
        <v>0.85499999999999998</v>
      </c>
      <c r="H98" s="193">
        <f t="shared" si="122"/>
        <v>8.5500000000000005E-5</v>
      </c>
      <c r="I98" s="206">
        <f>0.15*I93</f>
        <v>1.8539999999999999</v>
      </c>
      <c r="J98" s="188">
        <v>0</v>
      </c>
      <c r="K98" s="211" t="s">
        <v>219</v>
      </c>
      <c r="L98" s="211">
        <v>10</v>
      </c>
      <c r="M98" s="198" t="str">
        <f t="shared" si="120"/>
        <v>С6</v>
      </c>
      <c r="N98" s="198" t="str">
        <f t="shared" si="120"/>
        <v>РВС ЛВЖ+токси</v>
      </c>
      <c r="O98" s="198" t="str">
        <f t="shared" si="121"/>
        <v>Частичное-токси</v>
      </c>
      <c r="P98" s="198" t="s">
        <v>86</v>
      </c>
      <c r="Q98" s="198" t="s">
        <v>86</v>
      </c>
      <c r="R98" s="198" t="s">
        <v>86</v>
      </c>
      <c r="S98" s="198" t="s">
        <v>86</v>
      </c>
      <c r="T98" s="198" t="s">
        <v>86</v>
      </c>
      <c r="U98" s="198" t="s">
        <v>86</v>
      </c>
      <c r="V98" s="198" t="s">
        <v>86</v>
      </c>
      <c r="W98" s="198" t="s">
        <v>86</v>
      </c>
      <c r="X98" s="198" t="s">
        <v>86</v>
      </c>
      <c r="Y98" s="198" t="s">
        <v>86</v>
      </c>
      <c r="Z98" s="198" t="s">
        <v>86</v>
      </c>
      <c r="AA98" s="198" t="s">
        <v>86</v>
      </c>
      <c r="AB98" s="198" t="s">
        <v>86</v>
      </c>
      <c r="AC98" s="198" t="s">
        <v>86</v>
      </c>
      <c r="AD98" s="198" t="s">
        <v>86</v>
      </c>
      <c r="AE98" s="198" t="s">
        <v>86</v>
      </c>
      <c r="AF98" s="198" t="s">
        <v>86</v>
      </c>
      <c r="AG98" s="198" t="s">
        <v>86</v>
      </c>
      <c r="AH98" s="198">
        <v>0</v>
      </c>
      <c r="AI98" s="198">
        <v>1</v>
      </c>
      <c r="AJ98" s="198">
        <f>0.1*$AJ$2</f>
        <v>7.5000000000000011E-2</v>
      </c>
      <c r="AK98" s="198">
        <f>AK93</f>
        <v>2.7E-2</v>
      </c>
      <c r="AL98" s="198">
        <f>ROUNDUP(AL93/3,0)</f>
        <v>1</v>
      </c>
      <c r="AO98" s="201">
        <f>AK98*I98*0.1+AJ98</f>
        <v>8.0005800000000016E-2</v>
      </c>
      <c r="AP98" s="201">
        <f t="shared" si="123"/>
        <v>8.0005800000000019E-3</v>
      </c>
      <c r="AQ98" s="202">
        <f t="shared" si="124"/>
        <v>0.25</v>
      </c>
      <c r="AR98" s="202">
        <f t="shared" si="125"/>
        <v>8.4501595000000013E-2</v>
      </c>
      <c r="AS98" s="201">
        <f>1333*J97*POWER(10,-6)</f>
        <v>1.2496875E-4</v>
      </c>
      <c r="AT98" s="202">
        <f t="shared" si="126"/>
        <v>0.42263294374999999</v>
      </c>
      <c r="AU98" s="203">
        <f t="shared" si="127"/>
        <v>0</v>
      </c>
      <c r="AV98" s="203">
        <f t="shared" si="128"/>
        <v>8.5500000000000005E-5</v>
      </c>
      <c r="AW98" s="203">
        <f t="shared" si="129"/>
        <v>3.6135116690625003E-5</v>
      </c>
    </row>
    <row r="99" spans="1:49" s="198" customFormat="1" x14ac:dyDescent="0.3">
      <c r="A99" s="199"/>
      <c r="B99" s="199"/>
      <c r="D99" s="292"/>
      <c r="E99" s="293"/>
      <c r="F99" s="294"/>
      <c r="G99" s="199"/>
      <c r="H99" s="203"/>
      <c r="I99" s="202"/>
      <c r="J99" s="199"/>
      <c r="K99" s="199"/>
      <c r="L99" s="199"/>
      <c r="AO99" s="201"/>
      <c r="AP99" s="201"/>
      <c r="AQ99" s="202"/>
      <c r="AR99" s="202"/>
      <c r="AS99" s="201"/>
      <c r="AT99" s="202"/>
      <c r="AU99" s="203"/>
      <c r="AV99" s="203"/>
      <c r="AW99" s="203"/>
    </row>
    <row r="100" spans="1:49" s="198" customFormat="1" x14ac:dyDescent="0.3">
      <c r="A100" s="199"/>
      <c r="B100" s="199"/>
      <c r="D100" s="292"/>
      <c r="E100" s="293"/>
      <c r="F100" s="294"/>
      <c r="G100" s="199"/>
      <c r="H100" s="203"/>
      <c r="I100" s="202"/>
      <c r="J100" s="199"/>
      <c r="K100" s="199"/>
      <c r="L100" s="199"/>
      <c r="AO100" s="201"/>
      <c r="AP100" s="201"/>
      <c r="AQ100" s="202"/>
      <c r="AR100" s="202"/>
      <c r="AS100" s="201"/>
      <c r="AT100" s="202"/>
      <c r="AU100" s="203"/>
      <c r="AV100" s="203"/>
      <c r="AW100" s="203"/>
    </row>
    <row r="101" spans="1:49" s="198" customFormat="1" x14ac:dyDescent="0.3">
      <c r="A101" s="199"/>
      <c r="B101" s="199"/>
      <c r="D101" s="292"/>
      <c r="E101" s="293"/>
      <c r="F101" s="294"/>
      <c r="G101" s="199"/>
      <c r="H101" s="203"/>
      <c r="I101" s="202"/>
      <c r="J101" s="199"/>
      <c r="K101" s="199"/>
      <c r="L101" s="199"/>
      <c r="AO101" s="201"/>
      <c r="AP101" s="201"/>
      <c r="AQ101" s="202"/>
      <c r="AR101" s="202"/>
      <c r="AS101" s="201"/>
      <c r="AT101" s="202"/>
      <c r="AU101" s="203"/>
      <c r="AV101" s="203"/>
      <c r="AW101" s="203"/>
    </row>
    <row r="102" spans="1:49" ht="15" thickBot="1" x14ac:dyDescent="0.35"/>
    <row r="103" spans="1:49" s="198" customFormat="1" ht="15" thickBot="1" x14ac:dyDescent="0.35">
      <c r="A103" s="188" t="s">
        <v>20</v>
      </c>
      <c r="B103" s="189" t="s">
        <v>237</v>
      </c>
      <c r="C103" s="190" t="s">
        <v>224</v>
      </c>
      <c r="D103" s="191" t="s">
        <v>61</v>
      </c>
      <c r="E103" s="192">
        <v>1.0000000000000001E-5</v>
      </c>
      <c r="F103" s="189">
        <v>1</v>
      </c>
      <c r="G103" s="188">
        <v>0.1</v>
      </c>
      <c r="H103" s="193">
        <f>E103*F103*G103</f>
        <v>1.0000000000000002E-6</v>
      </c>
      <c r="I103" s="194">
        <v>12.36</v>
      </c>
      <c r="J103" s="206">
        <f>I103</f>
        <v>12.36</v>
      </c>
      <c r="K103" s="196" t="s">
        <v>203</v>
      </c>
      <c r="L103" s="197">
        <v>5000</v>
      </c>
      <c r="M103" s="198" t="str">
        <f t="shared" ref="M103:M108" si="131">A103</f>
        <v>С1</v>
      </c>
      <c r="N103" s="198" t="str">
        <f t="shared" ref="N103:N108" si="132">B103</f>
        <v>РВС ГЖ</v>
      </c>
      <c r="O103" s="198" t="str">
        <f t="shared" ref="O103:O108" si="133">D103</f>
        <v>Полное-пожар</v>
      </c>
      <c r="P103" s="198" t="s">
        <v>86</v>
      </c>
      <c r="Q103" s="198" t="s">
        <v>86</v>
      </c>
      <c r="R103" s="198" t="s">
        <v>86</v>
      </c>
      <c r="S103" s="198" t="s">
        <v>86</v>
      </c>
      <c r="T103" s="198" t="s">
        <v>86</v>
      </c>
      <c r="U103" s="198" t="s">
        <v>86</v>
      </c>
      <c r="V103" s="198" t="s">
        <v>86</v>
      </c>
      <c r="W103" s="198" t="s">
        <v>86</v>
      </c>
      <c r="X103" s="198" t="s">
        <v>86</v>
      </c>
      <c r="Y103" s="198" t="s">
        <v>86</v>
      </c>
      <c r="Z103" s="198" t="s">
        <v>86</v>
      </c>
      <c r="AA103" s="198" t="s">
        <v>86</v>
      </c>
      <c r="AB103" s="198" t="s">
        <v>86</v>
      </c>
      <c r="AC103" s="198" t="s">
        <v>86</v>
      </c>
      <c r="AD103" s="198" t="s">
        <v>86</v>
      </c>
      <c r="AE103" s="198" t="s">
        <v>86</v>
      </c>
      <c r="AF103" s="198" t="s">
        <v>86</v>
      </c>
      <c r="AG103" s="198" t="s">
        <v>86</v>
      </c>
      <c r="AH103" s="199">
        <v>1</v>
      </c>
      <c r="AI103" s="199">
        <v>2</v>
      </c>
      <c r="AJ103" s="200">
        <v>0.75</v>
      </c>
      <c r="AK103" s="200">
        <v>2.7E-2</v>
      </c>
      <c r="AL103" s="200">
        <v>3</v>
      </c>
      <c r="AO103" s="201">
        <f>AK103*I103+AJ103</f>
        <v>1.08372</v>
      </c>
      <c r="AP103" s="201">
        <f>0.1*AO103</f>
        <v>0.10837200000000001</v>
      </c>
      <c r="AQ103" s="202">
        <f>AH103*3+0.25*AI103</f>
        <v>3.5</v>
      </c>
      <c r="AR103" s="202">
        <f>SUM(AO103:AQ103)/4</f>
        <v>1.1730229999999999</v>
      </c>
      <c r="AS103" s="201">
        <f>10068.2*J103*POWER(10,-6)</f>
        <v>0.124442952</v>
      </c>
      <c r="AT103" s="202">
        <f t="shared" ref="AT103:AT108" si="134">AS103+AR103+AQ103+AP103+AO103</f>
        <v>5.9895579520000002</v>
      </c>
      <c r="AU103" s="203">
        <f>AH103*H103</f>
        <v>1.0000000000000002E-6</v>
      </c>
      <c r="AV103" s="203">
        <f>H103*AI103</f>
        <v>2.0000000000000003E-6</v>
      </c>
      <c r="AW103" s="203">
        <f>H103*AT103</f>
        <v>5.989557952000001E-6</v>
      </c>
    </row>
    <row r="104" spans="1:49" s="198" customFormat="1" ht="15" thickBot="1" x14ac:dyDescent="0.35">
      <c r="A104" s="188" t="s">
        <v>21</v>
      </c>
      <c r="B104" s="188" t="str">
        <f>B103</f>
        <v>РВС ГЖ</v>
      </c>
      <c r="C104" s="190" t="s">
        <v>233</v>
      </c>
      <c r="D104" s="191" t="s">
        <v>61</v>
      </c>
      <c r="E104" s="204">
        <f>E103</f>
        <v>1.0000000000000001E-5</v>
      </c>
      <c r="F104" s="205">
        <f>F103</f>
        <v>1</v>
      </c>
      <c r="G104" s="188">
        <v>0.18000000000000002</v>
      </c>
      <c r="H104" s="193">
        <f t="shared" ref="H104:H108" si="135">E104*F104*G104</f>
        <v>1.8000000000000003E-6</v>
      </c>
      <c r="I104" s="206">
        <f>I103</f>
        <v>12.36</v>
      </c>
      <c r="J104" s="206">
        <f>I103</f>
        <v>12.36</v>
      </c>
      <c r="K104" s="196" t="s">
        <v>204</v>
      </c>
      <c r="L104" s="197">
        <v>0</v>
      </c>
      <c r="M104" s="198" t="str">
        <f t="shared" si="131"/>
        <v>С2</v>
      </c>
      <c r="N104" s="198" t="str">
        <f t="shared" si="132"/>
        <v>РВС ГЖ</v>
      </c>
      <c r="O104" s="198" t="str">
        <f t="shared" si="133"/>
        <v>Полное-пожар</v>
      </c>
      <c r="P104" s="198" t="s">
        <v>86</v>
      </c>
      <c r="Q104" s="198" t="s">
        <v>86</v>
      </c>
      <c r="R104" s="198" t="s">
        <v>86</v>
      </c>
      <c r="S104" s="198" t="s">
        <v>86</v>
      </c>
      <c r="T104" s="198" t="s">
        <v>86</v>
      </c>
      <c r="U104" s="198" t="s">
        <v>86</v>
      </c>
      <c r="V104" s="198" t="s">
        <v>86</v>
      </c>
      <c r="W104" s="198" t="s">
        <v>86</v>
      </c>
      <c r="X104" s="198" t="s">
        <v>86</v>
      </c>
      <c r="Y104" s="198" t="s">
        <v>86</v>
      </c>
      <c r="Z104" s="198" t="s">
        <v>86</v>
      </c>
      <c r="AA104" s="198" t="s">
        <v>86</v>
      </c>
      <c r="AB104" s="198" t="s">
        <v>86</v>
      </c>
      <c r="AC104" s="198" t="s">
        <v>86</v>
      </c>
      <c r="AD104" s="198" t="s">
        <v>86</v>
      </c>
      <c r="AE104" s="198" t="s">
        <v>86</v>
      </c>
      <c r="AF104" s="198" t="s">
        <v>86</v>
      </c>
      <c r="AG104" s="198" t="s">
        <v>86</v>
      </c>
      <c r="AH104" s="199">
        <v>2</v>
      </c>
      <c r="AI104" s="199">
        <v>2</v>
      </c>
      <c r="AJ104" s="198">
        <f>AJ103</f>
        <v>0.75</v>
      </c>
      <c r="AK104" s="198">
        <f>AK103</f>
        <v>2.7E-2</v>
      </c>
      <c r="AL104" s="198">
        <f>AL103</f>
        <v>3</v>
      </c>
      <c r="AO104" s="201">
        <f>AK104*I104+AJ104</f>
        <v>1.08372</v>
      </c>
      <c r="AP104" s="201">
        <f t="shared" ref="AP104:AP108" si="136">0.1*AO104</f>
        <v>0.10837200000000001</v>
      </c>
      <c r="AQ104" s="202">
        <f t="shared" ref="AQ104:AQ108" si="137">AH104*3+0.25*AI104</f>
        <v>6.5</v>
      </c>
      <c r="AR104" s="202">
        <f t="shared" ref="AR104:AR108" si="138">SUM(AO104:AQ104)/4</f>
        <v>1.9230229999999999</v>
      </c>
      <c r="AS104" s="201">
        <f>10068.2*J104*POWER(10,-6)*10</f>
        <v>1.24442952</v>
      </c>
      <c r="AT104" s="202">
        <f t="shared" si="134"/>
        <v>10.859544519999998</v>
      </c>
      <c r="AU104" s="203">
        <f t="shared" ref="AU104:AU108" si="139">AH104*H104</f>
        <v>3.6000000000000007E-6</v>
      </c>
      <c r="AV104" s="203">
        <f t="shared" ref="AV104:AV108" si="140">H104*AI104</f>
        <v>3.6000000000000007E-6</v>
      </c>
      <c r="AW104" s="203">
        <f t="shared" ref="AW104:AW108" si="141">H104*AT104</f>
        <v>1.9547180136E-5</v>
      </c>
    </row>
    <row r="105" spans="1:49" s="198" customFormat="1" x14ac:dyDescent="0.3">
      <c r="A105" s="188" t="s">
        <v>22</v>
      </c>
      <c r="B105" s="188" t="str">
        <f>B103</f>
        <v>РВС ГЖ</v>
      </c>
      <c r="C105" s="190" t="s">
        <v>226</v>
      </c>
      <c r="D105" s="191" t="s">
        <v>62</v>
      </c>
      <c r="E105" s="204">
        <f>E103</f>
        <v>1.0000000000000001E-5</v>
      </c>
      <c r="F105" s="205">
        <f>F103</f>
        <v>1</v>
      </c>
      <c r="G105" s="188">
        <v>0.72000000000000008</v>
      </c>
      <c r="H105" s="193">
        <f t="shared" si="135"/>
        <v>7.2000000000000014E-6</v>
      </c>
      <c r="I105" s="206">
        <f>I103</f>
        <v>12.36</v>
      </c>
      <c r="J105" s="188">
        <v>0</v>
      </c>
      <c r="K105" s="196" t="s">
        <v>205</v>
      </c>
      <c r="L105" s="197">
        <v>0</v>
      </c>
      <c r="M105" s="198" t="str">
        <f t="shared" si="131"/>
        <v>С3</v>
      </c>
      <c r="N105" s="198" t="str">
        <f t="shared" si="132"/>
        <v>РВС ГЖ</v>
      </c>
      <c r="O105" s="198" t="str">
        <f t="shared" si="133"/>
        <v>Полное-ликвидация</v>
      </c>
      <c r="P105" s="198" t="s">
        <v>86</v>
      </c>
      <c r="Q105" s="198" t="s">
        <v>86</v>
      </c>
      <c r="R105" s="198" t="s">
        <v>86</v>
      </c>
      <c r="S105" s="198" t="s">
        <v>86</v>
      </c>
      <c r="T105" s="198" t="s">
        <v>86</v>
      </c>
      <c r="U105" s="198" t="s">
        <v>86</v>
      </c>
      <c r="V105" s="198" t="s">
        <v>86</v>
      </c>
      <c r="W105" s="198" t="s">
        <v>86</v>
      </c>
      <c r="X105" s="198" t="s">
        <v>86</v>
      </c>
      <c r="Y105" s="198" t="s">
        <v>86</v>
      </c>
      <c r="Z105" s="198" t="s">
        <v>86</v>
      </c>
      <c r="AA105" s="198" t="s">
        <v>86</v>
      </c>
      <c r="AB105" s="198" t="s">
        <v>86</v>
      </c>
      <c r="AC105" s="198" t="s">
        <v>86</v>
      </c>
      <c r="AD105" s="198" t="s">
        <v>86</v>
      </c>
      <c r="AE105" s="198" t="s">
        <v>86</v>
      </c>
      <c r="AF105" s="198" t="s">
        <v>86</v>
      </c>
      <c r="AG105" s="198" t="s">
        <v>86</v>
      </c>
      <c r="AH105" s="198">
        <v>0</v>
      </c>
      <c r="AI105" s="198">
        <v>0</v>
      </c>
      <c r="AJ105" s="198">
        <f>AJ103</f>
        <v>0.75</v>
      </c>
      <c r="AK105" s="198">
        <f>AK103</f>
        <v>2.7E-2</v>
      </c>
      <c r="AL105" s="198">
        <f>AL103</f>
        <v>3</v>
      </c>
      <c r="AO105" s="201">
        <f>AK105*I105*0.1+AJ105</f>
        <v>0.78337199999999996</v>
      </c>
      <c r="AP105" s="201">
        <f t="shared" si="136"/>
        <v>7.8337199999999996E-2</v>
      </c>
      <c r="AQ105" s="202">
        <f t="shared" si="137"/>
        <v>0</v>
      </c>
      <c r="AR105" s="202">
        <f t="shared" si="138"/>
        <v>0.21542729999999999</v>
      </c>
      <c r="AS105" s="201">
        <f>1333*J104*POWER(10,-6)</f>
        <v>1.6475880000000002E-2</v>
      </c>
      <c r="AT105" s="202">
        <f t="shared" si="134"/>
        <v>1.0936123799999999</v>
      </c>
      <c r="AU105" s="203">
        <f t="shared" si="139"/>
        <v>0</v>
      </c>
      <c r="AV105" s="203">
        <f t="shared" si="140"/>
        <v>0</v>
      </c>
      <c r="AW105" s="203">
        <f t="shared" si="141"/>
        <v>7.8740091360000004E-6</v>
      </c>
    </row>
    <row r="106" spans="1:49" s="198" customFormat="1" x14ac:dyDescent="0.3">
      <c r="A106" s="188" t="s">
        <v>23</v>
      </c>
      <c r="B106" s="188" t="str">
        <f>B103</f>
        <v>РВС ГЖ</v>
      </c>
      <c r="C106" s="190" t="s">
        <v>227</v>
      </c>
      <c r="D106" s="191" t="s">
        <v>87</v>
      </c>
      <c r="E106" s="192">
        <v>1E-4</v>
      </c>
      <c r="F106" s="205">
        <f>F103</f>
        <v>1</v>
      </c>
      <c r="G106" s="188">
        <v>0.1</v>
      </c>
      <c r="H106" s="193">
        <f t="shared" si="135"/>
        <v>1.0000000000000001E-5</v>
      </c>
      <c r="I106" s="206">
        <f>0.15*I103</f>
        <v>1.8539999999999999</v>
      </c>
      <c r="J106" s="206">
        <f>I106</f>
        <v>1.8539999999999999</v>
      </c>
      <c r="K106" s="209" t="s">
        <v>207</v>
      </c>
      <c r="L106" s="210">
        <v>45390</v>
      </c>
      <c r="M106" s="198" t="str">
        <f t="shared" si="131"/>
        <v>С4</v>
      </c>
      <c r="N106" s="198" t="str">
        <f t="shared" si="132"/>
        <v>РВС ГЖ</v>
      </c>
      <c r="O106" s="198" t="str">
        <f t="shared" si="133"/>
        <v>Частичное-пожар</v>
      </c>
      <c r="P106" s="198" t="s">
        <v>86</v>
      </c>
      <c r="Q106" s="198" t="s">
        <v>86</v>
      </c>
      <c r="R106" s="198" t="s">
        <v>86</v>
      </c>
      <c r="S106" s="198" t="s">
        <v>86</v>
      </c>
      <c r="T106" s="198" t="s">
        <v>86</v>
      </c>
      <c r="U106" s="198" t="s">
        <v>86</v>
      </c>
      <c r="V106" s="198" t="s">
        <v>86</v>
      </c>
      <c r="W106" s="198" t="s">
        <v>86</v>
      </c>
      <c r="X106" s="198" t="s">
        <v>86</v>
      </c>
      <c r="Y106" s="198" t="s">
        <v>86</v>
      </c>
      <c r="Z106" s="198" t="s">
        <v>86</v>
      </c>
      <c r="AA106" s="198" t="s">
        <v>86</v>
      </c>
      <c r="AB106" s="198" t="s">
        <v>86</v>
      </c>
      <c r="AC106" s="198" t="s">
        <v>86</v>
      </c>
      <c r="AD106" s="198" t="s">
        <v>86</v>
      </c>
      <c r="AE106" s="198" t="s">
        <v>86</v>
      </c>
      <c r="AF106" s="198" t="s">
        <v>86</v>
      </c>
      <c r="AG106" s="198" t="s">
        <v>86</v>
      </c>
      <c r="AH106" s="198">
        <v>0</v>
      </c>
      <c r="AI106" s="198">
        <v>2</v>
      </c>
      <c r="AJ106" s="198">
        <f>0.1*$AJ$2</f>
        <v>7.5000000000000011E-2</v>
      </c>
      <c r="AK106" s="198">
        <f>AK103</f>
        <v>2.7E-2</v>
      </c>
      <c r="AL106" s="198">
        <f>ROUNDUP(AL103/3,0)</f>
        <v>1</v>
      </c>
      <c r="AO106" s="201">
        <f>AK106*I106+AJ106</f>
        <v>0.125058</v>
      </c>
      <c r="AP106" s="201">
        <f t="shared" si="136"/>
        <v>1.2505800000000001E-2</v>
      </c>
      <c r="AQ106" s="202">
        <f t="shared" si="137"/>
        <v>0.5</v>
      </c>
      <c r="AR106" s="202">
        <f t="shared" si="138"/>
        <v>0.15939095</v>
      </c>
      <c r="AS106" s="201">
        <f>10068.2*J106*POWER(10,-6)</f>
        <v>1.8666442799999999E-2</v>
      </c>
      <c r="AT106" s="202">
        <f t="shared" si="134"/>
        <v>0.81562119280000001</v>
      </c>
      <c r="AU106" s="203">
        <f t="shared" si="139"/>
        <v>0</v>
      </c>
      <c r="AV106" s="203">
        <f t="shared" si="140"/>
        <v>2.0000000000000002E-5</v>
      </c>
      <c r="AW106" s="203">
        <f t="shared" si="141"/>
        <v>8.156211928E-6</v>
      </c>
    </row>
    <row r="107" spans="1:49" s="198" customFormat="1" x14ac:dyDescent="0.3">
      <c r="A107" s="188" t="s">
        <v>24</v>
      </c>
      <c r="B107" s="188" t="str">
        <f>B103</f>
        <v>РВС ГЖ</v>
      </c>
      <c r="C107" s="190" t="s">
        <v>234</v>
      </c>
      <c r="D107" s="191" t="s">
        <v>87</v>
      </c>
      <c r="E107" s="204">
        <f>E106</f>
        <v>1E-4</v>
      </c>
      <c r="F107" s="205">
        <f>F103</f>
        <v>1</v>
      </c>
      <c r="G107" s="188">
        <v>4.5000000000000005E-2</v>
      </c>
      <c r="H107" s="193">
        <f t="shared" si="135"/>
        <v>4.500000000000001E-6</v>
      </c>
      <c r="I107" s="206">
        <f>0.15*I103</f>
        <v>1.8539999999999999</v>
      </c>
      <c r="J107" s="206">
        <f>I106</f>
        <v>1.8539999999999999</v>
      </c>
      <c r="K107" s="209" t="s">
        <v>208</v>
      </c>
      <c r="L107" s="210">
        <v>3</v>
      </c>
      <c r="M107" s="198" t="str">
        <f t="shared" si="131"/>
        <v>С5</v>
      </c>
      <c r="N107" s="198" t="str">
        <f t="shared" si="132"/>
        <v>РВС ГЖ</v>
      </c>
      <c r="O107" s="198" t="str">
        <f t="shared" si="133"/>
        <v>Частичное-пожар</v>
      </c>
      <c r="P107" s="198" t="s">
        <v>86</v>
      </c>
      <c r="Q107" s="198" t="s">
        <v>86</v>
      </c>
      <c r="R107" s="198" t="s">
        <v>86</v>
      </c>
      <c r="S107" s="198" t="s">
        <v>86</v>
      </c>
      <c r="T107" s="198" t="s">
        <v>86</v>
      </c>
      <c r="U107" s="198" t="s">
        <v>86</v>
      </c>
      <c r="V107" s="198" t="s">
        <v>86</v>
      </c>
      <c r="W107" s="198" t="s">
        <v>86</v>
      </c>
      <c r="X107" s="198" t="s">
        <v>86</v>
      </c>
      <c r="Y107" s="198" t="s">
        <v>86</v>
      </c>
      <c r="Z107" s="198" t="s">
        <v>86</v>
      </c>
      <c r="AA107" s="198" t="s">
        <v>86</v>
      </c>
      <c r="AB107" s="198" t="s">
        <v>86</v>
      </c>
      <c r="AC107" s="198" t="s">
        <v>86</v>
      </c>
      <c r="AD107" s="198" t="s">
        <v>86</v>
      </c>
      <c r="AE107" s="198" t="s">
        <v>86</v>
      </c>
      <c r="AF107" s="198" t="s">
        <v>86</v>
      </c>
      <c r="AG107" s="198" t="s">
        <v>86</v>
      </c>
      <c r="AH107" s="198">
        <v>0</v>
      </c>
      <c r="AI107" s="198">
        <v>1</v>
      </c>
      <c r="AJ107" s="198">
        <f>0.1*$AJ$2</f>
        <v>7.5000000000000011E-2</v>
      </c>
      <c r="AK107" s="198">
        <f>AK103</f>
        <v>2.7E-2</v>
      </c>
      <c r="AL107" s="198">
        <f>ROUNDUP(AL103/3,0)</f>
        <v>1</v>
      </c>
      <c r="AO107" s="201">
        <f t="shared" ref="AO107" si="142">AK107*I107+AJ107</f>
        <v>0.125058</v>
      </c>
      <c r="AP107" s="201">
        <f t="shared" si="136"/>
        <v>1.2505800000000001E-2</v>
      </c>
      <c r="AQ107" s="202">
        <f t="shared" si="137"/>
        <v>0.25</v>
      </c>
      <c r="AR107" s="202">
        <f t="shared" si="138"/>
        <v>9.6890950000000003E-2</v>
      </c>
      <c r="AS107" s="201">
        <f>10068.2*J107*POWER(10,-6)*10</f>
        <v>0.18666442799999999</v>
      </c>
      <c r="AT107" s="202">
        <f t="shared" si="134"/>
        <v>0.67111917799999998</v>
      </c>
      <c r="AU107" s="203">
        <f t="shared" si="139"/>
        <v>0</v>
      </c>
      <c r="AV107" s="203">
        <f t="shared" si="140"/>
        <v>4.500000000000001E-6</v>
      </c>
      <c r="AW107" s="203">
        <f t="shared" si="141"/>
        <v>3.0200363010000006E-6</v>
      </c>
    </row>
    <row r="108" spans="1:49" s="198" customFormat="1" ht="15" thickBot="1" x14ac:dyDescent="0.35">
      <c r="A108" s="188" t="s">
        <v>25</v>
      </c>
      <c r="B108" s="188" t="str">
        <f>B103</f>
        <v>РВС ГЖ</v>
      </c>
      <c r="C108" s="190" t="s">
        <v>229</v>
      </c>
      <c r="D108" s="191" t="s">
        <v>63</v>
      </c>
      <c r="E108" s="204">
        <f>E106</f>
        <v>1E-4</v>
      </c>
      <c r="F108" s="205">
        <f>F103</f>
        <v>1</v>
      </c>
      <c r="G108" s="188">
        <v>0.85499999999999998</v>
      </c>
      <c r="H108" s="193">
        <f t="shared" si="135"/>
        <v>8.5500000000000005E-5</v>
      </c>
      <c r="I108" s="206">
        <f>0.15*I103</f>
        <v>1.8539999999999999</v>
      </c>
      <c r="J108" s="188">
        <v>0</v>
      </c>
      <c r="K108" s="211" t="s">
        <v>219</v>
      </c>
      <c r="L108" s="211">
        <v>11</v>
      </c>
      <c r="M108" s="198" t="str">
        <f t="shared" si="131"/>
        <v>С6</v>
      </c>
      <c r="N108" s="198" t="str">
        <f t="shared" si="132"/>
        <v>РВС ГЖ</v>
      </c>
      <c r="O108" s="198" t="str">
        <f t="shared" si="133"/>
        <v>Частичное-ликвидация</v>
      </c>
      <c r="P108" s="198" t="s">
        <v>86</v>
      </c>
      <c r="Q108" s="198" t="s">
        <v>86</v>
      </c>
      <c r="R108" s="198" t="s">
        <v>86</v>
      </c>
      <c r="S108" s="198" t="s">
        <v>86</v>
      </c>
      <c r="T108" s="198" t="s">
        <v>86</v>
      </c>
      <c r="U108" s="198" t="s">
        <v>86</v>
      </c>
      <c r="V108" s="198" t="s">
        <v>86</v>
      </c>
      <c r="W108" s="198" t="s">
        <v>86</v>
      </c>
      <c r="X108" s="198" t="s">
        <v>86</v>
      </c>
      <c r="Y108" s="198" t="s">
        <v>86</v>
      </c>
      <c r="Z108" s="198" t="s">
        <v>86</v>
      </c>
      <c r="AA108" s="198" t="s">
        <v>86</v>
      </c>
      <c r="AB108" s="198" t="s">
        <v>86</v>
      </c>
      <c r="AC108" s="198" t="s">
        <v>86</v>
      </c>
      <c r="AD108" s="198" t="s">
        <v>86</v>
      </c>
      <c r="AE108" s="198" t="s">
        <v>86</v>
      </c>
      <c r="AF108" s="198" t="s">
        <v>86</v>
      </c>
      <c r="AG108" s="198" t="s">
        <v>86</v>
      </c>
      <c r="AH108" s="198">
        <v>0</v>
      </c>
      <c r="AI108" s="198">
        <v>0</v>
      </c>
      <c r="AJ108" s="198">
        <f>0.1*$AJ$2</f>
        <v>7.5000000000000011E-2</v>
      </c>
      <c r="AK108" s="198">
        <f>AK103</f>
        <v>2.7E-2</v>
      </c>
      <c r="AL108" s="198">
        <f>ROUNDUP(AL103/3,0)</f>
        <v>1</v>
      </c>
      <c r="AO108" s="201">
        <f>AK108*I108*0.1+AJ108</f>
        <v>8.0005800000000016E-2</v>
      </c>
      <c r="AP108" s="201">
        <f t="shared" si="136"/>
        <v>8.0005800000000019E-3</v>
      </c>
      <c r="AQ108" s="202">
        <f t="shared" si="137"/>
        <v>0</v>
      </c>
      <c r="AR108" s="202">
        <f t="shared" si="138"/>
        <v>2.2001595000000006E-2</v>
      </c>
      <c r="AS108" s="201">
        <f>1333*J107*POWER(10,-6)</f>
        <v>2.4713819999999994E-3</v>
      </c>
      <c r="AT108" s="202">
        <f t="shared" si="134"/>
        <v>0.11247935700000003</v>
      </c>
      <c r="AU108" s="203">
        <f t="shared" si="139"/>
        <v>0</v>
      </c>
      <c r="AV108" s="203">
        <f t="shared" si="140"/>
        <v>0</v>
      </c>
      <c r="AW108" s="203">
        <f t="shared" si="141"/>
        <v>9.6169850235000027E-6</v>
      </c>
    </row>
    <row r="109" spans="1:49" s="198" customFormat="1" x14ac:dyDescent="0.3">
      <c r="A109" s="199"/>
      <c r="B109" s="199"/>
      <c r="D109" s="292"/>
      <c r="E109" s="293"/>
      <c r="F109" s="294"/>
      <c r="G109" s="199"/>
      <c r="H109" s="203"/>
      <c r="I109" s="202"/>
      <c r="J109" s="199"/>
      <c r="K109" s="199"/>
      <c r="L109" s="199"/>
      <c r="AO109" s="201"/>
      <c r="AP109" s="201"/>
      <c r="AQ109" s="202"/>
      <c r="AR109" s="202"/>
      <c r="AS109" s="201"/>
      <c r="AT109" s="202"/>
      <c r="AU109" s="203"/>
      <c r="AV109" s="203"/>
      <c r="AW109" s="203"/>
    </row>
    <row r="110" spans="1:49" s="198" customFormat="1" x14ac:dyDescent="0.3">
      <c r="A110" s="199"/>
      <c r="B110" s="199"/>
      <c r="D110" s="292"/>
      <c r="E110" s="293"/>
      <c r="F110" s="294"/>
      <c r="G110" s="199"/>
      <c r="H110" s="203"/>
      <c r="I110" s="202"/>
      <c r="J110" s="199"/>
      <c r="K110" s="199"/>
      <c r="L110" s="199"/>
      <c r="AO110" s="201"/>
      <c r="AP110" s="201"/>
      <c r="AQ110" s="202"/>
      <c r="AR110" s="202"/>
      <c r="AS110" s="201"/>
      <c r="AT110" s="202"/>
      <c r="AU110" s="203"/>
      <c r="AV110" s="203"/>
      <c r="AW110" s="203"/>
    </row>
    <row r="111" spans="1:49" s="198" customFormat="1" x14ac:dyDescent="0.3">
      <c r="A111" s="199"/>
      <c r="B111" s="199"/>
      <c r="D111" s="292"/>
      <c r="E111" s="293"/>
      <c r="F111" s="294"/>
      <c r="G111" s="199"/>
      <c r="H111" s="203"/>
      <c r="I111" s="202"/>
      <c r="J111" s="199"/>
      <c r="K111" s="199"/>
      <c r="L111" s="199"/>
      <c r="AO111" s="201"/>
      <c r="AP111" s="201"/>
      <c r="AQ111" s="202"/>
      <c r="AR111" s="202"/>
      <c r="AS111" s="201"/>
      <c r="AT111" s="202"/>
      <c r="AU111" s="203"/>
      <c r="AV111" s="203"/>
      <c r="AW111" s="203"/>
    </row>
    <row r="112" spans="1:49" ht="15" thickBot="1" x14ac:dyDescent="0.35"/>
    <row r="113" spans="1:49" s="247" customFormat="1" ht="18" customHeight="1" x14ac:dyDescent="0.3">
      <c r="A113" s="238" t="s">
        <v>20</v>
      </c>
      <c r="B113" s="239" t="s">
        <v>240</v>
      </c>
      <c r="C113" s="53" t="s">
        <v>224</v>
      </c>
      <c r="D113" s="240" t="s">
        <v>61</v>
      </c>
      <c r="E113" s="241">
        <v>9.9999999999999995E-7</v>
      </c>
      <c r="F113" s="239">
        <v>1</v>
      </c>
      <c r="G113" s="238">
        <v>0.05</v>
      </c>
      <c r="H113" s="242">
        <f>E113*F113*G113</f>
        <v>4.9999999999999998E-8</v>
      </c>
      <c r="I113" s="243">
        <v>12</v>
      </c>
      <c r="J113" s="244">
        <f>I113</f>
        <v>12</v>
      </c>
      <c r="K113" s="245" t="s">
        <v>203</v>
      </c>
      <c r="L113" s="246">
        <v>2000</v>
      </c>
      <c r="M113" s="247" t="str">
        <f t="shared" ref="M113:M121" si="143">A113</f>
        <v>С1</v>
      </c>
      <c r="N113" s="247" t="str">
        <f t="shared" ref="N113:N120" si="144">B113</f>
        <v>Емкость DP ЛВЖ</v>
      </c>
      <c r="O113" s="247" t="str">
        <f t="shared" ref="O113:O120" si="145">D113</f>
        <v>Полное-пожар</v>
      </c>
      <c r="P113" s="247" t="s">
        <v>86</v>
      </c>
      <c r="Q113" s="247" t="s">
        <v>86</v>
      </c>
      <c r="R113" s="247" t="s">
        <v>86</v>
      </c>
      <c r="S113" s="247" t="s">
        <v>86</v>
      </c>
      <c r="T113" s="247" t="s">
        <v>86</v>
      </c>
      <c r="U113" s="247" t="s">
        <v>86</v>
      </c>
      <c r="V113" s="247" t="s">
        <v>86</v>
      </c>
      <c r="W113" s="247" t="s">
        <v>86</v>
      </c>
      <c r="X113" s="247" t="s">
        <v>86</v>
      </c>
      <c r="Y113" s="247" t="s">
        <v>86</v>
      </c>
      <c r="Z113" s="247" t="s">
        <v>86</v>
      </c>
      <c r="AA113" s="247" t="s">
        <v>86</v>
      </c>
      <c r="AB113" s="247" t="s">
        <v>86</v>
      </c>
      <c r="AC113" s="247" t="s">
        <v>86</v>
      </c>
      <c r="AD113" s="247" t="s">
        <v>86</v>
      </c>
      <c r="AE113" s="247" t="s">
        <v>86</v>
      </c>
      <c r="AF113" s="247" t="s">
        <v>86</v>
      </c>
      <c r="AG113" s="247" t="s">
        <v>86</v>
      </c>
      <c r="AH113" s="248">
        <v>1</v>
      </c>
      <c r="AI113" s="248">
        <v>2</v>
      </c>
      <c r="AJ113" s="249">
        <v>0.75</v>
      </c>
      <c r="AK113" s="249">
        <v>2.7E-2</v>
      </c>
      <c r="AL113" s="249">
        <v>3</v>
      </c>
      <c r="AO113" s="250">
        <f>AK113*I113+AJ113</f>
        <v>1.0740000000000001</v>
      </c>
      <c r="AP113" s="250">
        <f>0.1*AO113</f>
        <v>0.10740000000000001</v>
      </c>
      <c r="AQ113" s="251">
        <f>AH113*3+0.25*AI113</f>
        <v>3.5</v>
      </c>
      <c r="AR113" s="251">
        <f>SUM(AO113:AQ113)/4</f>
        <v>1.17035</v>
      </c>
      <c r="AS113" s="250">
        <f>10068.2*J113*POWER(10,-6)</f>
        <v>0.12081840000000001</v>
      </c>
      <c r="AT113" s="251">
        <f t="shared" ref="AT113:AT121" si="146">AS113+AR113+AQ113+AP113+AO113</f>
        <v>5.9725684000000001</v>
      </c>
      <c r="AU113" s="252">
        <f>AH113*H113</f>
        <v>4.9999999999999998E-8</v>
      </c>
      <c r="AV113" s="252">
        <f>H113*AI113</f>
        <v>9.9999999999999995E-8</v>
      </c>
      <c r="AW113" s="252">
        <f>H113*AT113</f>
        <v>2.9862842000000001E-7</v>
      </c>
    </row>
    <row r="114" spans="1:49" s="247" customFormat="1" x14ac:dyDescent="0.3">
      <c r="A114" s="238" t="s">
        <v>21</v>
      </c>
      <c r="B114" s="238" t="str">
        <f>B113</f>
        <v>Емкость DP ЛВЖ</v>
      </c>
      <c r="C114" s="53" t="s">
        <v>230</v>
      </c>
      <c r="D114" s="240" t="s">
        <v>64</v>
      </c>
      <c r="E114" s="253">
        <f>E113</f>
        <v>9.9999999999999995E-7</v>
      </c>
      <c r="F114" s="254">
        <f>F113</f>
        <v>1</v>
      </c>
      <c r="G114" s="238">
        <v>0.19</v>
      </c>
      <c r="H114" s="242">
        <f t="shared" ref="H114:H121" si="147">E114*F114*G114</f>
        <v>1.8999999999999998E-7</v>
      </c>
      <c r="I114" s="255">
        <f>I113</f>
        <v>12</v>
      </c>
      <c r="J114" s="263">
        <v>0.35</v>
      </c>
      <c r="K114" s="256" t="s">
        <v>204</v>
      </c>
      <c r="L114" s="257">
        <v>2</v>
      </c>
      <c r="M114" s="247" t="str">
        <f t="shared" si="143"/>
        <v>С2</v>
      </c>
      <c r="N114" s="247" t="str">
        <f t="shared" si="144"/>
        <v>Емкость DP ЛВЖ</v>
      </c>
      <c r="O114" s="247" t="str">
        <f t="shared" si="145"/>
        <v>Полное-взрыв</v>
      </c>
      <c r="P114" s="247" t="s">
        <v>86</v>
      </c>
      <c r="Q114" s="247" t="s">
        <v>86</v>
      </c>
      <c r="R114" s="247" t="s">
        <v>86</v>
      </c>
      <c r="S114" s="247" t="s">
        <v>86</v>
      </c>
      <c r="T114" s="247" t="s">
        <v>86</v>
      </c>
      <c r="U114" s="247" t="s">
        <v>86</v>
      </c>
      <c r="V114" s="247" t="s">
        <v>86</v>
      </c>
      <c r="W114" s="247" t="s">
        <v>86</v>
      </c>
      <c r="X114" s="247" t="s">
        <v>86</v>
      </c>
      <c r="Y114" s="247" t="s">
        <v>86</v>
      </c>
      <c r="Z114" s="247" t="s">
        <v>86</v>
      </c>
      <c r="AA114" s="247" t="s">
        <v>86</v>
      </c>
      <c r="AB114" s="247" t="s">
        <v>86</v>
      </c>
      <c r="AC114" s="247" t="s">
        <v>86</v>
      </c>
      <c r="AD114" s="247" t="s">
        <v>86</v>
      </c>
      <c r="AE114" s="247" t="s">
        <v>86</v>
      </c>
      <c r="AF114" s="247" t="s">
        <v>86</v>
      </c>
      <c r="AG114" s="247" t="s">
        <v>86</v>
      </c>
      <c r="AH114" s="248">
        <v>2</v>
      </c>
      <c r="AI114" s="248">
        <v>2</v>
      </c>
      <c r="AJ114" s="247">
        <f>AJ113</f>
        <v>0.75</v>
      </c>
      <c r="AK114" s="247">
        <f>AK113</f>
        <v>2.7E-2</v>
      </c>
      <c r="AL114" s="247">
        <f>AL113</f>
        <v>3</v>
      </c>
      <c r="AO114" s="250">
        <f>AK114*I114+AJ114</f>
        <v>1.0740000000000001</v>
      </c>
      <c r="AP114" s="250">
        <f t="shared" ref="AP114:AP120" si="148">0.1*AO114</f>
        <v>0.10740000000000001</v>
      </c>
      <c r="AQ114" s="251">
        <f t="shared" ref="AQ114:AQ120" si="149">AH114*3+0.25*AI114</f>
        <v>6.5</v>
      </c>
      <c r="AR114" s="251">
        <f t="shared" ref="AR114:AR120" si="150">SUM(AO114:AQ114)/4</f>
        <v>1.92035</v>
      </c>
      <c r="AS114" s="250">
        <f>10068.2*J114*POWER(10,-6)*10</f>
        <v>3.5238699999999998E-2</v>
      </c>
      <c r="AT114" s="251">
        <f t="shared" si="146"/>
        <v>9.6369886999999999</v>
      </c>
      <c r="AU114" s="252">
        <f t="shared" ref="AU114:AU120" si="151">AH114*H114</f>
        <v>3.7999999999999996E-7</v>
      </c>
      <c r="AV114" s="252">
        <f t="shared" ref="AV114:AV120" si="152">H114*AI114</f>
        <v>3.7999999999999996E-7</v>
      </c>
      <c r="AW114" s="252">
        <f t="shared" ref="AW114:AW120" si="153">H114*AT114</f>
        <v>1.8310278529999998E-6</v>
      </c>
    </row>
    <row r="115" spans="1:49" s="247" customFormat="1" x14ac:dyDescent="0.3">
      <c r="A115" s="238" t="s">
        <v>22</v>
      </c>
      <c r="B115" s="238" t="str">
        <f>B113</f>
        <v>Емкость DP ЛВЖ</v>
      </c>
      <c r="C115" s="53" t="s">
        <v>241</v>
      </c>
      <c r="D115" s="240" t="s">
        <v>62</v>
      </c>
      <c r="E115" s="253">
        <f>E113</f>
        <v>9.9999999999999995E-7</v>
      </c>
      <c r="F115" s="254">
        <f>F113</f>
        <v>1</v>
      </c>
      <c r="G115" s="238">
        <v>0.76</v>
      </c>
      <c r="H115" s="242">
        <f t="shared" si="147"/>
        <v>7.5999999999999992E-7</v>
      </c>
      <c r="I115" s="255">
        <f>I113</f>
        <v>12</v>
      </c>
      <c r="J115" s="258">
        <v>0</v>
      </c>
      <c r="K115" s="256" t="s">
        <v>205</v>
      </c>
      <c r="L115" s="257">
        <v>1.05</v>
      </c>
      <c r="M115" s="247" t="str">
        <f t="shared" si="143"/>
        <v>С3</v>
      </c>
      <c r="N115" s="247" t="str">
        <f t="shared" si="144"/>
        <v>Емкость DP ЛВЖ</v>
      </c>
      <c r="O115" s="247" t="str">
        <f t="shared" si="145"/>
        <v>Полное-ликвидация</v>
      </c>
      <c r="P115" s="247" t="s">
        <v>86</v>
      </c>
      <c r="Q115" s="247" t="s">
        <v>86</v>
      </c>
      <c r="R115" s="247" t="s">
        <v>86</v>
      </c>
      <c r="S115" s="247" t="s">
        <v>86</v>
      </c>
      <c r="T115" s="247" t="s">
        <v>86</v>
      </c>
      <c r="U115" s="247" t="s">
        <v>86</v>
      </c>
      <c r="V115" s="247" t="s">
        <v>86</v>
      </c>
      <c r="W115" s="247" t="s">
        <v>86</v>
      </c>
      <c r="X115" s="247" t="s">
        <v>86</v>
      </c>
      <c r="Y115" s="247" t="s">
        <v>86</v>
      </c>
      <c r="Z115" s="247" t="s">
        <v>86</v>
      </c>
      <c r="AA115" s="247" t="s">
        <v>86</v>
      </c>
      <c r="AB115" s="247" t="s">
        <v>86</v>
      </c>
      <c r="AC115" s="247" t="s">
        <v>86</v>
      </c>
      <c r="AD115" s="247" t="s">
        <v>86</v>
      </c>
      <c r="AE115" s="247" t="s">
        <v>86</v>
      </c>
      <c r="AF115" s="247" t="s">
        <v>86</v>
      </c>
      <c r="AG115" s="247" t="s">
        <v>86</v>
      </c>
      <c r="AH115" s="247">
        <v>0</v>
      </c>
      <c r="AI115" s="247">
        <v>0</v>
      </c>
      <c r="AJ115" s="247">
        <f>AJ113</f>
        <v>0.75</v>
      </c>
      <c r="AK115" s="247">
        <f>AK113</f>
        <v>2.7E-2</v>
      </c>
      <c r="AL115" s="247">
        <f>AL113</f>
        <v>3</v>
      </c>
      <c r="AO115" s="250">
        <f>AK115*I115*0.1+AJ115</f>
        <v>0.78239999999999998</v>
      </c>
      <c r="AP115" s="250">
        <f t="shared" si="148"/>
        <v>7.8240000000000004E-2</v>
      </c>
      <c r="AQ115" s="251">
        <f t="shared" si="149"/>
        <v>0</v>
      </c>
      <c r="AR115" s="251">
        <f t="shared" si="150"/>
        <v>0.21515999999999999</v>
      </c>
      <c r="AS115" s="250">
        <f>1333*J113*POWER(10,-6)</f>
        <v>1.5996E-2</v>
      </c>
      <c r="AT115" s="251">
        <f t="shared" si="146"/>
        <v>1.091796</v>
      </c>
      <c r="AU115" s="252">
        <f t="shared" si="151"/>
        <v>0</v>
      </c>
      <c r="AV115" s="252">
        <f t="shared" si="152"/>
        <v>0</v>
      </c>
      <c r="AW115" s="252">
        <f>H115*AT115</f>
        <v>8.2976495999999993E-7</v>
      </c>
    </row>
    <row r="116" spans="1:49" s="247" customFormat="1" x14ac:dyDescent="0.3">
      <c r="A116" s="238" t="s">
        <v>23</v>
      </c>
      <c r="B116" s="238" t="str">
        <f>B113</f>
        <v>Емкость DP ЛВЖ</v>
      </c>
      <c r="C116" s="53" t="s">
        <v>242</v>
      </c>
      <c r="D116" s="240" t="s">
        <v>243</v>
      </c>
      <c r="E116" s="241">
        <v>1.0000000000000001E-5</v>
      </c>
      <c r="F116" s="254">
        <f>F113</f>
        <v>1</v>
      </c>
      <c r="G116" s="238">
        <v>4.0000000000000008E-2</v>
      </c>
      <c r="H116" s="242">
        <f t="shared" si="147"/>
        <v>4.0000000000000009E-7</v>
      </c>
      <c r="I116" s="255">
        <f>0.15*I113</f>
        <v>1.7999999999999998</v>
      </c>
      <c r="J116" s="244">
        <f>I116</f>
        <v>1.7999999999999998</v>
      </c>
      <c r="K116" s="256" t="s">
        <v>207</v>
      </c>
      <c r="L116" s="257">
        <v>45390</v>
      </c>
      <c r="M116" s="247" t="str">
        <f t="shared" si="143"/>
        <v>С4</v>
      </c>
      <c r="N116" s="247" t="str">
        <f t="shared" si="144"/>
        <v>Емкость DP ЛВЖ</v>
      </c>
      <c r="O116" s="247" t="str">
        <f t="shared" si="145"/>
        <v>Частичное факел</v>
      </c>
      <c r="P116" s="247" t="s">
        <v>86</v>
      </c>
      <c r="Q116" s="247" t="s">
        <v>86</v>
      </c>
      <c r="R116" s="247" t="s">
        <v>86</v>
      </c>
      <c r="S116" s="247" t="s">
        <v>86</v>
      </c>
      <c r="T116" s="247" t="s">
        <v>86</v>
      </c>
      <c r="U116" s="247" t="s">
        <v>86</v>
      </c>
      <c r="V116" s="247" t="s">
        <v>86</v>
      </c>
      <c r="W116" s="247" t="s">
        <v>86</v>
      </c>
      <c r="X116" s="247" t="s">
        <v>86</v>
      </c>
      <c r="Y116" s="247" t="s">
        <v>86</v>
      </c>
      <c r="Z116" s="247" t="s">
        <v>86</v>
      </c>
      <c r="AA116" s="247" t="s">
        <v>86</v>
      </c>
      <c r="AB116" s="247" t="s">
        <v>86</v>
      </c>
      <c r="AC116" s="247" t="s">
        <v>86</v>
      </c>
      <c r="AD116" s="247" t="s">
        <v>86</v>
      </c>
      <c r="AE116" s="247" t="s">
        <v>86</v>
      </c>
      <c r="AF116" s="247" t="s">
        <v>86</v>
      </c>
      <c r="AG116" s="247" t="s">
        <v>86</v>
      </c>
      <c r="AH116" s="247">
        <v>0</v>
      </c>
      <c r="AI116" s="247">
        <v>1</v>
      </c>
      <c r="AJ116" s="247">
        <f>0.1*$AJ$2</f>
        <v>7.5000000000000011E-2</v>
      </c>
      <c r="AK116" s="247">
        <f>AK114</f>
        <v>2.7E-2</v>
      </c>
      <c r="AL116" s="247">
        <f>AL113</f>
        <v>3</v>
      </c>
      <c r="AO116" s="250">
        <f>AK116*I116*0.1+AJ116</f>
        <v>7.9860000000000014E-2</v>
      </c>
      <c r="AP116" s="250">
        <f t="shared" si="148"/>
        <v>7.9860000000000018E-3</v>
      </c>
      <c r="AQ116" s="251">
        <f t="shared" si="149"/>
        <v>0.25</v>
      </c>
      <c r="AR116" s="251">
        <f t="shared" si="150"/>
        <v>8.4461500000000009E-2</v>
      </c>
      <c r="AS116" s="250">
        <f>10068.2*J116*POWER(10,-6)</f>
        <v>1.8122759999999998E-2</v>
      </c>
      <c r="AT116" s="251">
        <f t="shared" si="146"/>
        <v>0.44043025999999996</v>
      </c>
      <c r="AU116" s="252">
        <f t="shared" si="151"/>
        <v>0</v>
      </c>
      <c r="AV116" s="252">
        <f t="shared" si="152"/>
        <v>4.0000000000000009E-7</v>
      </c>
      <c r="AW116" s="252">
        <f t="shared" si="153"/>
        <v>1.7617210400000003E-7</v>
      </c>
    </row>
    <row r="117" spans="1:49" s="247" customFormat="1" x14ac:dyDescent="0.3">
      <c r="A117" s="238" t="s">
        <v>24</v>
      </c>
      <c r="B117" s="238" t="str">
        <f>B113</f>
        <v>Емкость DP ЛВЖ</v>
      </c>
      <c r="C117" s="53" t="s">
        <v>244</v>
      </c>
      <c r="D117" s="240" t="s">
        <v>63</v>
      </c>
      <c r="E117" s="253">
        <f>E116</f>
        <v>1.0000000000000001E-5</v>
      </c>
      <c r="F117" s="254">
        <f>F113</f>
        <v>1</v>
      </c>
      <c r="G117" s="238">
        <v>0.16000000000000003</v>
      </c>
      <c r="H117" s="242">
        <f t="shared" si="147"/>
        <v>1.6000000000000004E-6</v>
      </c>
      <c r="I117" s="255">
        <f>0.15*I113</f>
        <v>1.7999999999999998</v>
      </c>
      <c r="J117" s="244">
        <v>0</v>
      </c>
      <c r="K117" s="256" t="s">
        <v>208</v>
      </c>
      <c r="L117" s="257">
        <v>3</v>
      </c>
      <c r="M117" s="247" t="str">
        <f t="shared" si="143"/>
        <v>С5</v>
      </c>
      <c r="N117" s="247" t="str">
        <f t="shared" si="144"/>
        <v>Емкость DP ЛВЖ</v>
      </c>
      <c r="O117" s="247" t="str">
        <f t="shared" si="145"/>
        <v>Частичное-ликвидация</v>
      </c>
      <c r="P117" s="247" t="s">
        <v>86</v>
      </c>
      <c r="Q117" s="247" t="s">
        <v>86</v>
      </c>
      <c r="R117" s="247" t="s">
        <v>86</v>
      </c>
      <c r="S117" s="247" t="s">
        <v>86</v>
      </c>
      <c r="T117" s="247" t="s">
        <v>86</v>
      </c>
      <c r="U117" s="247" t="s">
        <v>86</v>
      </c>
      <c r="V117" s="247" t="s">
        <v>86</v>
      </c>
      <c r="W117" s="247" t="s">
        <v>86</v>
      </c>
      <c r="X117" s="247" t="s">
        <v>86</v>
      </c>
      <c r="Y117" s="247" t="s">
        <v>86</v>
      </c>
      <c r="Z117" s="247" t="s">
        <v>86</v>
      </c>
      <c r="AA117" s="247" t="s">
        <v>86</v>
      </c>
      <c r="AB117" s="247" t="s">
        <v>86</v>
      </c>
      <c r="AC117" s="247" t="s">
        <v>86</v>
      </c>
      <c r="AD117" s="247" t="s">
        <v>86</v>
      </c>
      <c r="AE117" s="247" t="s">
        <v>86</v>
      </c>
      <c r="AF117" s="247" t="s">
        <v>86</v>
      </c>
      <c r="AG117" s="247" t="s">
        <v>86</v>
      </c>
      <c r="AH117" s="247">
        <v>0</v>
      </c>
      <c r="AI117" s="247">
        <v>1</v>
      </c>
      <c r="AJ117" s="247">
        <f>0.1*$AJ$2</f>
        <v>7.5000000000000011E-2</v>
      </c>
      <c r="AK117" s="247">
        <f>AK113</f>
        <v>2.7E-2</v>
      </c>
      <c r="AL117" s="247">
        <f>ROUNDUP(AL113/3,0)</f>
        <v>1</v>
      </c>
      <c r="AO117" s="250">
        <f>AK117*I117+AJ117</f>
        <v>0.12360000000000002</v>
      </c>
      <c r="AP117" s="250">
        <f t="shared" si="148"/>
        <v>1.2360000000000003E-2</v>
      </c>
      <c r="AQ117" s="251">
        <f t="shared" si="149"/>
        <v>0.25</v>
      </c>
      <c r="AR117" s="251">
        <f t="shared" si="150"/>
        <v>9.6490000000000006E-2</v>
      </c>
      <c r="AS117" s="250">
        <f>1333*J114*POWER(10,-6)*10</f>
        <v>4.6654999999999995E-3</v>
      </c>
      <c r="AT117" s="251">
        <f t="shared" si="146"/>
        <v>0.48711550000000003</v>
      </c>
      <c r="AU117" s="252">
        <f t="shared" si="151"/>
        <v>0</v>
      </c>
      <c r="AV117" s="252">
        <f t="shared" si="152"/>
        <v>1.6000000000000004E-6</v>
      </c>
      <c r="AW117" s="252">
        <f t="shared" si="153"/>
        <v>7.7938480000000024E-7</v>
      </c>
    </row>
    <row r="118" spans="1:49" s="247" customFormat="1" x14ac:dyDescent="0.3">
      <c r="A118" s="238" t="s">
        <v>25</v>
      </c>
      <c r="B118" s="238" t="str">
        <f>B113</f>
        <v>Емкость DP ЛВЖ</v>
      </c>
      <c r="C118" s="53" t="s">
        <v>245</v>
      </c>
      <c r="D118" s="240" t="s">
        <v>243</v>
      </c>
      <c r="E118" s="253">
        <f>E117</f>
        <v>1.0000000000000001E-5</v>
      </c>
      <c r="F118" s="254">
        <v>1</v>
      </c>
      <c r="G118" s="238">
        <v>4.0000000000000008E-2</v>
      </c>
      <c r="H118" s="242">
        <f t="shared" si="147"/>
        <v>4.0000000000000009E-7</v>
      </c>
      <c r="I118" s="255">
        <f>I116*0.15</f>
        <v>0.26999999999999996</v>
      </c>
      <c r="J118" s="244">
        <f>I118</f>
        <v>0.26999999999999996</v>
      </c>
      <c r="K118" s="259" t="s">
        <v>219</v>
      </c>
      <c r="L118" s="260">
        <v>12</v>
      </c>
      <c r="M118" s="247" t="str">
        <f t="shared" si="143"/>
        <v>С6</v>
      </c>
      <c r="N118" s="247" t="str">
        <f t="shared" si="144"/>
        <v>Емкость DP ЛВЖ</v>
      </c>
      <c r="O118" s="247" t="str">
        <f t="shared" si="145"/>
        <v>Частичное факел</v>
      </c>
      <c r="P118" s="247" t="s">
        <v>86</v>
      </c>
      <c r="Q118" s="247" t="s">
        <v>86</v>
      </c>
      <c r="R118" s="247" t="s">
        <v>86</v>
      </c>
      <c r="S118" s="247" t="s">
        <v>86</v>
      </c>
      <c r="T118" s="247" t="s">
        <v>86</v>
      </c>
      <c r="U118" s="247" t="s">
        <v>86</v>
      </c>
      <c r="V118" s="247" t="s">
        <v>86</v>
      </c>
      <c r="W118" s="247" t="s">
        <v>86</v>
      </c>
      <c r="X118" s="247" t="s">
        <v>86</v>
      </c>
      <c r="Y118" s="247" t="s">
        <v>86</v>
      </c>
      <c r="Z118" s="247" t="s">
        <v>86</v>
      </c>
      <c r="AA118" s="247" t="s">
        <v>86</v>
      </c>
      <c r="AB118" s="247" t="s">
        <v>86</v>
      </c>
      <c r="AC118" s="247" t="s">
        <v>86</v>
      </c>
      <c r="AD118" s="247" t="s">
        <v>86</v>
      </c>
      <c r="AE118" s="247" t="s">
        <v>86</v>
      </c>
      <c r="AF118" s="247" t="s">
        <v>86</v>
      </c>
      <c r="AG118" s="247" t="s">
        <v>86</v>
      </c>
      <c r="AH118" s="247">
        <v>0</v>
      </c>
      <c r="AI118" s="247">
        <v>1</v>
      </c>
      <c r="AJ118" s="247">
        <f>0.1*$AJ$2</f>
        <v>7.5000000000000011E-2</v>
      </c>
      <c r="AK118" s="247">
        <f>AK113</f>
        <v>2.7E-2</v>
      </c>
      <c r="AL118" s="247">
        <f>AL117</f>
        <v>1</v>
      </c>
      <c r="AO118" s="250">
        <f t="shared" ref="AO118:AO119" si="154">AK118*I118+AJ118</f>
        <v>8.2290000000000016E-2</v>
      </c>
      <c r="AP118" s="250">
        <f t="shared" si="148"/>
        <v>8.2290000000000019E-3</v>
      </c>
      <c r="AQ118" s="251">
        <f t="shared" si="149"/>
        <v>0.25</v>
      </c>
      <c r="AR118" s="251">
        <f t="shared" si="150"/>
        <v>8.5129750000000004E-2</v>
      </c>
      <c r="AS118" s="250">
        <f>10068.2*J118*POWER(10,-6)</f>
        <v>2.7184139999999997E-3</v>
      </c>
      <c r="AT118" s="251">
        <f t="shared" si="146"/>
        <v>0.42836716400000002</v>
      </c>
      <c r="AU118" s="252">
        <f t="shared" si="151"/>
        <v>0</v>
      </c>
      <c r="AV118" s="252">
        <f t="shared" si="152"/>
        <v>4.0000000000000009E-7</v>
      </c>
      <c r="AW118" s="252">
        <f t="shared" si="153"/>
        <v>1.7134686560000004E-7</v>
      </c>
    </row>
    <row r="119" spans="1:49" s="247" customFormat="1" x14ac:dyDescent="0.3">
      <c r="A119" s="238" t="s">
        <v>238</v>
      </c>
      <c r="B119" s="238" t="str">
        <f>B113</f>
        <v>Емкость DP ЛВЖ</v>
      </c>
      <c r="C119" s="53" t="s">
        <v>246</v>
      </c>
      <c r="D119" s="240" t="s">
        <v>193</v>
      </c>
      <c r="E119" s="253">
        <f>E117</f>
        <v>1.0000000000000001E-5</v>
      </c>
      <c r="F119" s="254">
        <f>F113</f>
        <v>1</v>
      </c>
      <c r="G119" s="238">
        <v>0.15200000000000002</v>
      </c>
      <c r="H119" s="242">
        <f t="shared" si="147"/>
        <v>1.5200000000000003E-6</v>
      </c>
      <c r="I119" s="255">
        <f>I116*0.15</f>
        <v>0.26999999999999996</v>
      </c>
      <c r="J119" s="244">
        <f>I119</f>
        <v>0.26999999999999996</v>
      </c>
      <c r="K119" s="256"/>
      <c r="L119" s="257"/>
      <c r="M119" s="247" t="str">
        <f t="shared" si="143"/>
        <v>С7</v>
      </c>
      <c r="N119" s="247" t="str">
        <f t="shared" si="144"/>
        <v>Емкость DP ЛВЖ</v>
      </c>
      <c r="O119" s="247" t="str">
        <f t="shared" si="145"/>
        <v>Частичное-пожар-вспышка</v>
      </c>
      <c r="P119" s="247" t="s">
        <v>86</v>
      </c>
      <c r="Q119" s="247" t="s">
        <v>86</v>
      </c>
      <c r="R119" s="247" t="s">
        <v>86</v>
      </c>
      <c r="S119" s="247" t="s">
        <v>86</v>
      </c>
      <c r="T119" s="247" t="s">
        <v>86</v>
      </c>
      <c r="U119" s="247" t="s">
        <v>86</v>
      </c>
      <c r="V119" s="247" t="s">
        <v>86</v>
      </c>
      <c r="W119" s="247" t="s">
        <v>86</v>
      </c>
      <c r="X119" s="247" t="s">
        <v>86</v>
      </c>
      <c r="Y119" s="247" t="s">
        <v>86</v>
      </c>
      <c r="Z119" s="247" t="s">
        <v>86</v>
      </c>
      <c r="AA119" s="247" t="s">
        <v>86</v>
      </c>
      <c r="AB119" s="247" t="s">
        <v>86</v>
      </c>
      <c r="AC119" s="247" t="s">
        <v>86</v>
      </c>
      <c r="AD119" s="247" t="s">
        <v>86</v>
      </c>
      <c r="AE119" s="247" t="s">
        <v>86</v>
      </c>
      <c r="AF119" s="247" t="s">
        <v>86</v>
      </c>
      <c r="AG119" s="247" t="s">
        <v>86</v>
      </c>
      <c r="AH119" s="247">
        <v>0</v>
      </c>
      <c r="AI119" s="247">
        <v>1</v>
      </c>
      <c r="AJ119" s="247">
        <f>0.1*$AJ$2</f>
        <v>7.5000000000000011E-2</v>
      </c>
      <c r="AK119" s="247">
        <f>AK113</f>
        <v>2.7E-2</v>
      </c>
      <c r="AL119" s="247">
        <f>ROUNDUP(AL113/3,0)</f>
        <v>1</v>
      </c>
      <c r="AO119" s="250">
        <f t="shared" si="154"/>
        <v>8.2290000000000016E-2</v>
      </c>
      <c r="AP119" s="250">
        <f t="shared" si="148"/>
        <v>8.2290000000000019E-3</v>
      </c>
      <c r="AQ119" s="251">
        <f t="shared" si="149"/>
        <v>0.25</v>
      </c>
      <c r="AR119" s="251">
        <f t="shared" si="150"/>
        <v>8.5129750000000004E-2</v>
      </c>
      <c r="AS119" s="250">
        <f>10068.2*J119*POWER(10,-6)</f>
        <v>2.7184139999999997E-3</v>
      </c>
      <c r="AT119" s="251">
        <f t="shared" si="146"/>
        <v>0.42836716400000002</v>
      </c>
      <c r="AU119" s="252">
        <f t="shared" si="151"/>
        <v>0</v>
      </c>
      <c r="AV119" s="252">
        <f t="shared" si="152"/>
        <v>1.5200000000000003E-6</v>
      </c>
      <c r="AW119" s="252">
        <f t="shared" si="153"/>
        <v>6.5111808928000016E-7</v>
      </c>
    </row>
    <row r="120" spans="1:49" s="247" customFormat="1" ht="15" thickBot="1" x14ac:dyDescent="0.35">
      <c r="A120" s="238" t="s">
        <v>239</v>
      </c>
      <c r="B120" s="238" t="str">
        <f>B113</f>
        <v>Емкость DP ЛВЖ</v>
      </c>
      <c r="C120" s="53" t="s">
        <v>247</v>
      </c>
      <c r="D120" s="240" t="s">
        <v>63</v>
      </c>
      <c r="E120" s="253">
        <f>E117</f>
        <v>1.0000000000000001E-5</v>
      </c>
      <c r="F120" s="254">
        <f>F113</f>
        <v>1</v>
      </c>
      <c r="G120" s="238">
        <v>0.6080000000000001</v>
      </c>
      <c r="H120" s="242">
        <f t="shared" si="147"/>
        <v>6.0800000000000011E-6</v>
      </c>
      <c r="I120" s="255">
        <f>I116*0.15</f>
        <v>0.26999999999999996</v>
      </c>
      <c r="J120" s="258">
        <v>0</v>
      </c>
      <c r="K120" s="261"/>
      <c r="L120" s="262"/>
      <c r="M120" s="247" t="str">
        <f t="shared" si="143"/>
        <v>С8</v>
      </c>
      <c r="N120" s="247" t="str">
        <f t="shared" si="144"/>
        <v>Емкость DP ЛВЖ</v>
      </c>
      <c r="O120" s="247" t="str">
        <f t="shared" si="145"/>
        <v>Частичное-ликвидация</v>
      </c>
      <c r="P120" s="247" t="s">
        <v>86</v>
      </c>
      <c r="Q120" s="247" t="s">
        <v>86</v>
      </c>
      <c r="R120" s="247" t="s">
        <v>86</v>
      </c>
      <c r="S120" s="247" t="s">
        <v>86</v>
      </c>
      <c r="T120" s="247" t="s">
        <v>86</v>
      </c>
      <c r="U120" s="247" t="s">
        <v>86</v>
      </c>
      <c r="V120" s="247" t="s">
        <v>86</v>
      </c>
      <c r="W120" s="247" t="s">
        <v>86</v>
      </c>
      <c r="X120" s="247" t="s">
        <v>86</v>
      </c>
      <c r="Y120" s="247" t="s">
        <v>86</v>
      </c>
      <c r="Z120" s="247" t="s">
        <v>86</v>
      </c>
      <c r="AA120" s="247" t="s">
        <v>86</v>
      </c>
      <c r="AB120" s="247" t="s">
        <v>86</v>
      </c>
      <c r="AC120" s="247" t="s">
        <v>86</v>
      </c>
      <c r="AD120" s="247" t="s">
        <v>86</v>
      </c>
      <c r="AE120" s="247" t="s">
        <v>86</v>
      </c>
      <c r="AF120" s="247" t="s">
        <v>86</v>
      </c>
      <c r="AG120" s="247" t="s">
        <v>86</v>
      </c>
      <c r="AH120" s="247">
        <v>0</v>
      </c>
      <c r="AI120" s="247">
        <v>0</v>
      </c>
      <c r="AJ120" s="247">
        <f>0.1*$AJ$2</f>
        <v>7.5000000000000011E-2</v>
      </c>
      <c r="AK120" s="247">
        <f>AK113</f>
        <v>2.7E-2</v>
      </c>
      <c r="AL120" s="247">
        <f>ROUNDUP(AL113/3,0)</f>
        <v>1</v>
      </c>
      <c r="AO120" s="250">
        <f>AK120*I120*0.1+AJ120</f>
        <v>7.5729000000000005E-2</v>
      </c>
      <c r="AP120" s="250">
        <f t="shared" si="148"/>
        <v>7.5729000000000005E-3</v>
      </c>
      <c r="AQ120" s="251">
        <f t="shared" si="149"/>
        <v>0</v>
      </c>
      <c r="AR120" s="251">
        <f t="shared" si="150"/>
        <v>2.0825475000000003E-2</v>
      </c>
      <c r="AS120" s="250">
        <f>1333*J118*POWER(10,-6)</f>
        <v>3.5990999999999996E-4</v>
      </c>
      <c r="AT120" s="251">
        <f t="shared" si="146"/>
        <v>0.10448728500000001</v>
      </c>
      <c r="AU120" s="252">
        <f t="shared" si="151"/>
        <v>0</v>
      </c>
      <c r="AV120" s="252">
        <f t="shared" si="152"/>
        <v>0</v>
      </c>
      <c r="AW120" s="252">
        <f t="shared" si="153"/>
        <v>6.3528269280000015E-7</v>
      </c>
    </row>
    <row r="121" spans="1:49" s="247" customFormat="1" x14ac:dyDescent="0.3">
      <c r="A121" s="303" t="s">
        <v>276</v>
      </c>
      <c r="B121" s="303" t="str">
        <f>B113</f>
        <v>Емкость DP ЛВЖ</v>
      </c>
      <c r="C121" s="303" t="s">
        <v>277</v>
      </c>
      <c r="D121" s="303" t="s">
        <v>278</v>
      </c>
      <c r="E121" s="304">
        <v>2.5000000000000001E-5</v>
      </c>
      <c r="F121" s="303">
        <v>1</v>
      </c>
      <c r="G121" s="303">
        <v>1</v>
      </c>
      <c r="H121" s="305">
        <f t="shared" si="147"/>
        <v>2.5000000000000001E-5</v>
      </c>
      <c r="I121" s="306">
        <f>I113</f>
        <v>12</v>
      </c>
      <c r="J121" s="306">
        <f>J113*0.6</f>
        <v>7.1999999999999993</v>
      </c>
      <c r="K121" s="303"/>
      <c r="L121" s="303"/>
      <c r="M121" s="307" t="str">
        <f t="shared" si="143"/>
        <v>С9</v>
      </c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307"/>
      <c r="AB121" s="307"/>
      <c r="AC121" s="307"/>
      <c r="AD121" s="307"/>
      <c r="AE121" s="307"/>
      <c r="AF121" s="307"/>
      <c r="AG121" s="307"/>
      <c r="AH121" s="307">
        <v>1</v>
      </c>
      <c r="AI121" s="307">
        <v>2</v>
      </c>
      <c r="AJ121" s="307">
        <f>AJ113</f>
        <v>0.75</v>
      </c>
      <c r="AK121" s="307">
        <f>AK113</f>
        <v>2.7E-2</v>
      </c>
      <c r="AL121" s="307">
        <v>5</v>
      </c>
      <c r="AM121" s="307"/>
      <c r="AN121" s="307"/>
      <c r="AO121" s="308">
        <f>AK121*I121+AJ121</f>
        <v>1.0740000000000001</v>
      </c>
      <c r="AP121" s="308">
        <f>0.1*AO121</f>
        <v>0.10740000000000001</v>
      </c>
      <c r="AQ121" s="309">
        <f>AH121*3+0.25*AI121</f>
        <v>3.5</v>
      </c>
      <c r="AR121" s="309">
        <f>SUM(AO121:AQ121)/4</f>
        <v>1.17035</v>
      </c>
      <c r="AS121" s="308">
        <f>10068.2*J121*POWER(10,-6)</f>
        <v>7.2491039999999993E-2</v>
      </c>
      <c r="AT121" s="309">
        <f t="shared" si="146"/>
        <v>5.9242410400000001</v>
      </c>
      <c r="AU121" s="310">
        <f>AH121*H121</f>
        <v>2.5000000000000001E-5</v>
      </c>
      <c r="AV121" s="310">
        <f>H121*AI121</f>
        <v>5.0000000000000002E-5</v>
      </c>
      <c r="AW121" s="310">
        <f>H121*AT121</f>
        <v>1.4810602600000001E-4</v>
      </c>
    </row>
    <row r="122" spans="1:49" ht="15" thickBot="1" x14ac:dyDescent="0.35"/>
    <row r="123" spans="1:49" s="247" customFormat="1" ht="18" customHeight="1" x14ac:dyDescent="0.3">
      <c r="A123" s="238" t="s">
        <v>20</v>
      </c>
      <c r="B123" s="239" t="s">
        <v>248</v>
      </c>
      <c r="C123" s="53" t="s">
        <v>224</v>
      </c>
      <c r="D123" s="240" t="s">
        <v>61</v>
      </c>
      <c r="E123" s="241">
        <v>9.9999999999999995E-7</v>
      </c>
      <c r="F123" s="239">
        <v>1</v>
      </c>
      <c r="G123" s="238">
        <v>0.05</v>
      </c>
      <c r="H123" s="242">
        <f>E123*F123*G123</f>
        <v>4.9999999999999998E-8</v>
      </c>
      <c r="I123" s="243">
        <v>12</v>
      </c>
      <c r="J123" s="244">
        <f>I123</f>
        <v>12</v>
      </c>
      <c r="K123" s="245" t="s">
        <v>203</v>
      </c>
      <c r="L123" s="246">
        <v>2000</v>
      </c>
      <c r="M123" s="247" t="str">
        <f t="shared" ref="M123:M131" si="155">A123</f>
        <v>С1</v>
      </c>
      <c r="N123" s="247" t="str">
        <f t="shared" ref="N123:N130" si="156">B123</f>
        <v>Емкость DP ЛВЖ+токси</v>
      </c>
      <c r="O123" s="247" t="str">
        <f t="shared" ref="O123:O130" si="157">D123</f>
        <v>Полное-пожар</v>
      </c>
      <c r="P123" s="247" t="s">
        <v>86</v>
      </c>
      <c r="Q123" s="247" t="s">
        <v>86</v>
      </c>
      <c r="R123" s="247" t="s">
        <v>86</v>
      </c>
      <c r="S123" s="247" t="s">
        <v>86</v>
      </c>
      <c r="T123" s="247" t="s">
        <v>86</v>
      </c>
      <c r="U123" s="247" t="s">
        <v>86</v>
      </c>
      <c r="V123" s="247" t="s">
        <v>86</v>
      </c>
      <c r="W123" s="247" t="s">
        <v>86</v>
      </c>
      <c r="X123" s="247" t="s">
        <v>86</v>
      </c>
      <c r="Y123" s="247" t="s">
        <v>86</v>
      </c>
      <c r="Z123" s="247" t="s">
        <v>86</v>
      </c>
      <c r="AA123" s="247" t="s">
        <v>86</v>
      </c>
      <c r="AB123" s="247" t="s">
        <v>86</v>
      </c>
      <c r="AC123" s="247" t="s">
        <v>86</v>
      </c>
      <c r="AD123" s="247" t="s">
        <v>86</v>
      </c>
      <c r="AE123" s="247" t="s">
        <v>86</v>
      </c>
      <c r="AF123" s="247" t="s">
        <v>86</v>
      </c>
      <c r="AG123" s="247" t="s">
        <v>86</v>
      </c>
      <c r="AH123" s="248">
        <v>1</v>
      </c>
      <c r="AI123" s="248">
        <v>2</v>
      </c>
      <c r="AJ123" s="249">
        <v>0.75</v>
      </c>
      <c r="AK123" s="249">
        <v>2.7E-2</v>
      </c>
      <c r="AL123" s="249">
        <v>3</v>
      </c>
      <c r="AO123" s="250">
        <f>AK123*I123+AJ123</f>
        <v>1.0740000000000001</v>
      </c>
      <c r="AP123" s="250">
        <f>0.1*AO123</f>
        <v>0.10740000000000001</v>
      </c>
      <c r="AQ123" s="251">
        <f>AH123*3+0.25*AI123</f>
        <v>3.5</v>
      </c>
      <c r="AR123" s="251">
        <f>SUM(AO123:AQ123)/4</f>
        <v>1.17035</v>
      </c>
      <c r="AS123" s="250">
        <f>10068.2*J123*POWER(10,-6)</f>
        <v>0.12081840000000001</v>
      </c>
      <c r="AT123" s="251">
        <f t="shared" ref="AT123:AT131" si="158">AS123+AR123+AQ123+AP123+AO123</f>
        <v>5.9725684000000001</v>
      </c>
      <c r="AU123" s="252">
        <f>AH123*H123</f>
        <v>4.9999999999999998E-8</v>
      </c>
      <c r="AV123" s="252">
        <f>H123*AI123</f>
        <v>9.9999999999999995E-8</v>
      </c>
      <c r="AW123" s="252">
        <f>H123*AT123</f>
        <v>2.9862842000000001E-7</v>
      </c>
    </row>
    <row r="124" spans="1:49" s="247" customFormat="1" x14ac:dyDescent="0.3">
      <c r="A124" s="238" t="s">
        <v>21</v>
      </c>
      <c r="B124" s="238" t="str">
        <f>B123</f>
        <v>Емкость DP ЛВЖ+токси</v>
      </c>
      <c r="C124" s="53" t="s">
        <v>230</v>
      </c>
      <c r="D124" s="240" t="s">
        <v>64</v>
      </c>
      <c r="E124" s="253">
        <f>E123</f>
        <v>9.9999999999999995E-7</v>
      </c>
      <c r="F124" s="254">
        <f>F123</f>
        <v>1</v>
      </c>
      <c r="G124" s="238">
        <v>0.19</v>
      </c>
      <c r="H124" s="242">
        <f t="shared" ref="H124:H131" si="159">E124*F124*G124</f>
        <v>1.8999999999999998E-7</v>
      </c>
      <c r="I124" s="255">
        <f>I123</f>
        <v>12</v>
      </c>
      <c r="J124" s="263">
        <v>0.35</v>
      </c>
      <c r="K124" s="256" t="s">
        <v>204</v>
      </c>
      <c r="L124" s="257">
        <v>2</v>
      </c>
      <c r="M124" s="247" t="str">
        <f t="shared" si="155"/>
        <v>С2</v>
      </c>
      <c r="N124" s="247" t="str">
        <f t="shared" si="156"/>
        <v>Емкость DP ЛВЖ+токси</v>
      </c>
      <c r="O124" s="247" t="str">
        <f t="shared" si="157"/>
        <v>Полное-взрыв</v>
      </c>
      <c r="P124" s="247" t="s">
        <v>86</v>
      </c>
      <c r="Q124" s="247" t="s">
        <v>86</v>
      </c>
      <c r="R124" s="247" t="s">
        <v>86</v>
      </c>
      <c r="S124" s="247" t="s">
        <v>86</v>
      </c>
      <c r="T124" s="247" t="s">
        <v>86</v>
      </c>
      <c r="U124" s="247" t="s">
        <v>86</v>
      </c>
      <c r="V124" s="247" t="s">
        <v>86</v>
      </c>
      <c r="W124" s="247" t="s">
        <v>86</v>
      </c>
      <c r="X124" s="247" t="s">
        <v>86</v>
      </c>
      <c r="Y124" s="247" t="s">
        <v>86</v>
      </c>
      <c r="Z124" s="247" t="s">
        <v>86</v>
      </c>
      <c r="AA124" s="247" t="s">
        <v>86</v>
      </c>
      <c r="AB124" s="247" t="s">
        <v>86</v>
      </c>
      <c r="AC124" s="247" t="s">
        <v>86</v>
      </c>
      <c r="AD124" s="247" t="s">
        <v>86</v>
      </c>
      <c r="AE124" s="247" t="s">
        <v>86</v>
      </c>
      <c r="AF124" s="247" t="s">
        <v>86</v>
      </c>
      <c r="AG124" s="247" t="s">
        <v>86</v>
      </c>
      <c r="AH124" s="248">
        <v>2</v>
      </c>
      <c r="AI124" s="248">
        <v>2</v>
      </c>
      <c r="AJ124" s="247">
        <f>AJ123</f>
        <v>0.75</v>
      </c>
      <c r="AK124" s="247">
        <f>AK123</f>
        <v>2.7E-2</v>
      </c>
      <c r="AL124" s="247">
        <f>AL123</f>
        <v>3</v>
      </c>
      <c r="AO124" s="250">
        <f>AK124*I124+AJ124</f>
        <v>1.0740000000000001</v>
      </c>
      <c r="AP124" s="250">
        <f t="shared" ref="AP124:AP130" si="160">0.1*AO124</f>
        <v>0.10740000000000001</v>
      </c>
      <c r="AQ124" s="251">
        <f t="shared" ref="AQ124:AQ130" si="161">AH124*3+0.25*AI124</f>
        <v>6.5</v>
      </c>
      <c r="AR124" s="251">
        <f t="shared" ref="AR124:AR130" si="162">SUM(AO124:AQ124)/4</f>
        <v>1.92035</v>
      </c>
      <c r="AS124" s="250">
        <f>10068.2*J124*POWER(10,-6)*10</f>
        <v>3.5238699999999998E-2</v>
      </c>
      <c r="AT124" s="251">
        <f t="shared" si="158"/>
        <v>9.6369886999999999</v>
      </c>
      <c r="AU124" s="252">
        <f t="shared" ref="AU124:AU130" si="163">AH124*H124</f>
        <v>3.7999999999999996E-7</v>
      </c>
      <c r="AV124" s="252">
        <f t="shared" ref="AV124:AV130" si="164">H124*AI124</f>
        <v>3.7999999999999996E-7</v>
      </c>
      <c r="AW124" s="252">
        <f t="shared" ref="AW124" si="165">H124*AT124</f>
        <v>1.8310278529999998E-6</v>
      </c>
    </row>
    <row r="125" spans="1:49" s="247" customFormat="1" x14ac:dyDescent="0.3">
      <c r="A125" s="238" t="s">
        <v>22</v>
      </c>
      <c r="B125" s="238" t="str">
        <f>B123</f>
        <v>Емкость DP ЛВЖ+токси</v>
      </c>
      <c r="C125" s="53" t="s">
        <v>249</v>
      </c>
      <c r="D125" s="240" t="s">
        <v>199</v>
      </c>
      <c r="E125" s="253">
        <f>E123</f>
        <v>9.9999999999999995E-7</v>
      </c>
      <c r="F125" s="254">
        <f>F123</f>
        <v>1</v>
      </c>
      <c r="G125" s="238">
        <v>0.76</v>
      </c>
      <c r="H125" s="242">
        <f t="shared" si="159"/>
        <v>7.5999999999999992E-7</v>
      </c>
      <c r="I125" s="255">
        <f>I123</f>
        <v>12</v>
      </c>
      <c r="J125" s="258">
        <f>J124*10</f>
        <v>3.5</v>
      </c>
      <c r="K125" s="256" t="s">
        <v>205</v>
      </c>
      <c r="L125" s="257">
        <v>1.05</v>
      </c>
      <c r="M125" s="247" t="str">
        <f t="shared" si="155"/>
        <v>С3</v>
      </c>
      <c r="N125" s="247" t="str">
        <f t="shared" si="156"/>
        <v>Емкость DP ЛВЖ+токси</v>
      </c>
      <c r="O125" s="247" t="str">
        <f t="shared" si="157"/>
        <v>Полное-токси</v>
      </c>
      <c r="P125" s="247" t="s">
        <v>86</v>
      </c>
      <c r="Q125" s="247" t="s">
        <v>86</v>
      </c>
      <c r="R125" s="247" t="s">
        <v>86</v>
      </c>
      <c r="S125" s="247" t="s">
        <v>86</v>
      </c>
      <c r="T125" s="247" t="s">
        <v>86</v>
      </c>
      <c r="U125" s="247" t="s">
        <v>86</v>
      </c>
      <c r="V125" s="247" t="s">
        <v>86</v>
      </c>
      <c r="W125" s="247" t="s">
        <v>86</v>
      </c>
      <c r="X125" s="247" t="s">
        <v>86</v>
      </c>
      <c r="Y125" s="247" t="s">
        <v>86</v>
      </c>
      <c r="Z125" s="247" t="s">
        <v>86</v>
      </c>
      <c r="AA125" s="247" t="s">
        <v>86</v>
      </c>
      <c r="AB125" s="247" t="s">
        <v>86</v>
      </c>
      <c r="AC125" s="247" t="s">
        <v>86</v>
      </c>
      <c r="AD125" s="247" t="s">
        <v>86</v>
      </c>
      <c r="AE125" s="247" t="s">
        <v>86</v>
      </c>
      <c r="AF125" s="247" t="s">
        <v>86</v>
      </c>
      <c r="AG125" s="247" t="s">
        <v>86</v>
      </c>
      <c r="AH125" s="247">
        <v>0</v>
      </c>
      <c r="AI125" s="247">
        <v>0</v>
      </c>
      <c r="AJ125" s="247">
        <f>AJ123</f>
        <v>0.75</v>
      </c>
      <c r="AK125" s="247">
        <f>AK123</f>
        <v>2.7E-2</v>
      </c>
      <c r="AL125" s="247">
        <f>AL123</f>
        <v>3</v>
      </c>
      <c r="AO125" s="250">
        <f>AK125*I125*0.1+AJ125</f>
        <v>0.78239999999999998</v>
      </c>
      <c r="AP125" s="250">
        <f t="shared" si="160"/>
        <v>7.8240000000000004E-2</v>
      </c>
      <c r="AQ125" s="251">
        <f t="shared" si="161"/>
        <v>0</v>
      </c>
      <c r="AR125" s="251">
        <f t="shared" si="162"/>
        <v>0.21515999999999999</v>
      </c>
      <c r="AS125" s="250">
        <f>1333*J123*POWER(10,-6)</f>
        <v>1.5996E-2</v>
      </c>
      <c r="AT125" s="251">
        <f t="shared" si="158"/>
        <v>1.091796</v>
      </c>
      <c r="AU125" s="252">
        <f t="shared" si="163"/>
        <v>0</v>
      </c>
      <c r="AV125" s="252">
        <f t="shared" si="164"/>
        <v>0</v>
      </c>
      <c r="AW125" s="252">
        <f>H125*AT125</f>
        <v>8.2976495999999993E-7</v>
      </c>
    </row>
    <row r="126" spans="1:49" s="247" customFormat="1" x14ac:dyDescent="0.3">
      <c r="A126" s="238" t="s">
        <v>23</v>
      </c>
      <c r="B126" s="238" t="str">
        <f>B123</f>
        <v>Емкость DP ЛВЖ+токси</v>
      </c>
      <c r="C126" s="53" t="s">
        <v>242</v>
      </c>
      <c r="D126" s="240" t="s">
        <v>243</v>
      </c>
      <c r="E126" s="241">
        <v>1.0000000000000001E-5</v>
      </c>
      <c r="F126" s="254">
        <f>F123</f>
        <v>1</v>
      </c>
      <c r="G126" s="238">
        <v>4.0000000000000008E-2</v>
      </c>
      <c r="H126" s="242">
        <f t="shared" si="159"/>
        <v>4.0000000000000009E-7</v>
      </c>
      <c r="I126" s="255">
        <f>0.15*I123</f>
        <v>1.7999999999999998</v>
      </c>
      <c r="J126" s="244">
        <f>I126</f>
        <v>1.7999999999999998</v>
      </c>
      <c r="K126" s="256" t="s">
        <v>207</v>
      </c>
      <c r="L126" s="257">
        <v>45390</v>
      </c>
      <c r="M126" s="247" t="str">
        <f t="shared" si="155"/>
        <v>С4</v>
      </c>
      <c r="N126" s="247" t="str">
        <f t="shared" si="156"/>
        <v>Емкость DP ЛВЖ+токси</v>
      </c>
      <c r="O126" s="247" t="str">
        <f t="shared" si="157"/>
        <v>Частичное факел</v>
      </c>
      <c r="P126" s="247" t="s">
        <v>86</v>
      </c>
      <c r="Q126" s="247" t="s">
        <v>86</v>
      </c>
      <c r="R126" s="247" t="s">
        <v>86</v>
      </c>
      <c r="S126" s="247" t="s">
        <v>86</v>
      </c>
      <c r="T126" s="247" t="s">
        <v>86</v>
      </c>
      <c r="U126" s="247" t="s">
        <v>86</v>
      </c>
      <c r="V126" s="247" t="s">
        <v>86</v>
      </c>
      <c r="W126" s="247" t="s">
        <v>86</v>
      </c>
      <c r="X126" s="247" t="s">
        <v>86</v>
      </c>
      <c r="Y126" s="247" t="s">
        <v>86</v>
      </c>
      <c r="Z126" s="247" t="s">
        <v>86</v>
      </c>
      <c r="AA126" s="247" t="s">
        <v>86</v>
      </c>
      <c r="AB126" s="247" t="s">
        <v>86</v>
      </c>
      <c r="AC126" s="247" t="s">
        <v>86</v>
      </c>
      <c r="AD126" s="247" t="s">
        <v>86</v>
      </c>
      <c r="AE126" s="247" t="s">
        <v>86</v>
      </c>
      <c r="AF126" s="247" t="s">
        <v>86</v>
      </c>
      <c r="AG126" s="247" t="s">
        <v>86</v>
      </c>
      <c r="AH126" s="247">
        <v>0</v>
      </c>
      <c r="AI126" s="247">
        <v>1</v>
      </c>
      <c r="AJ126" s="247">
        <f>0.1*$AJ$2</f>
        <v>7.5000000000000011E-2</v>
      </c>
      <c r="AK126" s="247">
        <f>AK124</f>
        <v>2.7E-2</v>
      </c>
      <c r="AL126" s="247">
        <f>AL123</f>
        <v>3</v>
      </c>
      <c r="AO126" s="250">
        <f>AK126*I126*0.1+AJ126</f>
        <v>7.9860000000000014E-2</v>
      </c>
      <c r="AP126" s="250">
        <f t="shared" si="160"/>
        <v>7.9860000000000018E-3</v>
      </c>
      <c r="AQ126" s="251">
        <f t="shared" si="161"/>
        <v>0.25</v>
      </c>
      <c r="AR126" s="251">
        <f t="shared" si="162"/>
        <v>8.4461500000000009E-2</v>
      </c>
      <c r="AS126" s="250">
        <f>10068.2*J126*POWER(10,-6)</f>
        <v>1.8122759999999998E-2</v>
      </c>
      <c r="AT126" s="251">
        <f t="shared" si="158"/>
        <v>0.44043025999999996</v>
      </c>
      <c r="AU126" s="252">
        <f t="shared" si="163"/>
        <v>0</v>
      </c>
      <c r="AV126" s="252">
        <f t="shared" si="164"/>
        <v>4.0000000000000009E-7</v>
      </c>
      <c r="AW126" s="252">
        <f t="shared" ref="AW126:AW130" si="166">H126*AT126</f>
        <v>1.7617210400000003E-7</v>
      </c>
    </row>
    <row r="127" spans="1:49" s="247" customFormat="1" x14ac:dyDescent="0.3">
      <c r="A127" s="238" t="s">
        <v>24</v>
      </c>
      <c r="B127" s="238" t="str">
        <f>B123</f>
        <v>Емкость DP ЛВЖ+токси</v>
      </c>
      <c r="C127" s="53" t="s">
        <v>251</v>
      </c>
      <c r="D127" s="240" t="s">
        <v>200</v>
      </c>
      <c r="E127" s="253">
        <f>E126</f>
        <v>1.0000000000000001E-5</v>
      </c>
      <c r="F127" s="254">
        <f>F123</f>
        <v>1</v>
      </c>
      <c r="G127" s="238">
        <v>0.16000000000000003</v>
      </c>
      <c r="H127" s="242">
        <f t="shared" si="159"/>
        <v>1.6000000000000004E-6</v>
      </c>
      <c r="I127" s="255">
        <f>0.15*I123</f>
        <v>1.7999999999999998</v>
      </c>
      <c r="J127" s="244">
        <f>J124*0.15</f>
        <v>5.2499999999999998E-2</v>
      </c>
      <c r="K127" s="256" t="s">
        <v>208</v>
      </c>
      <c r="L127" s="257">
        <v>3</v>
      </c>
      <c r="M127" s="247" t="str">
        <f t="shared" si="155"/>
        <v>С5</v>
      </c>
      <c r="N127" s="247" t="str">
        <f t="shared" si="156"/>
        <v>Емкость DP ЛВЖ+токси</v>
      </c>
      <c r="O127" s="247" t="str">
        <f t="shared" si="157"/>
        <v>Частичное-токси</v>
      </c>
      <c r="P127" s="247" t="s">
        <v>86</v>
      </c>
      <c r="Q127" s="247" t="s">
        <v>86</v>
      </c>
      <c r="R127" s="247" t="s">
        <v>86</v>
      </c>
      <c r="S127" s="247" t="s">
        <v>86</v>
      </c>
      <c r="T127" s="247" t="s">
        <v>86</v>
      </c>
      <c r="U127" s="247" t="s">
        <v>86</v>
      </c>
      <c r="V127" s="247" t="s">
        <v>86</v>
      </c>
      <c r="W127" s="247" t="s">
        <v>86</v>
      </c>
      <c r="X127" s="247" t="s">
        <v>86</v>
      </c>
      <c r="Y127" s="247" t="s">
        <v>86</v>
      </c>
      <c r="Z127" s="247" t="s">
        <v>86</v>
      </c>
      <c r="AA127" s="247" t="s">
        <v>86</v>
      </c>
      <c r="AB127" s="247" t="s">
        <v>86</v>
      </c>
      <c r="AC127" s="247" t="s">
        <v>86</v>
      </c>
      <c r="AD127" s="247" t="s">
        <v>86</v>
      </c>
      <c r="AE127" s="247" t="s">
        <v>86</v>
      </c>
      <c r="AF127" s="247" t="s">
        <v>86</v>
      </c>
      <c r="AG127" s="247" t="s">
        <v>86</v>
      </c>
      <c r="AH127" s="247">
        <v>0</v>
      </c>
      <c r="AI127" s="247">
        <v>1</v>
      </c>
      <c r="AJ127" s="247">
        <f>0.1*$AJ$2</f>
        <v>7.5000000000000011E-2</v>
      </c>
      <c r="AK127" s="247">
        <f>AK123</f>
        <v>2.7E-2</v>
      </c>
      <c r="AL127" s="247">
        <f>ROUNDUP(AL123/3,0)</f>
        <v>1</v>
      </c>
      <c r="AO127" s="250">
        <f>AK127*I127+AJ127</f>
        <v>0.12360000000000002</v>
      </c>
      <c r="AP127" s="250">
        <f t="shared" si="160"/>
        <v>1.2360000000000003E-2</v>
      </c>
      <c r="AQ127" s="251">
        <f t="shared" si="161"/>
        <v>0.25</v>
      </c>
      <c r="AR127" s="251">
        <f t="shared" si="162"/>
        <v>9.6490000000000006E-2</v>
      </c>
      <c r="AS127" s="250">
        <f>1333*J124*POWER(10,-6)*10</f>
        <v>4.6654999999999995E-3</v>
      </c>
      <c r="AT127" s="251">
        <f t="shared" si="158"/>
        <v>0.48711550000000003</v>
      </c>
      <c r="AU127" s="252">
        <f t="shared" si="163"/>
        <v>0</v>
      </c>
      <c r="AV127" s="252">
        <f t="shared" si="164"/>
        <v>1.6000000000000004E-6</v>
      </c>
      <c r="AW127" s="252">
        <f t="shared" si="166"/>
        <v>7.7938480000000024E-7</v>
      </c>
    </row>
    <row r="128" spans="1:49" s="247" customFormat="1" x14ac:dyDescent="0.3">
      <c r="A128" s="238" t="s">
        <v>25</v>
      </c>
      <c r="B128" s="238" t="str">
        <f>B123</f>
        <v>Емкость DP ЛВЖ+токси</v>
      </c>
      <c r="C128" s="53" t="s">
        <v>245</v>
      </c>
      <c r="D128" s="240" t="s">
        <v>243</v>
      </c>
      <c r="E128" s="253">
        <f>E127</f>
        <v>1.0000000000000001E-5</v>
      </c>
      <c r="F128" s="254">
        <v>1</v>
      </c>
      <c r="G128" s="238">
        <v>4.0000000000000008E-2</v>
      </c>
      <c r="H128" s="242">
        <f t="shared" si="159"/>
        <v>4.0000000000000009E-7</v>
      </c>
      <c r="I128" s="255">
        <f>I126*0.15</f>
        <v>0.26999999999999996</v>
      </c>
      <c r="J128" s="244">
        <f>I128</f>
        <v>0.26999999999999996</v>
      </c>
      <c r="K128" s="259" t="s">
        <v>219</v>
      </c>
      <c r="L128" s="260">
        <v>13</v>
      </c>
      <c r="M128" s="247" t="str">
        <f t="shared" si="155"/>
        <v>С6</v>
      </c>
      <c r="N128" s="247" t="str">
        <f t="shared" si="156"/>
        <v>Емкость DP ЛВЖ+токси</v>
      </c>
      <c r="O128" s="247" t="str">
        <f t="shared" si="157"/>
        <v>Частичное факел</v>
      </c>
      <c r="P128" s="247" t="s">
        <v>86</v>
      </c>
      <c r="Q128" s="247" t="s">
        <v>86</v>
      </c>
      <c r="R128" s="247" t="s">
        <v>86</v>
      </c>
      <c r="S128" s="247" t="s">
        <v>86</v>
      </c>
      <c r="T128" s="247" t="s">
        <v>86</v>
      </c>
      <c r="U128" s="247" t="s">
        <v>86</v>
      </c>
      <c r="V128" s="247" t="s">
        <v>86</v>
      </c>
      <c r="W128" s="247" t="s">
        <v>86</v>
      </c>
      <c r="X128" s="247" t="s">
        <v>86</v>
      </c>
      <c r="Y128" s="247" t="s">
        <v>86</v>
      </c>
      <c r="Z128" s="247" t="s">
        <v>86</v>
      </c>
      <c r="AA128" s="247" t="s">
        <v>86</v>
      </c>
      <c r="AB128" s="247" t="s">
        <v>86</v>
      </c>
      <c r="AC128" s="247" t="s">
        <v>86</v>
      </c>
      <c r="AD128" s="247" t="s">
        <v>86</v>
      </c>
      <c r="AE128" s="247" t="s">
        <v>86</v>
      </c>
      <c r="AF128" s="247" t="s">
        <v>86</v>
      </c>
      <c r="AG128" s="247" t="s">
        <v>86</v>
      </c>
      <c r="AH128" s="247">
        <v>0</v>
      </c>
      <c r="AI128" s="247">
        <v>1</v>
      </c>
      <c r="AJ128" s="247">
        <f>0.1*$AJ$2</f>
        <v>7.5000000000000011E-2</v>
      </c>
      <c r="AK128" s="247">
        <f>AK123</f>
        <v>2.7E-2</v>
      </c>
      <c r="AL128" s="247">
        <f>AL127</f>
        <v>1</v>
      </c>
      <c r="AO128" s="250">
        <f t="shared" ref="AO128:AO129" si="167">AK128*I128+AJ128</f>
        <v>8.2290000000000016E-2</v>
      </c>
      <c r="AP128" s="250">
        <f t="shared" si="160"/>
        <v>8.2290000000000019E-3</v>
      </c>
      <c r="AQ128" s="251">
        <f t="shared" si="161"/>
        <v>0.25</v>
      </c>
      <c r="AR128" s="251">
        <f t="shared" si="162"/>
        <v>8.5129750000000004E-2</v>
      </c>
      <c r="AS128" s="250">
        <f>10068.2*J128*POWER(10,-6)</f>
        <v>2.7184139999999997E-3</v>
      </c>
      <c r="AT128" s="251">
        <f t="shared" si="158"/>
        <v>0.42836716400000002</v>
      </c>
      <c r="AU128" s="252">
        <f t="shared" si="163"/>
        <v>0</v>
      </c>
      <c r="AV128" s="252">
        <f t="shared" si="164"/>
        <v>4.0000000000000009E-7</v>
      </c>
      <c r="AW128" s="252">
        <f t="shared" si="166"/>
        <v>1.7134686560000004E-7</v>
      </c>
    </row>
    <row r="129" spans="1:49" s="247" customFormat="1" x14ac:dyDescent="0.3">
      <c r="A129" s="238" t="s">
        <v>238</v>
      </c>
      <c r="B129" s="238" t="str">
        <f>B123</f>
        <v>Емкость DP ЛВЖ+токси</v>
      </c>
      <c r="C129" s="53" t="s">
        <v>246</v>
      </c>
      <c r="D129" s="240" t="s">
        <v>193</v>
      </c>
      <c r="E129" s="253">
        <f>E127</f>
        <v>1.0000000000000001E-5</v>
      </c>
      <c r="F129" s="254">
        <f>F123</f>
        <v>1</v>
      </c>
      <c r="G129" s="238">
        <v>0.15200000000000002</v>
      </c>
      <c r="H129" s="242">
        <f t="shared" si="159"/>
        <v>1.5200000000000003E-6</v>
      </c>
      <c r="I129" s="255">
        <f>I126*0.15</f>
        <v>0.26999999999999996</v>
      </c>
      <c r="J129" s="244">
        <f>I129</f>
        <v>0.26999999999999996</v>
      </c>
      <c r="K129" s="256"/>
      <c r="L129" s="257"/>
      <c r="M129" s="247" t="str">
        <f t="shared" si="155"/>
        <v>С7</v>
      </c>
      <c r="N129" s="247" t="str">
        <f t="shared" si="156"/>
        <v>Емкость DP ЛВЖ+токси</v>
      </c>
      <c r="O129" s="247" t="str">
        <f t="shared" si="157"/>
        <v>Частичное-пожар-вспышка</v>
      </c>
      <c r="P129" s="247" t="s">
        <v>86</v>
      </c>
      <c r="Q129" s="247" t="s">
        <v>86</v>
      </c>
      <c r="R129" s="247" t="s">
        <v>86</v>
      </c>
      <c r="S129" s="247" t="s">
        <v>86</v>
      </c>
      <c r="T129" s="247" t="s">
        <v>86</v>
      </c>
      <c r="U129" s="247" t="s">
        <v>86</v>
      </c>
      <c r="V129" s="247" t="s">
        <v>86</v>
      </c>
      <c r="W129" s="247" t="s">
        <v>86</v>
      </c>
      <c r="X129" s="247" t="s">
        <v>86</v>
      </c>
      <c r="Y129" s="247" t="s">
        <v>86</v>
      </c>
      <c r="Z129" s="247" t="s">
        <v>86</v>
      </c>
      <c r="AA129" s="247" t="s">
        <v>86</v>
      </c>
      <c r="AB129" s="247" t="s">
        <v>86</v>
      </c>
      <c r="AC129" s="247" t="s">
        <v>86</v>
      </c>
      <c r="AD129" s="247" t="s">
        <v>86</v>
      </c>
      <c r="AE129" s="247" t="s">
        <v>86</v>
      </c>
      <c r="AF129" s="247" t="s">
        <v>86</v>
      </c>
      <c r="AG129" s="247" t="s">
        <v>86</v>
      </c>
      <c r="AH129" s="247">
        <v>0</v>
      </c>
      <c r="AI129" s="247">
        <v>1</v>
      </c>
      <c r="AJ129" s="247">
        <f>0.1*$AJ$2</f>
        <v>7.5000000000000011E-2</v>
      </c>
      <c r="AK129" s="247">
        <f>AK123</f>
        <v>2.7E-2</v>
      </c>
      <c r="AL129" s="247">
        <f>ROUNDUP(AL123/3,0)</f>
        <v>1</v>
      </c>
      <c r="AO129" s="250">
        <f t="shared" si="167"/>
        <v>8.2290000000000016E-2</v>
      </c>
      <c r="AP129" s="250">
        <f t="shared" si="160"/>
        <v>8.2290000000000019E-3</v>
      </c>
      <c r="AQ129" s="251">
        <f t="shared" si="161"/>
        <v>0.25</v>
      </c>
      <c r="AR129" s="251">
        <f t="shared" si="162"/>
        <v>8.5129750000000004E-2</v>
      </c>
      <c r="AS129" s="250">
        <f>10068.2*J129*POWER(10,-6)</f>
        <v>2.7184139999999997E-3</v>
      </c>
      <c r="AT129" s="251">
        <f t="shared" si="158"/>
        <v>0.42836716400000002</v>
      </c>
      <c r="AU129" s="252">
        <f t="shared" si="163"/>
        <v>0</v>
      </c>
      <c r="AV129" s="252">
        <f t="shared" si="164"/>
        <v>1.5200000000000003E-6</v>
      </c>
      <c r="AW129" s="252">
        <f t="shared" si="166"/>
        <v>6.5111808928000016E-7</v>
      </c>
    </row>
    <row r="130" spans="1:49" s="247" customFormat="1" ht="15" thickBot="1" x14ac:dyDescent="0.35">
      <c r="A130" s="238" t="s">
        <v>239</v>
      </c>
      <c r="B130" s="238" t="str">
        <f>B123</f>
        <v>Емкость DP ЛВЖ+токси</v>
      </c>
      <c r="C130" s="53" t="s">
        <v>250</v>
      </c>
      <c r="D130" s="240" t="s">
        <v>200</v>
      </c>
      <c r="E130" s="253">
        <f>E127</f>
        <v>1.0000000000000001E-5</v>
      </c>
      <c r="F130" s="254">
        <f>F123</f>
        <v>1</v>
      </c>
      <c r="G130" s="238">
        <v>0.6080000000000001</v>
      </c>
      <c r="H130" s="242">
        <f t="shared" si="159"/>
        <v>6.0800000000000011E-6</v>
      </c>
      <c r="I130" s="255">
        <f>I126*0.15</f>
        <v>0.26999999999999996</v>
      </c>
      <c r="J130" s="244">
        <f>J128</f>
        <v>0.26999999999999996</v>
      </c>
      <c r="K130" s="261"/>
      <c r="L130" s="262"/>
      <c r="M130" s="247" t="str">
        <f t="shared" si="155"/>
        <v>С8</v>
      </c>
      <c r="N130" s="247" t="str">
        <f t="shared" si="156"/>
        <v>Емкость DP ЛВЖ+токси</v>
      </c>
      <c r="O130" s="247" t="str">
        <f t="shared" si="157"/>
        <v>Частичное-токси</v>
      </c>
      <c r="P130" s="247" t="s">
        <v>86</v>
      </c>
      <c r="Q130" s="247" t="s">
        <v>86</v>
      </c>
      <c r="R130" s="247" t="s">
        <v>86</v>
      </c>
      <c r="S130" s="247" t="s">
        <v>86</v>
      </c>
      <c r="T130" s="247" t="s">
        <v>86</v>
      </c>
      <c r="U130" s="247" t="s">
        <v>86</v>
      </c>
      <c r="V130" s="247" t="s">
        <v>86</v>
      </c>
      <c r="W130" s="247" t="s">
        <v>86</v>
      </c>
      <c r="X130" s="247" t="s">
        <v>86</v>
      </c>
      <c r="Y130" s="247" t="s">
        <v>86</v>
      </c>
      <c r="Z130" s="247" t="s">
        <v>86</v>
      </c>
      <c r="AA130" s="247" t="s">
        <v>86</v>
      </c>
      <c r="AB130" s="247" t="s">
        <v>86</v>
      </c>
      <c r="AC130" s="247" t="s">
        <v>86</v>
      </c>
      <c r="AD130" s="247" t="s">
        <v>86</v>
      </c>
      <c r="AE130" s="247" t="s">
        <v>86</v>
      </c>
      <c r="AF130" s="247" t="s">
        <v>86</v>
      </c>
      <c r="AG130" s="247" t="s">
        <v>86</v>
      </c>
      <c r="AH130" s="247">
        <v>0</v>
      </c>
      <c r="AI130" s="247">
        <v>0</v>
      </c>
      <c r="AJ130" s="247">
        <f>0.1*$AJ$2</f>
        <v>7.5000000000000011E-2</v>
      </c>
      <c r="AK130" s="247">
        <f>AK123</f>
        <v>2.7E-2</v>
      </c>
      <c r="AL130" s="247">
        <f>ROUNDUP(AL123/3,0)</f>
        <v>1</v>
      </c>
      <c r="AO130" s="250">
        <f>AK130*I130*0.1+AJ130</f>
        <v>7.5729000000000005E-2</v>
      </c>
      <c r="AP130" s="250">
        <f t="shared" si="160"/>
        <v>7.5729000000000005E-3</v>
      </c>
      <c r="AQ130" s="251">
        <f t="shared" si="161"/>
        <v>0</v>
      </c>
      <c r="AR130" s="251">
        <f t="shared" si="162"/>
        <v>2.0825475000000003E-2</v>
      </c>
      <c r="AS130" s="250">
        <f>1333*J128*POWER(10,-6)</f>
        <v>3.5990999999999996E-4</v>
      </c>
      <c r="AT130" s="251">
        <f t="shared" si="158"/>
        <v>0.10448728500000001</v>
      </c>
      <c r="AU130" s="252">
        <f t="shared" si="163"/>
        <v>0</v>
      </c>
      <c r="AV130" s="252">
        <f t="shared" si="164"/>
        <v>0</v>
      </c>
      <c r="AW130" s="252">
        <f t="shared" si="166"/>
        <v>6.3528269280000015E-7</v>
      </c>
    </row>
    <row r="131" spans="1:49" s="247" customFormat="1" x14ac:dyDescent="0.3">
      <c r="A131" s="303" t="s">
        <v>276</v>
      </c>
      <c r="B131" s="303" t="str">
        <f>B123</f>
        <v>Емкость DP ЛВЖ+токси</v>
      </c>
      <c r="C131" s="303" t="s">
        <v>277</v>
      </c>
      <c r="D131" s="303" t="s">
        <v>278</v>
      </c>
      <c r="E131" s="304">
        <v>2.5000000000000001E-5</v>
      </c>
      <c r="F131" s="303">
        <v>1</v>
      </c>
      <c r="G131" s="303">
        <v>1</v>
      </c>
      <c r="H131" s="305">
        <f t="shared" si="159"/>
        <v>2.5000000000000001E-5</v>
      </c>
      <c r="I131" s="306">
        <f>I123</f>
        <v>12</v>
      </c>
      <c r="J131" s="306">
        <f>J123*0.6</f>
        <v>7.1999999999999993</v>
      </c>
      <c r="K131" s="303"/>
      <c r="L131" s="303"/>
      <c r="M131" s="307" t="str">
        <f t="shared" si="155"/>
        <v>С9</v>
      </c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>
        <v>1</v>
      </c>
      <c r="AI131" s="307">
        <v>2</v>
      </c>
      <c r="AJ131" s="307">
        <f>AJ123</f>
        <v>0.75</v>
      </c>
      <c r="AK131" s="307">
        <f>AK123</f>
        <v>2.7E-2</v>
      </c>
      <c r="AL131" s="307">
        <v>5</v>
      </c>
      <c r="AM131" s="307"/>
      <c r="AN131" s="307"/>
      <c r="AO131" s="308">
        <f>AK131*I131+AJ131</f>
        <v>1.0740000000000001</v>
      </c>
      <c r="AP131" s="308">
        <f>0.1*AO131</f>
        <v>0.10740000000000001</v>
      </c>
      <c r="AQ131" s="309">
        <f>AH131*3+0.25*AI131</f>
        <v>3.5</v>
      </c>
      <c r="AR131" s="309">
        <f>SUM(AO131:AQ131)/4</f>
        <v>1.17035</v>
      </c>
      <c r="AS131" s="308">
        <f>10068.2*J131*POWER(10,-6)</f>
        <v>7.2491039999999993E-2</v>
      </c>
      <c r="AT131" s="309">
        <f t="shared" si="158"/>
        <v>5.9242410400000001</v>
      </c>
      <c r="AU131" s="310">
        <f>AH131*H131</f>
        <v>2.5000000000000001E-5</v>
      </c>
      <c r="AV131" s="310">
        <f>H131*AI131</f>
        <v>5.0000000000000002E-5</v>
      </c>
      <c r="AW131" s="310">
        <f>H131*AT131</f>
        <v>1.4810602600000001E-4</v>
      </c>
    </row>
    <row r="132" spans="1:49" ht="15" thickBot="1" x14ac:dyDescent="0.35"/>
    <row r="133" spans="1:49" s="247" customFormat="1" ht="18" customHeight="1" x14ac:dyDescent="0.3">
      <c r="A133" s="238" t="s">
        <v>20</v>
      </c>
      <c r="B133" s="239" t="s">
        <v>258</v>
      </c>
      <c r="C133" s="53" t="s">
        <v>224</v>
      </c>
      <c r="D133" s="240" t="s">
        <v>61</v>
      </c>
      <c r="E133" s="241">
        <v>1.0000000000000001E-5</v>
      </c>
      <c r="F133" s="239">
        <v>1</v>
      </c>
      <c r="G133" s="238">
        <v>0.05</v>
      </c>
      <c r="H133" s="242">
        <f>E133*F133*G133</f>
        <v>5.0000000000000008E-7</v>
      </c>
      <c r="I133" s="243">
        <v>12</v>
      </c>
      <c r="J133" s="244">
        <f>I133</f>
        <v>12</v>
      </c>
      <c r="K133" s="245" t="s">
        <v>203</v>
      </c>
      <c r="L133" s="246">
        <v>200</v>
      </c>
      <c r="M133" s="247" t="str">
        <f t="shared" ref="M133:M135" si="168">A133</f>
        <v>С1</v>
      </c>
      <c r="N133" s="247" t="str">
        <f t="shared" ref="N133:N135" si="169">B133</f>
        <v>Емкость подземная ЛВЖ</v>
      </c>
      <c r="O133" s="247" t="str">
        <f t="shared" ref="O133:O135" si="170">D133</f>
        <v>Полное-пожар</v>
      </c>
      <c r="P133" s="247" t="s">
        <v>86</v>
      </c>
      <c r="Q133" s="247" t="s">
        <v>86</v>
      </c>
      <c r="R133" s="247" t="s">
        <v>86</v>
      </c>
      <c r="S133" s="247" t="s">
        <v>86</v>
      </c>
      <c r="T133" s="247" t="s">
        <v>86</v>
      </c>
      <c r="U133" s="247" t="s">
        <v>86</v>
      </c>
      <c r="V133" s="247" t="s">
        <v>86</v>
      </c>
      <c r="W133" s="247" t="s">
        <v>86</v>
      </c>
      <c r="X133" s="247" t="s">
        <v>86</v>
      </c>
      <c r="Y133" s="247" t="s">
        <v>86</v>
      </c>
      <c r="Z133" s="247" t="s">
        <v>86</v>
      </c>
      <c r="AA133" s="247" t="s">
        <v>86</v>
      </c>
      <c r="AB133" s="247" t="s">
        <v>86</v>
      </c>
      <c r="AC133" s="247" t="s">
        <v>86</v>
      </c>
      <c r="AD133" s="247" t="s">
        <v>86</v>
      </c>
      <c r="AE133" s="247" t="s">
        <v>86</v>
      </c>
      <c r="AF133" s="247" t="s">
        <v>86</v>
      </c>
      <c r="AG133" s="247" t="s">
        <v>86</v>
      </c>
      <c r="AH133" s="248">
        <v>1</v>
      </c>
      <c r="AI133" s="248">
        <v>2</v>
      </c>
      <c r="AJ133" s="249">
        <v>0.75</v>
      </c>
      <c r="AK133" s="249">
        <v>2.7E-2</v>
      </c>
      <c r="AL133" s="249">
        <v>3</v>
      </c>
      <c r="AO133" s="250">
        <f>AK133*I133+AJ133</f>
        <v>1.0740000000000001</v>
      </c>
      <c r="AP133" s="250">
        <f>0.1*AO133</f>
        <v>0.10740000000000001</v>
      </c>
      <c r="AQ133" s="251">
        <f>AH133*3+0.25*AI133</f>
        <v>3.5</v>
      </c>
      <c r="AR133" s="251">
        <f>SUM(AO133:AQ133)/4</f>
        <v>1.17035</v>
      </c>
      <c r="AS133" s="250">
        <f>10068.2*J133*POWER(10,-6)</f>
        <v>0.12081840000000001</v>
      </c>
      <c r="AT133" s="251">
        <f t="shared" ref="AT133:AT135" si="171">AS133+AR133+AQ133+AP133+AO133</f>
        <v>5.9725684000000001</v>
      </c>
      <c r="AU133" s="252">
        <f>AH133*H133</f>
        <v>5.0000000000000008E-7</v>
      </c>
      <c r="AV133" s="252">
        <f>H133*AI133</f>
        <v>1.0000000000000002E-6</v>
      </c>
      <c r="AW133" s="252">
        <f>H133*AT133</f>
        <v>2.9862842000000004E-6</v>
      </c>
    </row>
    <row r="134" spans="1:49" s="247" customFormat="1" x14ac:dyDescent="0.3">
      <c r="A134" s="238" t="s">
        <v>21</v>
      </c>
      <c r="B134" s="238" t="str">
        <f>B133</f>
        <v>Емкость подземная ЛВЖ</v>
      </c>
      <c r="C134" s="53" t="s">
        <v>230</v>
      </c>
      <c r="D134" s="240" t="s">
        <v>64</v>
      </c>
      <c r="E134" s="253">
        <f>E133</f>
        <v>1.0000000000000001E-5</v>
      </c>
      <c r="F134" s="254">
        <f>F133</f>
        <v>1</v>
      </c>
      <c r="G134" s="238">
        <v>4.7500000000000001E-2</v>
      </c>
      <c r="H134" s="242">
        <f t="shared" ref="H134:H135" si="172">E134*F134*G134</f>
        <v>4.7500000000000006E-7</v>
      </c>
      <c r="I134" s="255">
        <f>I133</f>
        <v>12</v>
      </c>
      <c r="J134" s="263">
        <v>0.35</v>
      </c>
      <c r="K134" s="256" t="s">
        <v>204</v>
      </c>
      <c r="L134" s="257">
        <v>0</v>
      </c>
      <c r="M134" s="247" t="str">
        <f t="shared" si="168"/>
        <v>С2</v>
      </c>
      <c r="N134" s="247" t="str">
        <f t="shared" si="169"/>
        <v>Емкость подземная ЛВЖ</v>
      </c>
      <c r="O134" s="247" t="str">
        <f t="shared" si="170"/>
        <v>Полное-взрыв</v>
      </c>
      <c r="P134" s="247" t="s">
        <v>86</v>
      </c>
      <c r="Q134" s="247" t="s">
        <v>86</v>
      </c>
      <c r="R134" s="247" t="s">
        <v>86</v>
      </c>
      <c r="S134" s="247" t="s">
        <v>86</v>
      </c>
      <c r="T134" s="247" t="s">
        <v>86</v>
      </c>
      <c r="U134" s="247" t="s">
        <v>86</v>
      </c>
      <c r="V134" s="247" t="s">
        <v>86</v>
      </c>
      <c r="W134" s="247" t="s">
        <v>86</v>
      </c>
      <c r="X134" s="247" t="s">
        <v>86</v>
      </c>
      <c r="Y134" s="247" t="s">
        <v>86</v>
      </c>
      <c r="Z134" s="247" t="s">
        <v>86</v>
      </c>
      <c r="AA134" s="247" t="s">
        <v>86</v>
      </c>
      <c r="AB134" s="247" t="s">
        <v>86</v>
      </c>
      <c r="AC134" s="247" t="s">
        <v>86</v>
      </c>
      <c r="AD134" s="247" t="s">
        <v>86</v>
      </c>
      <c r="AE134" s="247" t="s">
        <v>86</v>
      </c>
      <c r="AF134" s="247" t="s">
        <v>86</v>
      </c>
      <c r="AG134" s="247" t="s">
        <v>86</v>
      </c>
      <c r="AH134" s="248">
        <v>2</v>
      </c>
      <c r="AI134" s="248">
        <v>2</v>
      </c>
      <c r="AJ134" s="247">
        <f>AJ133</f>
        <v>0.75</v>
      </c>
      <c r="AK134" s="247">
        <f>AK133</f>
        <v>2.7E-2</v>
      </c>
      <c r="AL134" s="247">
        <f>AL133</f>
        <v>3</v>
      </c>
      <c r="AO134" s="250">
        <f>AK134*I134+AJ134</f>
        <v>1.0740000000000001</v>
      </c>
      <c r="AP134" s="250">
        <f t="shared" ref="AP134:AP135" si="173">0.1*AO134</f>
        <v>0.10740000000000001</v>
      </c>
      <c r="AQ134" s="251">
        <f t="shared" ref="AQ134:AQ135" si="174">AH134*3+0.25*AI134</f>
        <v>6.5</v>
      </c>
      <c r="AR134" s="251">
        <f t="shared" ref="AR134:AR135" si="175">SUM(AO134:AQ134)/4</f>
        <v>1.92035</v>
      </c>
      <c r="AS134" s="250">
        <f>10068.2*J134*POWER(10,-6)*10</f>
        <v>3.5238699999999998E-2</v>
      </c>
      <c r="AT134" s="251">
        <f t="shared" si="171"/>
        <v>9.6369886999999999</v>
      </c>
      <c r="AU134" s="252">
        <f t="shared" ref="AU134:AU135" si="176">AH134*H134</f>
        <v>9.5000000000000012E-7</v>
      </c>
      <c r="AV134" s="252">
        <f t="shared" ref="AV134:AV135" si="177">H134*AI134</f>
        <v>9.5000000000000012E-7</v>
      </c>
      <c r="AW134" s="252">
        <f t="shared" ref="AW134" si="178">H134*AT134</f>
        <v>4.5775696325000001E-6</v>
      </c>
    </row>
    <row r="135" spans="1:49" s="247" customFormat="1" x14ac:dyDescent="0.3">
      <c r="A135" s="238" t="s">
        <v>22</v>
      </c>
      <c r="B135" s="238" t="str">
        <f>B133</f>
        <v>Емкость подземная ЛВЖ</v>
      </c>
      <c r="C135" s="53" t="s">
        <v>241</v>
      </c>
      <c r="D135" s="240" t="s">
        <v>62</v>
      </c>
      <c r="E135" s="253">
        <f>E133</f>
        <v>1.0000000000000001E-5</v>
      </c>
      <c r="F135" s="254">
        <f>F133</f>
        <v>1</v>
      </c>
      <c r="G135" s="238">
        <v>0.90249999999999997</v>
      </c>
      <c r="H135" s="242">
        <f t="shared" si="172"/>
        <v>9.0250000000000008E-6</v>
      </c>
      <c r="I135" s="255">
        <f>I133</f>
        <v>12</v>
      </c>
      <c r="J135" s="258">
        <v>0</v>
      </c>
      <c r="K135" s="256" t="s">
        <v>205</v>
      </c>
      <c r="L135" s="257">
        <v>0</v>
      </c>
      <c r="M135" s="247" t="str">
        <f t="shared" si="168"/>
        <v>С3</v>
      </c>
      <c r="N135" s="247" t="str">
        <f t="shared" si="169"/>
        <v>Емкость подземная ЛВЖ</v>
      </c>
      <c r="O135" s="247" t="str">
        <f t="shared" si="170"/>
        <v>Полное-ликвидация</v>
      </c>
      <c r="P135" s="247" t="s">
        <v>86</v>
      </c>
      <c r="Q135" s="247" t="s">
        <v>86</v>
      </c>
      <c r="R135" s="247" t="s">
        <v>86</v>
      </c>
      <c r="S135" s="247" t="s">
        <v>86</v>
      </c>
      <c r="T135" s="247" t="s">
        <v>86</v>
      </c>
      <c r="U135" s="247" t="s">
        <v>86</v>
      </c>
      <c r="V135" s="247" t="s">
        <v>86</v>
      </c>
      <c r="W135" s="247" t="s">
        <v>86</v>
      </c>
      <c r="X135" s="247" t="s">
        <v>86</v>
      </c>
      <c r="Y135" s="247" t="s">
        <v>86</v>
      </c>
      <c r="Z135" s="247" t="s">
        <v>86</v>
      </c>
      <c r="AA135" s="247" t="s">
        <v>86</v>
      </c>
      <c r="AB135" s="247" t="s">
        <v>86</v>
      </c>
      <c r="AC135" s="247" t="s">
        <v>86</v>
      </c>
      <c r="AD135" s="247" t="s">
        <v>86</v>
      </c>
      <c r="AE135" s="247" t="s">
        <v>86</v>
      </c>
      <c r="AF135" s="247" t="s">
        <v>86</v>
      </c>
      <c r="AG135" s="247" t="s">
        <v>86</v>
      </c>
      <c r="AH135" s="247">
        <v>0</v>
      </c>
      <c r="AI135" s="247">
        <v>0</v>
      </c>
      <c r="AJ135" s="247">
        <f>AJ133</f>
        <v>0.75</v>
      </c>
      <c r="AK135" s="247">
        <f>AK133</f>
        <v>2.7E-2</v>
      </c>
      <c r="AL135" s="247">
        <f>AL133</f>
        <v>3</v>
      </c>
      <c r="AO135" s="250">
        <f>AK135*I135*0.1+AJ135</f>
        <v>0.78239999999999998</v>
      </c>
      <c r="AP135" s="250">
        <f t="shared" si="173"/>
        <v>7.8240000000000004E-2</v>
      </c>
      <c r="AQ135" s="251">
        <f t="shared" si="174"/>
        <v>0</v>
      </c>
      <c r="AR135" s="251">
        <f t="shared" si="175"/>
        <v>0.21515999999999999</v>
      </c>
      <c r="AS135" s="250">
        <f>1333*J133*POWER(10,-6)</f>
        <v>1.5996E-2</v>
      </c>
      <c r="AT135" s="251">
        <f t="shared" si="171"/>
        <v>1.091796</v>
      </c>
      <c r="AU135" s="252">
        <f t="shared" si="176"/>
        <v>0</v>
      </c>
      <c r="AV135" s="252">
        <f t="shared" si="177"/>
        <v>0</v>
      </c>
      <c r="AW135" s="252">
        <f>H135*AT135</f>
        <v>9.853458900000001E-6</v>
      </c>
    </row>
    <row r="136" spans="1:49" s="247" customFormat="1" x14ac:dyDescent="0.3">
      <c r="A136" s="238"/>
      <c r="B136" s="238"/>
      <c r="C136" s="53"/>
      <c r="D136" s="240"/>
      <c r="E136" s="241"/>
      <c r="F136" s="254"/>
      <c r="G136" s="238"/>
      <c r="H136" s="242"/>
      <c r="I136" s="255"/>
      <c r="J136" s="244"/>
      <c r="K136" s="256" t="s">
        <v>207</v>
      </c>
      <c r="L136" s="257">
        <v>45390</v>
      </c>
      <c r="AO136" s="250"/>
      <c r="AP136" s="250"/>
      <c r="AQ136" s="251"/>
      <c r="AR136" s="251"/>
      <c r="AS136" s="250"/>
      <c r="AT136" s="251"/>
      <c r="AU136" s="252"/>
      <c r="AV136" s="252"/>
      <c r="AW136" s="252"/>
    </row>
    <row r="137" spans="1:49" s="247" customFormat="1" x14ac:dyDescent="0.3">
      <c r="A137" s="238"/>
      <c r="B137" s="238"/>
      <c r="C137" s="53"/>
      <c r="D137" s="240"/>
      <c r="E137" s="253"/>
      <c r="F137" s="254"/>
      <c r="G137" s="238"/>
      <c r="H137" s="242"/>
      <c r="I137" s="255"/>
      <c r="J137" s="244"/>
      <c r="K137" s="256" t="s">
        <v>208</v>
      </c>
      <c r="L137" s="257">
        <v>3</v>
      </c>
      <c r="AO137" s="250"/>
      <c r="AP137" s="250"/>
      <c r="AQ137" s="251"/>
      <c r="AR137" s="251"/>
      <c r="AS137" s="250"/>
      <c r="AT137" s="251"/>
      <c r="AU137" s="252"/>
      <c r="AV137" s="252"/>
      <c r="AW137" s="252"/>
    </row>
    <row r="138" spans="1:49" s="247" customFormat="1" ht="15" thickBot="1" x14ac:dyDescent="0.35">
      <c r="A138" s="238"/>
      <c r="B138" s="238"/>
      <c r="C138" s="53"/>
      <c r="D138" s="240"/>
      <c r="E138" s="253"/>
      <c r="F138" s="254"/>
      <c r="G138" s="238"/>
      <c r="H138" s="242"/>
      <c r="I138" s="255"/>
      <c r="J138" s="244"/>
      <c r="K138" s="261" t="s">
        <v>219</v>
      </c>
      <c r="L138" s="274">
        <v>14</v>
      </c>
      <c r="AO138" s="250"/>
      <c r="AP138" s="250"/>
      <c r="AQ138" s="251"/>
      <c r="AR138" s="251"/>
      <c r="AS138" s="250"/>
      <c r="AT138" s="251"/>
      <c r="AU138" s="252"/>
      <c r="AV138" s="252"/>
      <c r="AW138" s="252"/>
    </row>
    <row r="139" spans="1:49" s="247" customFormat="1" x14ac:dyDescent="0.3">
      <c r="A139" s="248"/>
      <c r="B139" s="248"/>
      <c r="D139" s="295"/>
      <c r="E139" s="296"/>
      <c r="F139" s="297"/>
      <c r="G139" s="248"/>
      <c r="H139" s="252"/>
      <c r="I139" s="251"/>
      <c r="J139" s="251"/>
      <c r="K139" s="248"/>
      <c r="L139" s="297"/>
      <c r="AO139" s="250"/>
      <c r="AP139" s="250"/>
      <c r="AQ139" s="251"/>
      <c r="AR139" s="251"/>
      <c r="AS139" s="250"/>
      <c r="AT139" s="251"/>
      <c r="AU139" s="252"/>
      <c r="AV139" s="252"/>
      <c r="AW139" s="252"/>
    </row>
    <row r="140" spans="1:49" s="247" customFormat="1" x14ac:dyDescent="0.3">
      <c r="A140" s="248"/>
      <c r="B140" s="248"/>
      <c r="D140" s="295"/>
      <c r="E140" s="296"/>
      <c r="F140" s="297"/>
      <c r="G140" s="248"/>
      <c r="H140" s="252"/>
      <c r="I140" s="251"/>
      <c r="J140" s="251"/>
      <c r="K140" s="248"/>
      <c r="L140" s="297"/>
      <c r="AO140" s="250"/>
      <c r="AP140" s="250"/>
      <c r="AQ140" s="251"/>
      <c r="AR140" s="251"/>
      <c r="AS140" s="250"/>
      <c r="AT140" s="251"/>
      <c r="AU140" s="252"/>
      <c r="AV140" s="252"/>
      <c r="AW140" s="252"/>
    </row>
    <row r="141" spans="1:49" s="247" customFormat="1" x14ac:dyDescent="0.3">
      <c r="A141" s="248"/>
      <c r="B141" s="248"/>
      <c r="D141" s="295"/>
      <c r="E141" s="296"/>
      <c r="F141" s="297"/>
      <c r="G141" s="248"/>
      <c r="H141" s="252"/>
      <c r="I141" s="251"/>
      <c r="J141" s="251"/>
      <c r="K141" s="248"/>
      <c r="L141" s="297"/>
      <c r="AO141" s="250"/>
      <c r="AP141" s="250"/>
      <c r="AQ141" s="251"/>
      <c r="AR141" s="251"/>
      <c r="AS141" s="250"/>
      <c r="AT141" s="251"/>
      <c r="AU141" s="252"/>
      <c r="AV141" s="252"/>
      <c r="AW141" s="252"/>
    </row>
    <row r="142" spans="1:49" ht="15" thickBot="1" x14ac:dyDescent="0.35"/>
    <row r="143" spans="1:49" s="247" customFormat="1" ht="18" customHeight="1" x14ac:dyDescent="0.3">
      <c r="A143" s="238" t="s">
        <v>20</v>
      </c>
      <c r="B143" s="239" t="s">
        <v>267</v>
      </c>
      <c r="C143" s="53" t="s">
        <v>224</v>
      </c>
      <c r="D143" s="240" t="s">
        <v>61</v>
      </c>
      <c r="E143" s="241">
        <v>1.0000000000000001E-5</v>
      </c>
      <c r="F143" s="239">
        <v>1</v>
      </c>
      <c r="G143" s="238">
        <v>0.05</v>
      </c>
      <c r="H143" s="242">
        <f>E143*F143*G143</f>
        <v>5.0000000000000008E-7</v>
      </c>
      <c r="I143" s="243">
        <v>12</v>
      </c>
      <c r="J143" s="302">
        <f>I143</f>
        <v>12</v>
      </c>
      <c r="K143" s="245" t="s">
        <v>203</v>
      </c>
      <c r="L143" s="246">
        <v>200</v>
      </c>
      <c r="M143" s="247" t="str">
        <f t="shared" ref="M143:M145" si="179">A143</f>
        <v>С1</v>
      </c>
      <c r="N143" s="247" t="str">
        <f t="shared" ref="N143:N145" si="180">B143</f>
        <v>Емкость подземная ГЖ</v>
      </c>
      <c r="O143" s="247" t="str">
        <f t="shared" ref="O143:O145" si="181">D143</f>
        <v>Полное-пожар</v>
      </c>
      <c r="P143" s="247" t="s">
        <v>86</v>
      </c>
      <c r="Q143" s="247" t="s">
        <v>86</v>
      </c>
      <c r="R143" s="247" t="s">
        <v>86</v>
      </c>
      <c r="S143" s="247" t="s">
        <v>86</v>
      </c>
      <c r="T143" s="247" t="s">
        <v>86</v>
      </c>
      <c r="U143" s="247" t="s">
        <v>86</v>
      </c>
      <c r="V143" s="247" t="s">
        <v>86</v>
      </c>
      <c r="W143" s="247" t="s">
        <v>86</v>
      </c>
      <c r="X143" s="247" t="s">
        <v>86</v>
      </c>
      <c r="Y143" s="247" t="s">
        <v>86</v>
      </c>
      <c r="Z143" s="247" t="s">
        <v>86</v>
      </c>
      <c r="AA143" s="247" t="s">
        <v>86</v>
      </c>
      <c r="AB143" s="247" t="s">
        <v>86</v>
      </c>
      <c r="AC143" s="247" t="s">
        <v>86</v>
      </c>
      <c r="AD143" s="247" t="s">
        <v>86</v>
      </c>
      <c r="AE143" s="247" t="s">
        <v>86</v>
      </c>
      <c r="AF143" s="247" t="s">
        <v>86</v>
      </c>
      <c r="AG143" s="247" t="s">
        <v>86</v>
      </c>
      <c r="AH143" s="248">
        <v>1</v>
      </c>
      <c r="AI143" s="248">
        <v>2</v>
      </c>
      <c r="AJ143" s="249">
        <v>0.75</v>
      </c>
      <c r="AK143" s="249">
        <v>2.7E-2</v>
      </c>
      <c r="AL143" s="249">
        <v>3</v>
      </c>
      <c r="AO143" s="250">
        <f>AK143*I143+AJ143</f>
        <v>1.0740000000000001</v>
      </c>
      <c r="AP143" s="250">
        <f>0.1*AO143</f>
        <v>0.10740000000000001</v>
      </c>
      <c r="AQ143" s="251">
        <f>AH143*3+0.25*AI143</f>
        <v>3.5</v>
      </c>
      <c r="AR143" s="251">
        <f>SUM(AO143:AQ143)/4</f>
        <v>1.17035</v>
      </c>
      <c r="AS143" s="250">
        <f>10068.2*J143*POWER(10,-6)</f>
        <v>0.12081840000000001</v>
      </c>
      <c r="AT143" s="251">
        <f t="shared" ref="AT143:AT145" si="182">AS143+AR143+AQ143+AP143+AO143</f>
        <v>5.9725684000000001</v>
      </c>
      <c r="AU143" s="252">
        <f>AH143*H143</f>
        <v>5.0000000000000008E-7</v>
      </c>
      <c r="AV143" s="252">
        <f>H143*AI143</f>
        <v>1.0000000000000002E-6</v>
      </c>
      <c r="AW143" s="252">
        <f>H143*AT143</f>
        <v>2.9862842000000004E-6</v>
      </c>
    </row>
    <row r="144" spans="1:49" s="247" customFormat="1" x14ac:dyDescent="0.3">
      <c r="A144" s="238" t="s">
        <v>21</v>
      </c>
      <c r="B144" s="238" t="str">
        <f>B143</f>
        <v>Емкость подземная ГЖ</v>
      </c>
      <c r="C144" s="53" t="s">
        <v>268</v>
      </c>
      <c r="D144" s="240" t="s">
        <v>64</v>
      </c>
      <c r="E144" s="253">
        <f>E143</f>
        <v>1.0000000000000001E-5</v>
      </c>
      <c r="F144" s="254">
        <f>F143</f>
        <v>1</v>
      </c>
      <c r="G144" s="238">
        <v>4.7500000000000001E-2</v>
      </c>
      <c r="H144" s="242">
        <f t="shared" ref="H144:H145" si="183">E144*F144*G144</f>
        <v>4.7500000000000006E-7</v>
      </c>
      <c r="I144" s="255">
        <f>I143</f>
        <v>12</v>
      </c>
      <c r="J144" s="302">
        <f>I143</f>
        <v>12</v>
      </c>
      <c r="K144" s="256" t="s">
        <v>204</v>
      </c>
      <c r="L144" s="257">
        <v>0</v>
      </c>
      <c r="M144" s="247" t="str">
        <f t="shared" si="179"/>
        <v>С2</v>
      </c>
      <c r="N144" s="247" t="str">
        <f t="shared" si="180"/>
        <v>Емкость подземная ГЖ</v>
      </c>
      <c r="O144" s="247" t="str">
        <f t="shared" si="181"/>
        <v>Полное-взрыв</v>
      </c>
      <c r="P144" s="247" t="s">
        <v>86</v>
      </c>
      <c r="Q144" s="247" t="s">
        <v>86</v>
      </c>
      <c r="R144" s="247" t="s">
        <v>86</v>
      </c>
      <c r="S144" s="247" t="s">
        <v>86</v>
      </c>
      <c r="T144" s="247" t="s">
        <v>86</v>
      </c>
      <c r="U144" s="247" t="s">
        <v>86</v>
      </c>
      <c r="V144" s="247" t="s">
        <v>86</v>
      </c>
      <c r="W144" s="247" t="s">
        <v>86</v>
      </c>
      <c r="X144" s="247" t="s">
        <v>86</v>
      </c>
      <c r="Y144" s="247" t="s">
        <v>86</v>
      </c>
      <c r="Z144" s="247" t="s">
        <v>86</v>
      </c>
      <c r="AA144" s="247" t="s">
        <v>86</v>
      </c>
      <c r="AB144" s="247" t="s">
        <v>86</v>
      </c>
      <c r="AC144" s="247" t="s">
        <v>86</v>
      </c>
      <c r="AD144" s="247" t="s">
        <v>86</v>
      </c>
      <c r="AE144" s="247" t="s">
        <v>86</v>
      </c>
      <c r="AF144" s="247" t="s">
        <v>86</v>
      </c>
      <c r="AG144" s="247" t="s">
        <v>86</v>
      </c>
      <c r="AH144" s="248">
        <v>2</v>
      </c>
      <c r="AI144" s="248">
        <v>2</v>
      </c>
      <c r="AJ144" s="247">
        <f>AJ143</f>
        <v>0.75</v>
      </c>
      <c r="AK144" s="247">
        <f>AK143</f>
        <v>2.7E-2</v>
      </c>
      <c r="AL144" s="247">
        <f>AL143</f>
        <v>3</v>
      </c>
      <c r="AO144" s="250">
        <f>AK144*I144+AJ144</f>
        <v>1.0740000000000001</v>
      </c>
      <c r="AP144" s="250">
        <f t="shared" ref="AP144:AP145" si="184">0.1*AO144</f>
        <v>0.10740000000000001</v>
      </c>
      <c r="AQ144" s="251">
        <f t="shared" ref="AQ144:AQ145" si="185">AH144*3+0.25*AI144</f>
        <v>6.5</v>
      </c>
      <c r="AR144" s="251">
        <f t="shared" ref="AR144:AR145" si="186">SUM(AO144:AQ144)/4</f>
        <v>1.92035</v>
      </c>
      <c r="AS144" s="250">
        <f>10068.2*J144*POWER(10,-6)*10</f>
        <v>1.2081840000000001</v>
      </c>
      <c r="AT144" s="251">
        <f t="shared" si="182"/>
        <v>10.809934</v>
      </c>
      <c r="AU144" s="252">
        <f t="shared" ref="AU144:AU145" si="187">AH144*H144</f>
        <v>9.5000000000000012E-7</v>
      </c>
      <c r="AV144" s="252">
        <f t="shared" ref="AV144:AV145" si="188">H144*AI144</f>
        <v>9.5000000000000012E-7</v>
      </c>
      <c r="AW144" s="252">
        <f t="shared" ref="AW144" si="189">H144*AT144</f>
        <v>5.1347186500000007E-6</v>
      </c>
    </row>
    <row r="145" spans="1:49" s="247" customFormat="1" x14ac:dyDescent="0.3">
      <c r="A145" s="238" t="s">
        <v>22</v>
      </c>
      <c r="B145" s="238" t="str">
        <f>B143</f>
        <v>Емкость подземная ГЖ</v>
      </c>
      <c r="C145" s="53" t="s">
        <v>269</v>
      </c>
      <c r="D145" s="240" t="s">
        <v>62</v>
      </c>
      <c r="E145" s="253">
        <f>E143</f>
        <v>1.0000000000000001E-5</v>
      </c>
      <c r="F145" s="254">
        <f>F143</f>
        <v>1</v>
      </c>
      <c r="G145" s="238">
        <v>0.90249999999999997</v>
      </c>
      <c r="H145" s="242">
        <f t="shared" si="183"/>
        <v>9.0250000000000008E-6</v>
      </c>
      <c r="I145" s="255">
        <f>I143</f>
        <v>12</v>
      </c>
      <c r="J145" s="258">
        <v>0</v>
      </c>
      <c r="K145" s="256" t="s">
        <v>205</v>
      </c>
      <c r="L145" s="257">
        <v>0</v>
      </c>
      <c r="M145" s="247" t="str">
        <f t="shared" si="179"/>
        <v>С3</v>
      </c>
      <c r="N145" s="247" t="str">
        <f t="shared" si="180"/>
        <v>Емкость подземная ГЖ</v>
      </c>
      <c r="O145" s="247" t="str">
        <f t="shared" si="181"/>
        <v>Полное-ликвидация</v>
      </c>
      <c r="P145" s="247" t="s">
        <v>86</v>
      </c>
      <c r="Q145" s="247" t="s">
        <v>86</v>
      </c>
      <c r="R145" s="247" t="s">
        <v>86</v>
      </c>
      <c r="S145" s="247" t="s">
        <v>86</v>
      </c>
      <c r="T145" s="247" t="s">
        <v>86</v>
      </c>
      <c r="U145" s="247" t="s">
        <v>86</v>
      </c>
      <c r="V145" s="247" t="s">
        <v>86</v>
      </c>
      <c r="W145" s="247" t="s">
        <v>86</v>
      </c>
      <c r="X145" s="247" t="s">
        <v>86</v>
      </c>
      <c r="Y145" s="247" t="s">
        <v>86</v>
      </c>
      <c r="Z145" s="247" t="s">
        <v>86</v>
      </c>
      <c r="AA145" s="247" t="s">
        <v>86</v>
      </c>
      <c r="AB145" s="247" t="s">
        <v>86</v>
      </c>
      <c r="AC145" s="247" t="s">
        <v>86</v>
      </c>
      <c r="AD145" s="247" t="s">
        <v>86</v>
      </c>
      <c r="AE145" s="247" t="s">
        <v>86</v>
      </c>
      <c r="AF145" s="247" t="s">
        <v>86</v>
      </c>
      <c r="AG145" s="247" t="s">
        <v>86</v>
      </c>
      <c r="AH145" s="247">
        <v>0</v>
      </c>
      <c r="AI145" s="247">
        <v>0</v>
      </c>
      <c r="AJ145" s="247">
        <f>AJ143</f>
        <v>0.75</v>
      </c>
      <c r="AK145" s="247">
        <f>AK143</f>
        <v>2.7E-2</v>
      </c>
      <c r="AL145" s="247">
        <f>AL143</f>
        <v>3</v>
      </c>
      <c r="AO145" s="250">
        <f>AK145*I145*0.1+AJ145</f>
        <v>0.78239999999999998</v>
      </c>
      <c r="AP145" s="250">
        <f t="shared" si="184"/>
        <v>7.8240000000000004E-2</v>
      </c>
      <c r="AQ145" s="251">
        <f t="shared" si="185"/>
        <v>0</v>
      </c>
      <c r="AR145" s="251">
        <f t="shared" si="186"/>
        <v>0.21515999999999999</v>
      </c>
      <c r="AS145" s="250">
        <f>1333*J143*POWER(10,-6)</f>
        <v>1.5996E-2</v>
      </c>
      <c r="AT145" s="251">
        <f t="shared" si="182"/>
        <v>1.091796</v>
      </c>
      <c r="AU145" s="252">
        <f t="shared" si="187"/>
        <v>0</v>
      </c>
      <c r="AV145" s="252">
        <f t="shared" si="188"/>
        <v>0</v>
      </c>
      <c r="AW145" s="252">
        <f>H145*AT145</f>
        <v>9.853458900000001E-6</v>
      </c>
    </row>
    <row r="146" spans="1:49" s="247" customFormat="1" x14ac:dyDescent="0.3">
      <c r="A146" s="238"/>
      <c r="B146" s="238"/>
      <c r="C146" s="53"/>
      <c r="D146" s="240"/>
      <c r="E146" s="241"/>
      <c r="F146" s="254"/>
      <c r="G146" s="238"/>
      <c r="H146" s="242"/>
      <c r="I146" s="255"/>
      <c r="J146" s="244"/>
      <c r="K146" s="256" t="s">
        <v>207</v>
      </c>
      <c r="L146" s="257">
        <v>45390</v>
      </c>
      <c r="AO146" s="250"/>
      <c r="AP146" s="250"/>
      <c r="AQ146" s="251"/>
      <c r="AR146" s="251"/>
      <c r="AS146" s="250"/>
      <c r="AT146" s="251"/>
      <c r="AU146" s="252"/>
      <c r="AV146" s="252"/>
      <c r="AW146" s="252"/>
    </row>
    <row r="147" spans="1:49" s="247" customFormat="1" x14ac:dyDescent="0.3">
      <c r="A147" s="238"/>
      <c r="B147" s="238"/>
      <c r="C147" s="53"/>
      <c r="D147" s="240"/>
      <c r="E147" s="253"/>
      <c r="F147" s="254"/>
      <c r="G147" s="238"/>
      <c r="H147" s="242"/>
      <c r="I147" s="255"/>
      <c r="J147" s="244"/>
      <c r="K147" s="256" t="s">
        <v>208</v>
      </c>
      <c r="L147" s="257">
        <v>3</v>
      </c>
      <c r="AO147" s="250"/>
      <c r="AP147" s="250"/>
      <c r="AQ147" s="251"/>
      <c r="AR147" s="251"/>
      <c r="AS147" s="250"/>
      <c r="AT147" s="251"/>
      <c r="AU147" s="252"/>
      <c r="AV147" s="252"/>
      <c r="AW147" s="252"/>
    </row>
    <row r="148" spans="1:49" s="247" customFormat="1" ht="15" thickBot="1" x14ac:dyDescent="0.35">
      <c r="A148" s="238"/>
      <c r="B148" s="238"/>
      <c r="C148" s="53"/>
      <c r="D148" s="240"/>
      <c r="E148" s="253"/>
      <c r="F148" s="254"/>
      <c r="G148" s="238"/>
      <c r="H148" s="242"/>
      <c r="I148" s="255"/>
      <c r="J148" s="244"/>
      <c r="K148" s="261" t="s">
        <v>219</v>
      </c>
      <c r="L148" s="274">
        <v>14</v>
      </c>
      <c r="AO148" s="250"/>
      <c r="AP148" s="250"/>
      <c r="AQ148" s="251"/>
      <c r="AR148" s="251"/>
      <c r="AS148" s="250"/>
      <c r="AT148" s="251"/>
      <c r="AU148" s="252"/>
      <c r="AV148" s="252"/>
      <c r="AW148" s="252"/>
    </row>
    <row r="149" spans="1:49" s="247" customFormat="1" x14ac:dyDescent="0.3">
      <c r="A149" s="248"/>
      <c r="B149" s="248"/>
      <c r="D149" s="295"/>
      <c r="E149" s="296"/>
      <c r="F149" s="297"/>
      <c r="G149" s="248"/>
      <c r="H149" s="252"/>
      <c r="I149" s="251"/>
      <c r="J149" s="251"/>
      <c r="K149" s="248"/>
      <c r="L149" s="297"/>
      <c r="AO149" s="250"/>
      <c r="AP149" s="250"/>
      <c r="AQ149" s="251"/>
      <c r="AR149" s="251"/>
      <c r="AS149" s="250"/>
      <c r="AT149" s="251"/>
      <c r="AU149" s="252"/>
      <c r="AV149" s="252"/>
      <c r="AW149" s="252"/>
    </row>
    <row r="150" spans="1:49" s="247" customFormat="1" x14ac:dyDescent="0.3">
      <c r="A150" s="248"/>
      <c r="B150" s="248"/>
      <c r="D150" s="295"/>
      <c r="E150" s="296"/>
      <c r="F150" s="297"/>
      <c r="G150" s="248"/>
      <c r="H150" s="252"/>
      <c r="I150" s="251"/>
      <c r="J150" s="251"/>
      <c r="K150" s="248"/>
      <c r="L150" s="297"/>
      <c r="AO150" s="250"/>
      <c r="AP150" s="250"/>
      <c r="AQ150" s="251"/>
      <c r="AR150" s="251"/>
      <c r="AS150" s="250"/>
      <c r="AT150" s="251"/>
      <c r="AU150" s="252"/>
      <c r="AV150" s="252"/>
      <c r="AW150" s="252"/>
    </row>
    <row r="151" spans="1:49" s="247" customFormat="1" x14ac:dyDescent="0.3">
      <c r="A151" s="248"/>
      <c r="B151" s="248"/>
      <c r="D151" s="295"/>
      <c r="E151" s="296"/>
      <c r="F151" s="297"/>
      <c r="G151" s="248"/>
      <c r="H151" s="252"/>
      <c r="I151" s="251"/>
      <c r="J151" s="251"/>
      <c r="K151" s="248"/>
      <c r="L151" s="297"/>
      <c r="AO151" s="250"/>
      <c r="AP151" s="250"/>
      <c r="AQ151" s="251"/>
      <c r="AR151" s="251"/>
      <c r="AS151" s="250"/>
      <c r="AT151" s="251"/>
      <c r="AU151" s="252"/>
      <c r="AV151" s="252"/>
      <c r="AW151" s="252"/>
    </row>
    <row r="152" spans="1:49" ht="15" thickBot="1" x14ac:dyDescent="0.35"/>
    <row r="153" spans="1:49" s="198" customFormat="1" ht="15" thickBot="1" x14ac:dyDescent="0.35">
      <c r="A153" s="188" t="s">
        <v>20</v>
      </c>
      <c r="B153" s="189" t="s">
        <v>259</v>
      </c>
      <c r="C153" s="190" t="s">
        <v>261</v>
      </c>
      <c r="D153" s="191" t="s">
        <v>211</v>
      </c>
      <c r="E153" s="192">
        <v>1.0000000000000001E-5</v>
      </c>
      <c r="F153" s="189">
        <v>1</v>
      </c>
      <c r="G153" s="188">
        <v>1.4999999999999999E-2</v>
      </c>
      <c r="H153" s="193">
        <f>E153*F153*G153</f>
        <v>1.5000000000000002E-7</v>
      </c>
      <c r="I153" s="194">
        <v>1.1599999999999999</v>
      </c>
      <c r="J153" s="206">
        <f>I153</f>
        <v>1.1599999999999999</v>
      </c>
      <c r="K153" s="196" t="s">
        <v>203</v>
      </c>
      <c r="L153" s="197">
        <v>7</v>
      </c>
      <c r="M153" s="198" t="str">
        <f t="shared" ref="M153:N158" si="190">A153</f>
        <v>С1</v>
      </c>
      <c r="N153" s="198" t="str">
        <f t="shared" si="190"/>
        <v>Насос ЛВЖ</v>
      </c>
      <c r="O153" s="198" t="str">
        <f t="shared" ref="O153:O158" si="191">D153</f>
        <v>Полное-факел</v>
      </c>
      <c r="P153" s="198" t="s">
        <v>86</v>
      </c>
      <c r="Q153" s="198" t="s">
        <v>86</v>
      </c>
      <c r="R153" s="198" t="s">
        <v>86</v>
      </c>
      <c r="S153" s="198" t="s">
        <v>86</v>
      </c>
      <c r="T153" s="198" t="s">
        <v>86</v>
      </c>
      <c r="U153" s="198" t="s">
        <v>86</v>
      </c>
      <c r="V153" s="198" t="s">
        <v>86</v>
      </c>
      <c r="W153" s="198" t="s">
        <v>86</v>
      </c>
      <c r="X153" s="198" t="s">
        <v>86</v>
      </c>
      <c r="Y153" s="198" t="s">
        <v>86</v>
      </c>
      <c r="Z153" s="198" t="s">
        <v>86</v>
      </c>
      <c r="AA153" s="198" t="s">
        <v>86</v>
      </c>
      <c r="AB153" s="198" t="s">
        <v>86</v>
      </c>
      <c r="AC153" s="198" t="s">
        <v>86</v>
      </c>
      <c r="AD153" s="198" t="s">
        <v>86</v>
      </c>
      <c r="AE153" s="198" t="s">
        <v>86</v>
      </c>
      <c r="AF153" s="198" t="s">
        <v>86</v>
      </c>
      <c r="AG153" s="198" t="s">
        <v>86</v>
      </c>
      <c r="AH153" s="199">
        <v>1</v>
      </c>
      <c r="AI153" s="199">
        <v>2</v>
      </c>
      <c r="AJ153" s="200">
        <v>0.75</v>
      </c>
      <c r="AK153" s="200">
        <v>2.7E-2</v>
      </c>
      <c r="AL153" s="200">
        <v>3</v>
      </c>
      <c r="AO153" s="201">
        <f>AK153*I153+AJ153</f>
        <v>0.78132000000000001</v>
      </c>
      <c r="AP153" s="201">
        <f>0.1*AO153</f>
        <v>7.8132000000000007E-2</v>
      </c>
      <c r="AQ153" s="202">
        <f>AH153*3+0.25*AI153</f>
        <v>3.5</v>
      </c>
      <c r="AR153" s="202">
        <f>SUM(AO153:AQ153)/4</f>
        <v>1.089863</v>
      </c>
      <c r="AS153" s="201">
        <f>10068.2*J153*POWER(10,-6)</f>
        <v>1.1679111999999998E-2</v>
      </c>
      <c r="AT153" s="202">
        <f t="shared" ref="AT153:AT158" si="192">AS153+AR153+AQ153+AP153+AO153</f>
        <v>5.4609941119999998</v>
      </c>
      <c r="AU153" s="203">
        <f>AH153*H153</f>
        <v>1.5000000000000002E-7</v>
      </c>
      <c r="AV153" s="203">
        <f>H153*AI153</f>
        <v>3.0000000000000004E-7</v>
      </c>
      <c r="AW153" s="203">
        <f>H153*AT153</f>
        <v>8.1914911680000006E-7</v>
      </c>
    </row>
    <row r="154" spans="1:49" s="198" customFormat="1" ht="15" thickBot="1" x14ac:dyDescent="0.35">
      <c r="A154" s="188" t="s">
        <v>21</v>
      </c>
      <c r="B154" s="188" t="str">
        <f>B153</f>
        <v>Насос ЛВЖ</v>
      </c>
      <c r="C154" s="190" t="s">
        <v>262</v>
      </c>
      <c r="D154" s="191" t="s">
        <v>260</v>
      </c>
      <c r="E154" s="204">
        <f>E153</f>
        <v>1.0000000000000001E-5</v>
      </c>
      <c r="F154" s="205">
        <f>F153</f>
        <v>1</v>
      </c>
      <c r="G154" s="188">
        <v>1.4249999999999999E-2</v>
      </c>
      <c r="H154" s="193">
        <f t="shared" ref="H154:H158" si="193">E154*F154*G154</f>
        <v>1.4250000000000001E-7</v>
      </c>
      <c r="I154" s="206">
        <f>I153</f>
        <v>1.1599999999999999</v>
      </c>
      <c r="J154" s="298">
        <f>0.001</f>
        <v>1E-3</v>
      </c>
      <c r="K154" s="196" t="s">
        <v>204</v>
      </c>
      <c r="L154" s="197">
        <v>0</v>
      </c>
      <c r="M154" s="198" t="str">
        <f t="shared" si="190"/>
        <v>С2</v>
      </c>
      <c r="N154" s="198" t="str">
        <f t="shared" si="190"/>
        <v>Насос ЛВЖ</v>
      </c>
      <c r="O154" s="198" t="str">
        <f t="shared" si="191"/>
        <v>Полное-взрыв облака ТВС</v>
      </c>
      <c r="P154" s="198" t="s">
        <v>86</v>
      </c>
      <c r="Q154" s="198" t="s">
        <v>86</v>
      </c>
      <c r="R154" s="198" t="s">
        <v>86</v>
      </c>
      <c r="S154" s="198" t="s">
        <v>86</v>
      </c>
      <c r="T154" s="198" t="s">
        <v>86</v>
      </c>
      <c r="U154" s="198" t="s">
        <v>86</v>
      </c>
      <c r="V154" s="198" t="s">
        <v>86</v>
      </c>
      <c r="W154" s="198" t="s">
        <v>86</v>
      </c>
      <c r="X154" s="198" t="s">
        <v>86</v>
      </c>
      <c r="Y154" s="198" t="s">
        <v>86</v>
      </c>
      <c r="Z154" s="198" t="s">
        <v>86</v>
      </c>
      <c r="AA154" s="198" t="s">
        <v>86</v>
      </c>
      <c r="AB154" s="198" t="s">
        <v>86</v>
      </c>
      <c r="AC154" s="198" t="s">
        <v>86</v>
      </c>
      <c r="AD154" s="198" t="s">
        <v>86</v>
      </c>
      <c r="AE154" s="198" t="s">
        <v>86</v>
      </c>
      <c r="AF154" s="198" t="s">
        <v>86</v>
      </c>
      <c r="AG154" s="198" t="s">
        <v>86</v>
      </c>
      <c r="AH154" s="199">
        <v>2</v>
      </c>
      <c r="AI154" s="199">
        <v>2</v>
      </c>
      <c r="AJ154" s="198">
        <f>AJ153</f>
        <v>0.75</v>
      </c>
      <c r="AK154" s="198">
        <f>AK153</f>
        <v>2.7E-2</v>
      </c>
      <c r="AL154" s="198">
        <f>AL153</f>
        <v>3</v>
      </c>
      <c r="AO154" s="201">
        <f>AK154*I154+AJ154</f>
        <v>0.78132000000000001</v>
      </c>
      <c r="AP154" s="201">
        <f t="shared" ref="AP154:AP158" si="194">0.1*AO154</f>
        <v>7.8132000000000007E-2</v>
      </c>
      <c r="AQ154" s="202">
        <f t="shared" ref="AQ154:AQ158" si="195">AH154*3+0.25*AI154</f>
        <v>6.5</v>
      </c>
      <c r="AR154" s="202">
        <f t="shared" ref="AR154:AR158" si="196">SUM(AO154:AQ154)/4</f>
        <v>1.839863</v>
      </c>
      <c r="AS154" s="201">
        <f>10068.2*J154*POWER(10,-6)*10</f>
        <v>1.0068200000000001E-4</v>
      </c>
      <c r="AT154" s="202">
        <f t="shared" si="192"/>
        <v>9.1994156820000015</v>
      </c>
      <c r="AU154" s="203">
        <f t="shared" ref="AU154:AU158" si="197">AH154*H154</f>
        <v>2.8500000000000002E-7</v>
      </c>
      <c r="AV154" s="203">
        <f t="shared" ref="AV154:AV158" si="198">H154*AI154</f>
        <v>2.8500000000000002E-7</v>
      </c>
      <c r="AW154" s="203">
        <f t="shared" ref="AW154:AW158" si="199">H154*AT154</f>
        <v>1.3109167346850004E-6</v>
      </c>
    </row>
    <row r="155" spans="1:49" s="198" customFormat="1" x14ac:dyDescent="0.3">
      <c r="A155" s="188" t="s">
        <v>22</v>
      </c>
      <c r="B155" s="188" t="str">
        <f>B153</f>
        <v>Насос ЛВЖ</v>
      </c>
      <c r="C155" s="190" t="s">
        <v>263</v>
      </c>
      <c r="D155" s="191" t="s">
        <v>62</v>
      </c>
      <c r="E155" s="204">
        <f>E153</f>
        <v>1.0000000000000001E-5</v>
      </c>
      <c r="F155" s="205">
        <f>F153</f>
        <v>1</v>
      </c>
      <c r="G155" s="188">
        <v>0.27074999999999999</v>
      </c>
      <c r="H155" s="193">
        <f t="shared" si="193"/>
        <v>2.7075000000000003E-6</v>
      </c>
      <c r="I155" s="206">
        <f>I153</f>
        <v>1.1599999999999999</v>
      </c>
      <c r="J155" s="188">
        <v>0</v>
      </c>
      <c r="K155" s="196" t="s">
        <v>205</v>
      </c>
      <c r="L155" s="197">
        <v>1</v>
      </c>
      <c r="M155" s="198" t="str">
        <f t="shared" si="190"/>
        <v>С3</v>
      </c>
      <c r="N155" s="198" t="str">
        <f t="shared" si="190"/>
        <v>Насос ЛВЖ</v>
      </c>
      <c r="O155" s="198" t="str">
        <f t="shared" si="191"/>
        <v>Полное-ликвидация</v>
      </c>
      <c r="P155" s="198" t="s">
        <v>86</v>
      </c>
      <c r="Q155" s="198" t="s">
        <v>86</v>
      </c>
      <c r="R155" s="198" t="s">
        <v>86</v>
      </c>
      <c r="S155" s="198" t="s">
        <v>86</v>
      </c>
      <c r="T155" s="198" t="s">
        <v>86</v>
      </c>
      <c r="U155" s="198" t="s">
        <v>86</v>
      </c>
      <c r="V155" s="198" t="s">
        <v>86</v>
      </c>
      <c r="W155" s="198" t="s">
        <v>86</v>
      </c>
      <c r="X155" s="198" t="s">
        <v>86</v>
      </c>
      <c r="Y155" s="198" t="s">
        <v>86</v>
      </c>
      <c r="Z155" s="198" t="s">
        <v>86</v>
      </c>
      <c r="AA155" s="198" t="s">
        <v>86</v>
      </c>
      <c r="AB155" s="198" t="s">
        <v>86</v>
      </c>
      <c r="AC155" s="198" t="s">
        <v>86</v>
      </c>
      <c r="AD155" s="198" t="s">
        <v>86</v>
      </c>
      <c r="AE155" s="198" t="s">
        <v>86</v>
      </c>
      <c r="AF155" s="198" t="s">
        <v>86</v>
      </c>
      <c r="AG155" s="198" t="s">
        <v>86</v>
      </c>
      <c r="AH155" s="198">
        <v>0</v>
      </c>
      <c r="AI155" s="198">
        <v>0</v>
      </c>
      <c r="AJ155" s="198">
        <f>AJ153</f>
        <v>0.75</v>
      </c>
      <c r="AK155" s="198">
        <f>AK153</f>
        <v>2.7E-2</v>
      </c>
      <c r="AL155" s="198">
        <f>AL153</f>
        <v>3</v>
      </c>
      <c r="AO155" s="201">
        <f>AK155*I155*0.1+AJ155</f>
        <v>0.75313200000000002</v>
      </c>
      <c r="AP155" s="201">
        <f t="shared" si="194"/>
        <v>7.5313200000000011E-2</v>
      </c>
      <c r="AQ155" s="202">
        <f t="shared" si="195"/>
        <v>0</v>
      </c>
      <c r="AR155" s="202">
        <f t="shared" si="196"/>
        <v>0.2071113</v>
      </c>
      <c r="AS155" s="201">
        <f>1333*J154*POWER(10,-6)</f>
        <v>1.333E-6</v>
      </c>
      <c r="AT155" s="202">
        <f t="shared" si="192"/>
        <v>1.0355578329999999</v>
      </c>
      <c r="AU155" s="203">
        <f t="shared" si="197"/>
        <v>0</v>
      </c>
      <c r="AV155" s="203">
        <f t="shared" si="198"/>
        <v>0</v>
      </c>
      <c r="AW155" s="203">
        <f t="shared" si="199"/>
        <v>2.8037728328474999E-6</v>
      </c>
    </row>
    <row r="156" spans="1:49" s="198" customFormat="1" x14ac:dyDescent="0.3">
      <c r="A156" s="188" t="s">
        <v>23</v>
      </c>
      <c r="B156" s="188" t="str">
        <f>B153</f>
        <v>Насос ЛВЖ</v>
      </c>
      <c r="C156" s="190" t="s">
        <v>264</v>
      </c>
      <c r="D156" s="191" t="s">
        <v>87</v>
      </c>
      <c r="E156" s="204">
        <f>E154</f>
        <v>1.0000000000000001E-5</v>
      </c>
      <c r="F156" s="205">
        <f>F153</f>
        <v>1</v>
      </c>
      <c r="G156" s="188">
        <v>3.4999999999999996E-2</v>
      </c>
      <c r="H156" s="193">
        <f t="shared" si="193"/>
        <v>3.4999999999999998E-7</v>
      </c>
      <c r="I156" s="206">
        <f>0.15*I153</f>
        <v>0.17399999999999999</v>
      </c>
      <c r="J156" s="206">
        <f>I156</f>
        <v>0.17399999999999999</v>
      </c>
      <c r="K156" s="209" t="s">
        <v>207</v>
      </c>
      <c r="L156" s="210">
        <v>45390</v>
      </c>
      <c r="M156" s="198" t="str">
        <f t="shared" si="190"/>
        <v>С4</v>
      </c>
      <c r="N156" s="198" t="str">
        <f t="shared" si="190"/>
        <v>Насос ЛВЖ</v>
      </c>
      <c r="O156" s="198" t="str">
        <f t="shared" si="191"/>
        <v>Частичное-пожар</v>
      </c>
      <c r="P156" s="198" t="s">
        <v>86</v>
      </c>
      <c r="Q156" s="198" t="s">
        <v>86</v>
      </c>
      <c r="R156" s="198" t="s">
        <v>86</v>
      </c>
      <c r="S156" s="198" t="s">
        <v>86</v>
      </c>
      <c r="T156" s="198" t="s">
        <v>86</v>
      </c>
      <c r="U156" s="198" t="s">
        <v>86</v>
      </c>
      <c r="V156" s="198" t="s">
        <v>86</v>
      </c>
      <c r="W156" s="198" t="s">
        <v>86</v>
      </c>
      <c r="X156" s="198" t="s">
        <v>86</v>
      </c>
      <c r="Y156" s="198" t="s">
        <v>86</v>
      </c>
      <c r="Z156" s="198" t="s">
        <v>86</v>
      </c>
      <c r="AA156" s="198" t="s">
        <v>86</v>
      </c>
      <c r="AB156" s="198" t="s">
        <v>86</v>
      </c>
      <c r="AC156" s="198" t="s">
        <v>86</v>
      </c>
      <c r="AD156" s="198" t="s">
        <v>86</v>
      </c>
      <c r="AE156" s="198" t="s">
        <v>86</v>
      </c>
      <c r="AF156" s="198" t="s">
        <v>86</v>
      </c>
      <c r="AG156" s="198" t="s">
        <v>86</v>
      </c>
      <c r="AH156" s="198">
        <v>0</v>
      </c>
      <c r="AI156" s="198">
        <v>2</v>
      </c>
      <c r="AJ156" s="198">
        <f>0.1*$AJ$2</f>
        <v>7.5000000000000011E-2</v>
      </c>
      <c r="AK156" s="198">
        <f>AK153</f>
        <v>2.7E-2</v>
      </c>
      <c r="AL156" s="198">
        <f>ROUNDUP(AL153/3,0)</f>
        <v>1</v>
      </c>
      <c r="AO156" s="201">
        <f>AK156*I156+AJ156</f>
        <v>7.9698000000000005E-2</v>
      </c>
      <c r="AP156" s="201">
        <f t="shared" si="194"/>
        <v>7.9698000000000008E-3</v>
      </c>
      <c r="AQ156" s="202">
        <f t="shared" si="195"/>
        <v>0.5</v>
      </c>
      <c r="AR156" s="202">
        <f t="shared" si="196"/>
        <v>0.14691694999999999</v>
      </c>
      <c r="AS156" s="201">
        <f>10068.2*J156*POWER(10,-6)</f>
        <v>1.7518668E-3</v>
      </c>
      <c r="AT156" s="202">
        <f t="shared" si="192"/>
        <v>0.73633661680000007</v>
      </c>
      <c r="AU156" s="203">
        <f t="shared" si="197"/>
        <v>0</v>
      </c>
      <c r="AV156" s="203">
        <f t="shared" si="198"/>
        <v>6.9999999999999997E-7</v>
      </c>
      <c r="AW156" s="203">
        <f t="shared" si="199"/>
        <v>2.5771781588000002E-7</v>
      </c>
    </row>
    <row r="157" spans="1:49" s="198" customFormat="1" x14ac:dyDescent="0.3">
      <c r="A157" s="188" t="s">
        <v>24</v>
      </c>
      <c r="B157" s="188" t="str">
        <f>B153</f>
        <v>Насос ЛВЖ</v>
      </c>
      <c r="C157" s="190" t="s">
        <v>266</v>
      </c>
      <c r="D157" s="191" t="s">
        <v>87</v>
      </c>
      <c r="E157" s="204">
        <f t="shared" ref="E157:E158" si="200">E155</f>
        <v>1.0000000000000001E-5</v>
      </c>
      <c r="F157" s="205">
        <f>F153</f>
        <v>1</v>
      </c>
      <c r="G157" s="188">
        <v>3.3249999999999995E-2</v>
      </c>
      <c r="H157" s="193">
        <f t="shared" si="193"/>
        <v>3.3249999999999999E-7</v>
      </c>
      <c r="I157" s="206">
        <f>0.15*I153</f>
        <v>0.17399999999999999</v>
      </c>
      <c r="J157" s="206">
        <f>I156</f>
        <v>0.17399999999999999</v>
      </c>
      <c r="K157" s="209" t="s">
        <v>208</v>
      </c>
      <c r="L157" s="210">
        <v>3</v>
      </c>
      <c r="M157" s="198" t="str">
        <f t="shared" si="190"/>
        <v>С5</v>
      </c>
      <c r="N157" s="198" t="str">
        <f t="shared" si="190"/>
        <v>Насос ЛВЖ</v>
      </c>
      <c r="O157" s="198" t="str">
        <f t="shared" si="191"/>
        <v>Частичное-пожар</v>
      </c>
      <c r="P157" s="198" t="s">
        <v>86</v>
      </c>
      <c r="Q157" s="198" t="s">
        <v>86</v>
      </c>
      <c r="R157" s="198" t="s">
        <v>86</v>
      </c>
      <c r="S157" s="198" t="s">
        <v>86</v>
      </c>
      <c r="T157" s="198" t="s">
        <v>86</v>
      </c>
      <c r="U157" s="198" t="s">
        <v>86</v>
      </c>
      <c r="V157" s="198" t="s">
        <v>86</v>
      </c>
      <c r="W157" s="198" t="s">
        <v>86</v>
      </c>
      <c r="X157" s="198" t="s">
        <v>86</v>
      </c>
      <c r="Y157" s="198" t="s">
        <v>86</v>
      </c>
      <c r="Z157" s="198" t="s">
        <v>86</v>
      </c>
      <c r="AA157" s="198" t="s">
        <v>86</v>
      </c>
      <c r="AB157" s="198" t="s">
        <v>86</v>
      </c>
      <c r="AC157" s="198" t="s">
        <v>86</v>
      </c>
      <c r="AD157" s="198" t="s">
        <v>86</v>
      </c>
      <c r="AE157" s="198" t="s">
        <v>86</v>
      </c>
      <c r="AF157" s="198" t="s">
        <v>86</v>
      </c>
      <c r="AG157" s="198" t="s">
        <v>86</v>
      </c>
      <c r="AH157" s="198">
        <v>0</v>
      </c>
      <c r="AI157" s="198">
        <v>1</v>
      </c>
      <c r="AJ157" s="198">
        <f>0.1*$AJ$2</f>
        <v>7.5000000000000011E-2</v>
      </c>
      <c r="AK157" s="198">
        <f>AK153</f>
        <v>2.7E-2</v>
      </c>
      <c r="AL157" s="198">
        <f>ROUNDUP(AL153/3,0)</f>
        <v>1</v>
      </c>
      <c r="AO157" s="201">
        <f t="shared" ref="AO157" si="201">AK157*I157+AJ157</f>
        <v>7.9698000000000005E-2</v>
      </c>
      <c r="AP157" s="201">
        <f t="shared" si="194"/>
        <v>7.9698000000000008E-3</v>
      </c>
      <c r="AQ157" s="202">
        <f t="shared" si="195"/>
        <v>0.25</v>
      </c>
      <c r="AR157" s="202">
        <f t="shared" si="196"/>
        <v>8.4416950000000004E-2</v>
      </c>
      <c r="AS157" s="201">
        <f>10068.2*J157*POWER(10,-6)*10</f>
        <v>1.7518668000000001E-2</v>
      </c>
      <c r="AT157" s="202">
        <f t="shared" si="192"/>
        <v>0.43960341800000002</v>
      </c>
      <c r="AU157" s="203">
        <f t="shared" si="197"/>
        <v>0</v>
      </c>
      <c r="AV157" s="203">
        <f t="shared" si="198"/>
        <v>3.3249999999999999E-7</v>
      </c>
      <c r="AW157" s="203">
        <f t="shared" si="199"/>
        <v>1.4616813648500001E-7</v>
      </c>
    </row>
    <row r="158" spans="1:49" s="198" customFormat="1" ht="15" thickBot="1" x14ac:dyDescent="0.35">
      <c r="A158" s="188" t="s">
        <v>25</v>
      </c>
      <c r="B158" s="188" t="str">
        <f>B153</f>
        <v>Насос ЛВЖ</v>
      </c>
      <c r="C158" s="190" t="s">
        <v>265</v>
      </c>
      <c r="D158" s="191" t="s">
        <v>63</v>
      </c>
      <c r="E158" s="204">
        <f t="shared" si="200"/>
        <v>1.0000000000000001E-5</v>
      </c>
      <c r="F158" s="205">
        <f>F153</f>
        <v>1</v>
      </c>
      <c r="G158" s="188">
        <v>0.63174999999999992</v>
      </c>
      <c r="H158" s="193">
        <f t="shared" si="193"/>
        <v>6.3175000000000001E-6</v>
      </c>
      <c r="I158" s="206">
        <f>0.15*I153</f>
        <v>0.17399999999999999</v>
      </c>
      <c r="J158" s="188">
        <v>0</v>
      </c>
      <c r="K158" s="211" t="s">
        <v>219</v>
      </c>
      <c r="L158" s="211">
        <v>11</v>
      </c>
      <c r="M158" s="198" t="str">
        <f t="shared" si="190"/>
        <v>С6</v>
      </c>
      <c r="N158" s="198" t="str">
        <f t="shared" si="190"/>
        <v>Насос ЛВЖ</v>
      </c>
      <c r="O158" s="198" t="str">
        <f t="shared" si="191"/>
        <v>Частичное-ликвидация</v>
      </c>
      <c r="P158" s="198" t="s">
        <v>86</v>
      </c>
      <c r="Q158" s="198" t="s">
        <v>86</v>
      </c>
      <c r="R158" s="198" t="s">
        <v>86</v>
      </c>
      <c r="S158" s="198" t="s">
        <v>86</v>
      </c>
      <c r="T158" s="198" t="s">
        <v>86</v>
      </c>
      <c r="U158" s="198" t="s">
        <v>86</v>
      </c>
      <c r="V158" s="198" t="s">
        <v>86</v>
      </c>
      <c r="W158" s="198" t="s">
        <v>86</v>
      </c>
      <c r="X158" s="198" t="s">
        <v>86</v>
      </c>
      <c r="Y158" s="198" t="s">
        <v>86</v>
      </c>
      <c r="Z158" s="198" t="s">
        <v>86</v>
      </c>
      <c r="AA158" s="198" t="s">
        <v>86</v>
      </c>
      <c r="AB158" s="198" t="s">
        <v>86</v>
      </c>
      <c r="AC158" s="198" t="s">
        <v>86</v>
      </c>
      <c r="AD158" s="198" t="s">
        <v>86</v>
      </c>
      <c r="AE158" s="198" t="s">
        <v>86</v>
      </c>
      <c r="AF158" s="198" t="s">
        <v>86</v>
      </c>
      <c r="AG158" s="198" t="s">
        <v>86</v>
      </c>
      <c r="AH158" s="198">
        <v>0</v>
      </c>
      <c r="AI158" s="198">
        <v>0</v>
      </c>
      <c r="AJ158" s="198">
        <f>0.1*$AJ$2</f>
        <v>7.5000000000000011E-2</v>
      </c>
      <c r="AK158" s="198">
        <f>AK153</f>
        <v>2.7E-2</v>
      </c>
      <c r="AL158" s="198">
        <f>ROUNDUP(AL153/3,0)</f>
        <v>1</v>
      </c>
      <c r="AO158" s="201">
        <f>AK158*I158*0.1+AJ158</f>
        <v>7.5469800000000017E-2</v>
      </c>
      <c r="AP158" s="201">
        <f t="shared" si="194"/>
        <v>7.5469800000000017E-3</v>
      </c>
      <c r="AQ158" s="202">
        <f t="shared" si="195"/>
        <v>0</v>
      </c>
      <c r="AR158" s="202">
        <f t="shared" si="196"/>
        <v>2.0754195000000003E-2</v>
      </c>
      <c r="AS158" s="201">
        <f>1333*J157*POWER(10,-6)</f>
        <v>2.3194199999999996E-4</v>
      </c>
      <c r="AT158" s="202">
        <f t="shared" si="192"/>
        <v>0.10400291700000003</v>
      </c>
      <c r="AU158" s="203">
        <f t="shared" si="197"/>
        <v>0</v>
      </c>
      <c r="AV158" s="203">
        <f t="shared" si="198"/>
        <v>0</v>
      </c>
      <c r="AW158" s="203">
        <f t="shared" si="199"/>
        <v>6.5703842814750017E-7</v>
      </c>
    </row>
    <row r="159" spans="1:49" s="198" customFormat="1" x14ac:dyDescent="0.3">
      <c r="A159" s="199"/>
      <c r="B159" s="199"/>
      <c r="D159" s="292"/>
      <c r="E159" s="293"/>
      <c r="F159" s="294"/>
      <c r="G159" s="199"/>
      <c r="H159" s="203"/>
      <c r="I159" s="202"/>
      <c r="J159" s="199"/>
      <c r="K159" s="199"/>
      <c r="L159" s="199"/>
      <c r="AO159" s="201"/>
      <c r="AP159" s="201"/>
      <c r="AQ159" s="202"/>
      <c r="AR159" s="202"/>
      <c r="AS159" s="201"/>
      <c r="AT159" s="202"/>
      <c r="AU159" s="203"/>
      <c r="AV159" s="203"/>
      <c r="AW159" s="203"/>
    </row>
    <row r="160" spans="1:49" s="198" customFormat="1" x14ac:dyDescent="0.3">
      <c r="A160" s="199"/>
      <c r="B160" s="199"/>
      <c r="D160" s="292"/>
      <c r="E160" s="293"/>
      <c r="F160" s="294"/>
      <c r="G160" s="199"/>
      <c r="H160" s="203"/>
      <c r="I160" s="202"/>
      <c r="J160" s="199"/>
      <c r="K160" s="199"/>
      <c r="L160" s="199"/>
      <c r="AO160" s="201"/>
      <c r="AP160" s="201"/>
      <c r="AQ160" s="202"/>
      <c r="AR160" s="202"/>
      <c r="AS160" s="201"/>
      <c r="AT160" s="202"/>
      <c r="AU160" s="203"/>
      <c r="AV160" s="203"/>
      <c r="AW160" s="203"/>
    </row>
    <row r="161" spans="1:49" s="198" customFormat="1" x14ac:dyDescent="0.3">
      <c r="A161" s="199"/>
      <c r="B161" s="199"/>
      <c r="D161" s="292"/>
      <c r="E161" s="293"/>
      <c r="F161" s="294"/>
      <c r="G161" s="199"/>
      <c r="H161" s="203"/>
      <c r="I161" s="202"/>
      <c r="J161" s="199"/>
      <c r="K161" s="199"/>
      <c r="L161" s="199"/>
      <c r="AO161" s="201"/>
      <c r="AP161" s="201"/>
      <c r="AQ161" s="202"/>
      <c r="AR161" s="202"/>
      <c r="AS161" s="201"/>
      <c r="AT161" s="202"/>
      <c r="AU161" s="203"/>
      <c r="AV161" s="203"/>
      <c r="AW161" s="203"/>
    </row>
    <row r="162" spans="1:49" ht="15" thickBot="1" x14ac:dyDescent="0.35"/>
    <row r="163" spans="1:49" s="198" customFormat="1" ht="15" thickBot="1" x14ac:dyDescent="0.35">
      <c r="A163" s="188" t="s">
        <v>20</v>
      </c>
      <c r="B163" s="189" t="s">
        <v>270</v>
      </c>
      <c r="C163" s="190" t="s">
        <v>261</v>
      </c>
      <c r="D163" s="191" t="s">
        <v>211</v>
      </c>
      <c r="E163" s="192">
        <v>1.0000000000000001E-5</v>
      </c>
      <c r="F163" s="189">
        <v>1</v>
      </c>
      <c r="G163" s="188">
        <v>1.4999999999999999E-2</v>
      </c>
      <c r="H163" s="193">
        <f>E163*F163*G163</f>
        <v>1.5000000000000002E-7</v>
      </c>
      <c r="I163" s="194">
        <v>1.1599999999999999</v>
      </c>
      <c r="J163" s="206">
        <f>I163</f>
        <v>1.1599999999999999</v>
      </c>
      <c r="K163" s="196" t="s">
        <v>203</v>
      </c>
      <c r="L163" s="197">
        <v>7</v>
      </c>
      <c r="M163" s="198" t="str">
        <f t="shared" ref="M163:M168" si="202">A163</f>
        <v>С1</v>
      </c>
      <c r="N163" s="198" t="str">
        <f t="shared" ref="N163:N168" si="203">B163</f>
        <v>Насос ЛВЖ+токси</v>
      </c>
      <c r="O163" s="198" t="str">
        <f t="shared" ref="O163:O168" si="204">D163</f>
        <v>Полное-факел</v>
      </c>
      <c r="P163" s="198" t="s">
        <v>86</v>
      </c>
      <c r="Q163" s="198" t="s">
        <v>86</v>
      </c>
      <c r="R163" s="198" t="s">
        <v>86</v>
      </c>
      <c r="S163" s="198" t="s">
        <v>86</v>
      </c>
      <c r="T163" s="198" t="s">
        <v>86</v>
      </c>
      <c r="U163" s="198" t="s">
        <v>86</v>
      </c>
      <c r="V163" s="198" t="s">
        <v>86</v>
      </c>
      <c r="W163" s="198" t="s">
        <v>86</v>
      </c>
      <c r="X163" s="198" t="s">
        <v>86</v>
      </c>
      <c r="Y163" s="198" t="s">
        <v>86</v>
      </c>
      <c r="Z163" s="198" t="s">
        <v>86</v>
      </c>
      <c r="AA163" s="198" t="s">
        <v>86</v>
      </c>
      <c r="AB163" s="198" t="s">
        <v>86</v>
      </c>
      <c r="AC163" s="198" t="s">
        <v>86</v>
      </c>
      <c r="AD163" s="198" t="s">
        <v>86</v>
      </c>
      <c r="AE163" s="198" t="s">
        <v>86</v>
      </c>
      <c r="AF163" s="198" t="s">
        <v>86</v>
      </c>
      <c r="AG163" s="198" t="s">
        <v>86</v>
      </c>
      <c r="AH163" s="199">
        <v>1</v>
      </c>
      <c r="AI163" s="199">
        <v>2</v>
      </c>
      <c r="AJ163" s="200">
        <v>0.75</v>
      </c>
      <c r="AK163" s="200">
        <v>2.7E-2</v>
      </c>
      <c r="AL163" s="200">
        <v>3</v>
      </c>
      <c r="AO163" s="201">
        <f>AK163*I163+AJ163</f>
        <v>0.78132000000000001</v>
      </c>
      <c r="AP163" s="201">
        <f>0.1*AO163</f>
        <v>7.8132000000000007E-2</v>
      </c>
      <c r="AQ163" s="202">
        <f>AH163*3+0.25*AI163</f>
        <v>3.5</v>
      </c>
      <c r="AR163" s="202">
        <f>SUM(AO163:AQ163)/4</f>
        <v>1.089863</v>
      </c>
      <c r="AS163" s="201">
        <f>10068.2*J163*POWER(10,-6)</f>
        <v>1.1679111999999998E-2</v>
      </c>
      <c r="AT163" s="202">
        <f t="shared" ref="AT163:AT168" si="205">AS163+AR163+AQ163+AP163+AO163</f>
        <v>5.4609941119999998</v>
      </c>
      <c r="AU163" s="203">
        <f>AH163*H163</f>
        <v>1.5000000000000002E-7</v>
      </c>
      <c r="AV163" s="203">
        <f>H163*AI163</f>
        <v>3.0000000000000004E-7</v>
      </c>
      <c r="AW163" s="203">
        <f>H163*AT163</f>
        <v>8.1914911680000006E-7</v>
      </c>
    </row>
    <row r="164" spans="1:49" s="198" customFormat="1" ht="15" thickBot="1" x14ac:dyDescent="0.35">
      <c r="A164" s="188" t="s">
        <v>21</v>
      </c>
      <c r="B164" s="188" t="str">
        <f>B163</f>
        <v>Насос ЛВЖ+токси</v>
      </c>
      <c r="C164" s="190" t="s">
        <v>262</v>
      </c>
      <c r="D164" s="191" t="s">
        <v>260</v>
      </c>
      <c r="E164" s="204">
        <f>E163</f>
        <v>1.0000000000000001E-5</v>
      </c>
      <c r="F164" s="205">
        <f>F163</f>
        <v>1</v>
      </c>
      <c r="G164" s="188">
        <v>1.4249999999999999E-2</v>
      </c>
      <c r="H164" s="193">
        <f t="shared" ref="H164:H168" si="206">E164*F164*G164</f>
        <v>1.4250000000000001E-7</v>
      </c>
      <c r="I164" s="206">
        <f>I163</f>
        <v>1.1599999999999999</v>
      </c>
      <c r="J164" s="298">
        <f>0.001</f>
        <v>1E-3</v>
      </c>
      <c r="K164" s="196" t="s">
        <v>204</v>
      </c>
      <c r="L164" s="197">
        <v>0</v>
      </c>
      <c r="M164" s="198" t="str">
        <f t="shared" si="202"/>
        <v>С2</v>
      </c>
      <c r="N164" s="198" t="str">
        <f t="shared" si="203"/>
        <v>Насос ЛВЖ+токси</v>
      </c>
      <c r="O164" s="198" t="str">
        <f t="shared" si="204"/>
        <v>Полное-взрыв облака ТВС</v>
      </c>
      <c r="P164" s="198" t="s">
        <v>86</v>
      </c>
      <c r="Q164" s="198" t="s">
        <v>86</v>
      </c>
      <c r="R164" s="198" t="s">
        <v>86</v>
      </c>
      <c r="S164" s="198" t="s">
        <v>86</v>
      </c>
      <c r="T164" s="198" t="s">
        <v>86</v>
      </c>
      <c r="U164" s="198" t="s">
        <v>86</v>
      </c>
      <c r="V164" s="198" t="s">
        <v>86</v>
      </c>
      <c r="W164" s="198" t="s">
        <v>86</v>
      </c>
      <c r="X164" s="198" t="s">
        <v>86</v>
      </c>
      <c r="Y164" s="198" t="s">
        <v>86</v>
      </c>
      <c r="Z164" s="198" t="s">
        <v>86</v>
      </c>
      <c r="AA164" s="198" t="s">
        <v>86</v>
      </c>
      <c r="AB164" s="198" t="s">
        <v>86</v>
      </c>
      <c r="AC164" s="198" t="s">
        <v>86</v>
      </c>
      <c r="AD164" s="198" t="s">
        <v>86</v>
      </c>
      <c r="AE164" s="198" t="s">
        <v>86</v>
      </c>
      <c r="AF164" s="198" t="s">
        <v>86</v>
      </c>
      <c r="AG164" s="198" t="s">
        <v>86</v>
      </c>
      <c r="AH164" s="199">
        <v>2</v>
      </c>
      <c r="AI164" s="199">
        <v>2</v>
      </c>
      <c r="AJ164" s="198">
        <f>AJ163</f>
        <v>0.75</v>
      </c>
      <c r="AK164" s="198">
        <f>AK163</f>
        <v>2.7E-2</v>
      </c>
      <c r="AL164" s="198">
        <f>AL163</f>
        <v>3</v>
      </c>
      <c r="AO164" s="201">
        <f>AK164*I164+AJ164</f>
        <v>0.78132000000000001</v>
      </c>
      <c r="AP164" s="201">
        <f t="shared" ref="AP164:AP168" si="207">0.1*AO164</f>
        <v>7.8132000000000007E-2</v>
      </c>
      <c r="AQ164" s="202">
        <f t="shared" ref="AQ164:AQ168" si="208">AH164*3+0.25*AI164</f>
        <v>6.5</v>
      </c>
      <c r="AR164" s="202">
        <f t="shared" ref="AR164:AR168" si="209">SUM(AO164:AQ164)/4</f>
        <v>1.839863</v>
      </c>
      <c r="AS164" s="201">
        <f>10068.2*J164*POWER(10,-6)*10</f>
        <v>1.0068200000000001E-4</v>
      </c>
      <c r="AT164" s="202">
        <f t="shared" si="205"/>
        <v>9.1994156820000015</v>
      </c>
      <c r="AU164" s="203">
        <f t="shared" ref="AU164:AU168" si="210">AH164*H164</f>
        <v>2.8500000000000002E-7</v>
      </c>
      <c r="AV164" s="203">
        <f t="shared" ref="AV164:AV168" si="211">H164*AI164</f>
        <v>2.8500000000000002E-7</v>
      </c>
      <c r="AW164" s="203">
        <f t="shared" ref="AW164:AW168" si="212">H164*AT164</f>
        <v>1.3109167346850004E-6</v>
      </c>
    </row>
    <row r="165" spans="1:49" s="198" customFormat="1" x14ac:dyDescent="0.3">
      <c r="A165" s="188" t="s">
        <v>22</v>
      </c>
      <c r="B165" s="188" t="str">
        <f>B163</f>
        <v>Насос ЛВЖ+токси</v>
      </c>
      <c r="C165" s="190" t="s">
        <v>271</v>
      </c>
      <c r="D165" s="191" t="s">
        <v>199</v>
      </c>
      <c r="E165" s="204">
        <f>E163</f>
        <v>1.0000000000000001E-5</v>
      </c>
      <c r="F165" s="205">
        <f>F163</f>
        <v>1</v>
      </c>
      <c r="G165" s="188">
        <v>0.27074999999999999</v>
      </c>
      <c r="H165" s="193">
        <f t="shared" si="206"/>
        <v>2.7075000000000003E-6</v>
      </c>
      <c r="I165" s="206">
        <f>I163</f>
        <v>1.1599999999999999</v>
      </c>
      <c r="J165" s="188">
        <v>0</v>
      </c>
      <c r="K165" s="196" t="s">
        <v>205</v>
      </c>
      <c r="L165" s="197">
        <v>1</v>
      </c>
      <c r="M165" s="198" t="str">
        <f t="shared" si="202"/>
        <v>С3</v>
      </c>
      <c r="N165" s="198" t="str">
        <f t="shared" si="203"/>
        <v>Насос ЛВЖ+токси</v>
      </c>
      <c r="O165" s="198" t="str">
        <f t="shared" si="204"/>
        <v>Полное-токси</v>
      </c>
      <c r="P165" s="198" t="s">
        <v>86</v>
      </c>
      <c r="Q165" s="198" t="s">
        <v>86</v>
      </c>
      <c r="R165" s="198" t="s">
        <v>86</v>
      </c>
      <c r="S165" s="198" t="s">
        <v>86</v>
      </c>
      <c r="T165" s="198" t="s">
        <v>86</v>
      </c>
      <c r="U165" s="198" t="s">
        <v>86</v>
      </c>
      <c r="V165" s="198" t="s">
        <v>86</v>
      </c>
      <c r="W165" s="198" t="s">
        <v>86</v>
      </c>
      <c r="X165" s="198" t="s">
        <v>86</v>
      </c>
      <c r="Y165" s="198" t="s">
        <v>86</v>
      </c>
      <c r="Z165" s="198" t="s">
        <v>86</v>
      </c>
      <c r="AA165" s="198" t="s">
        <v>86</v>
      </c>
      <c r="AB165" s="198" t="s">
        <v>86</v>
      </c>
      <c r="AC165" s="198" t="s">
        <v>86</v>
      </c>
      <c r="AD165" s="198" t="s">
        <v>86</v>
      </c>
      <c r="AE165" s="198" t="s">
        <v>86</v>
      </c>
      <c r="AF165" s="198" t="s">
        <v>86</v>
      </c>
      <c r="AG165" s="198" t="s">
        <v>86</v>
      </c>
      <c r="AH165" s="198">
        <v>0</v>
      </c>
      <c r="AI165" s="198">
        <v>0</v>
      </c>
      <c r="AJ165" s="198">
        <f>AJ163</f>
        <v>0.75</v>
      </c>
      <c r="AK165" s="198">
        <f>AK163</f>
        <v>2.7E-2</v>
      </c>
      <c r="AL165" s="198">
        <f>AL163</f>
        <v>3</v>
      </c>
      <c r="AO165" s="201">
        <f>AK165*I165*0.1+AJ165</f>
        <v>0.75313200000000002</v>
      </c>
      <c r="AP165" s="201">
        <f t="shared" si="207"/>
        <v>7.5313200000000011E-2</v>
      </c>
      <c r="AQ165" s="202">
        <f t="shared" si="208"/>
        <v>0</v>
      </c>
      <c r="AR165" s="202">
        <f t="shared" si="209"/>
        <v>0.2071113</v>
      </c>
      <c r="AS165" s="201">
        <f>1333*J164*POWER(10,-6)</f>
        <v>1.333E-6</v>
      </c>
      <c r="AT165" s="202">
        <f t="shared" si="205"/>
        <v>1.0355578329999999</v>
      </c>
      <c r="AU165" s="203">
        <f t="shared" si="210"/>
        <v>0</v>
      </c>
      <c r="AV165" s="203">
        <f t="shared" si="211"/>
        <v>0</v>
      </c>
      <c r="AW165" s="203">
        <f t="shared" si="212"/>
        <v>2.8037728328474999E-6</v>
      </c>
    </row>
    <row r="166" spans="1:49" s="198" customFormat="1" x14ac:dyDescent="0.3">
      <c r="A166" s="188" t="s">
        <v>23</v>
      </c>
      <c r="B166" s="188" t="str">
        <f>B163</f>
        <v>Насос ЛВЖ+токси</v>
      </c>
      <c r="C166" s="190" t="s">
        <v>264</v>
      </c>
      <c r="D166" s="191" t="s">
        <v>87</v>
      </c>
      <c r="E166" s="204">
        <f>E164</f>
        <v>1.0000000000000001E-5</v>
      </c>
      <c r="F166" s="205">
        <f>F163</f>
        <v>1</v>
      </c>
      <c r="G166" s="188">
        <v>3.4999999999999996E-2</v>
      </c>
      <c r="H166" s="193">
        <f t="shared" si="206"/>
        <v>3.4999999999999998E-7</v>
      </c>
      <c r="I166" s="206">
        <f>0.15*I163</f>
        <v>0.17399999999999999</v>
      </c>
      <c r="J166" s="206">
        <f>I166</f>
        <v>0.17399999999999999</v>
      </c>
      <c r="K166" s="209" t="s">
        <v>207</v>
      </c>
      <c r="L166" s="210">
        <v>45390</v>
      </c>
      <c r="M166" s="198" t="str">
        <f t="shared" si="202"/>
        <v>С4</v>
      </c>
      <c r="N166" s="198" t="str">
        <f t="shared" si="203"/>
        <v>Насос ЛВЖ+токси</v>
      </c>
      <c r="O166" s="198" t="str">
        <f t="shared" si="204"/>
        <v>Частичное-пожар</v>
      </c>
      <c r="P166" s="198" t="s">
        <v>86</v>
      </c>
      <c r="Q166" s="198" t="s">
        <v>86</v>
      </c>
      <c r="R166" s="198" t="s">
        <v>86</v>
      </c>
      <c r="S166" s="198" t="s">
        <v>86</v>
      </c>
      <c r="T166" s="198" t="s">
        <v>86</v>
      </c>
      <c r="U166" s="198" t="s">
        <v>86</v>
      </c>
      <c r="V166" s="198" t="s">
        <v>86</v>
      </c>
      <c r="W166" s="198" t="s">
        <v>86</v>
      </c>
      <c r="X166" s="198" t="s">
        <v>86</v>
      </c>
      <c r="Y166" s="198" t="s">
        <v>86</v>
      </c>
      <c r="Z166" s="198" t="s">
        <v>86</v>
      </c>
      <c r="AA166" s="198" t="s">
        <v>86</v>
      </c>
      <c r="AB166" s="198" t="s">
        <v>86</v>
      </c>
      <c r="AC166" s="198" t="s">
        <v>86</v>
      </c>
      <c r="AD166" s="198" t="s">
        <v>86</v>
      </c>
      <c r="AE166" s="198" t="s">
        <v>86</v>
      </c>
      <c r="AF166" s="198" t="s">
        <v>86</v>
      </c>
      <c r="AG166" s="198" t="s">
        <v>86</v>
      </c>
      <c r="AH166" s="198">
        <v>0</v>
      </c>
      <c r="AI166" s="198">
        <v>2</v>
      </c>
      <c r="AJ166" s="198">
        <f>0.1*$AJ$2</f>
        <v>7.5000000000000011E-2</v>
      </c>
      <c r="AK166" s="198">
        <f>AK163</f>
        <v>2.7E-2</v>
      </c>
      <c r="AL166" s="198">
        <f>ROUNDUP(AL163/3,0)</f>
        <v>1</v>
      </c>
      <c r="AO166" s="201">
        <f>AK166*I166+AJ166</f>
        <v>7.9698000000000005E-2</v>
      </c>
      <c r="AP166" s="201">
        <f t="shared" si="207"/>
        <v>7.9698000000000008E-3</v>
      </c>
      <c r="AQ166" s="202">
        <f t="shared" si="208"/>
        <v>0.5</v>
      </c>
      <c r="AR166" s="202">
        <f t="shared" si="209"/>
        <v>0.14691694999999999</v>
      </c>
      <c r="AS166" s="201">
        <f>10068.2*J166*POWER(10,-6)</f>
        <v>1.7518668E-3</v>
      </c>
      <c r="AT166" s="202">
        <f t="shared" si="205"/>
        <v>0.73633661680000007</v>
      </c>
      <c r="AU166" s="203">
        <f t="shared" si="210"/>
        <v>0</v>
      </c>
      <c r="AV166" s="203">
        <f t="shared" si="211"/>
        <v>6.9999999999999997E-7</v>
      </c>
      <c r="AW166" s="203">
        <f t="shared" si="212"/>
        <v>2.5771781588000002E-7</v>
      </c>
    </row>
    <row r="167" spans="1:49" s="198" customFormat="1" x14ac:dyDescent="0.3">
      <c r="A167" s="188" t="s">
        <v>24</v>
      </c>
      <c r="B167" s="188" t="str">
        <f>B163</f>
        <v>Насос ЛВЖ+токси</v>
      </c>
      <c r="C167" s="190" t="s">
        <v>266</v>
      </c>
      <c r="D167" s="191" t="s">
        <v>87</v>
      </c>
      <c r="E167" s="204">
        <f t="shared" ref="E167:E168" si="213">E165</f>
        <v>1.0000000000000001E-5</v>
      </c>
      <c r="F167" s="205">
        <f>F163</f>
        <v>1</v>
      </c>
      <c r="G167" s="188">
        <v>3.3249999999999995E-2</v>
      </c>
      <c r="H167" s="193">
        <f t="shared" si="206"/>
        <v>3.3249999999999999E-7</v>
      </c>
      <c r="I167" s="206">
        <f>0.15*I163</f>
        <v>0.17399999999999999</v>
      </c>
      <c r="J167" s="206">
        <f>I166</f>
        <v>0.17399999999999999</v>
      </c>
      <c r="K167" s="209" t="s">
        <v>208</v>
      </c>
      <c r="L167" s="210">
        <v>3</v>
      </c>
      <c r="M167" s="198" t="str">
        <f t="shared" si="202"/>
        <v>С5</v>
      </c>
      <c r="N167" s="198" t="str">
        <f t="shared" si="203"/>
        <v>Насос ЛВЖ+токси</v>
      </c>
      <c r="O167" s="198" t="str">
        <f t="shared" si="204"/>
        <v>Частичное-пожар</v>
      </c>
      <c r="P167" s="198" t="s">
        <v>86</v>
      </c>
      <c r="Q167" s="198" t="s">
        <v>86</v>
      </c>
      <c r="R167" s="198" t="s">
        <v>86</v>
      </c>
      <c r="S167" s="198" t="s">
        <v>86</v>
      </c>
      <c r="T167" s="198" t="s">
        <v>86</v>
      </c>
      <c r="U167" s="198" t="s">
        <v>86</v>
      </c>
      <c r="V167" s="198" t="s">
        <v>86</v>
      </c>
      <c r="W167" s="198" t="s">
        <v>86</v>
      </c>
      <c r="X167" s="198" t="s">
        <v>86</v>
      </c>
      <c r="Y167" s="198" t="s">
        <v>86</v>
      </c>
      <c r="Z167" s="198" t="s">
        <v>86</v>
      </c>
      <c r="AA167" s="198" t="s">
        <v>86</v>
      </c>
      <c r="AB167" s="198" t="s">
        <v>86</v>
      </c>
      <c r="AC167" s="198" t="s">
        <v>86</v>
      </c>
      <c r="AD167" s="198" t="s">
        <v>86</v>
      </c>
      <c r="AE167" s="198" t="s">
        <v>86</v>
      </c>
      <c r="AF167" s="198" t="s">
        <v>86</v>
      </c>
      <c r="AG167" s="198" t="s">
        <v>86</v>
      </c>
      <c r="AH167" s="198">
        <v>0</v>
      </c>
      <c r="AI167" s="198">
        <v>1</v>
      </c>
      <c r="AJ167" s="198">
        <f>0.1*$AJ$2</f>
        <v>7.5000000000000011E-2</v>
      </c>
      <c r="AK167" s="198">
        <f>AK163</f>
        <v>2.7E-2</v>
      </c>
      <c r="AL167" s="198">
        <f>ROUNDUP(AL163/3,0)</f>
        <v>1</v>
      </c>
      <c r="AO167" s="201">
        <f t="shared" ref="AO167" si="214">AK167*I167+AJ167</f>
        <v>7.9698000000000005E-2</v>
      </c>
      <c r="AP167" s="201">
        <f t="shared" si="207"/>
        <v>7.9698000000000008E-3</v>
      </c>
      <c r="AQ167" s="202">
        <f t="shared" si="208"/>
        <v>0.25</v>
      </c>
      <c r="AR167" s="202">
        <f t="shared" si="209"/>
        <v>8.4416950000000004E-2</v>
      </c>
      <c r="AS167" s="201">
        <f>10068.2*J167*POWER(10,-6)*10</f>
        <v>1.7518668000000001E-2</v>
      </c>
      <c r="AT167" s="202">
        <f t="shared" si="205"/>
        <v>0.43960341800000002</v>
      </c>
      <c r="AU167" s="203">
        <f t="shared" si="210"/>
        <v>0</v>
      </c>
      <c r="AV167" s="203">
        <f t="shared" si="211"/>
        <v>3.3249999999999999E-7</v>
      </c>
      <c r="AW167" s="203">
        <f t="shared" si="212"/>
        <v>1.4616813648500001E-7</v>
      </c>
    </row>
    <row r="168" spans="1:49" s="198" customFormat="1" ht="15" thickBot="1" x14ac:dyDescent="0.35">
      <c r="A168" s="188" t="s">
        <v>25</v>
      </c>
      <c r="B168" s="188" t="str">
        <f>B163</f>
        <v>Насос ЛВЖ+токси</v>
      </c>
      <c r="C168" s="190" t="s">
        <v>272</v>
      </c>
      <c r="D168" s="191" t="s">
        <v>200</v>
      </c>
      <c r="E168" s="204">
        <f t="shared" si="213"/>
        <v>1.0000000000000001E-5</v>
      </c>
      <c r="F168" s="205">
        <f>F163</f>
        <v>1</v>
      </c>
      <c r="G168" s="188">
        <v>0.63174999999999992</v>
      </c>
      <c r="H168" s="193">
        <f t="shared" si="206"/>
        <v>6.3175000000000001E-6</v>
      </c>
      <c r="I168" s="206">
        <f>0.15*I163</f>
        <v>0.17399999999999999</v>
      </c>
      <c r="J168" s="188">
        <v>0</v>
      </c>
      <c r="K168" s="211" t="s">
        <v>219</v>
      </c>
      <c r="L168" s="211">
        <v>11</v>
      </c>
      <c r="M168" s="198" t="str">
        <f t="shared" si="202"/>
        <v>С6</v>
      </c>
      <c r="N168" s="198" t="str">
        <f t="shared" si="203"/>
        <v>Насос ЛВЖ+токси</v>
      </c>
      <c r="O168" s="198" t="str">
        <f t="shared" si="204"/>
        <v>Частичное-токси</v>
      </c>
      <c r="P168" s="198" t="s">
        <v>86</v>
      </c>
      <c r="Q168" s="198" t="s">
        <v>86</v>
      </c>
      <c r="R168" s="198" t="s">
        <v>86</v>
      </c>
      <c r="S168" s="198" t="s">
        <v>86</v>
      </c>
      <c r="T168" s="198" t="s">
        <v>86</v>
      </c>
      <c r="U168" s="198" t="s">
        <v>86</v>
      </c>
      <c r="V168" s="198" t="s">
        <v>86</v>
      </c>
      <c r="W168" s="198" t="s">
        <v>86</v>
      </c>
      <c r="X168" s="198" t="s">
        <v>86</v>
      </c>
      <c r="Y168" s="198" t="s">
        <v>86</v>
      </c>
      <c r="Z168" s="198" t="s">
        <v>86</v>
      </c>
      <c r="AA168" s="198" t="s">
        <v>86</v>
      </c>
      <c r="AB168" s="198" t="s">
        <v>86</v>
      </c>
      <c r="AC168" s="198" t="s">
        <v>86</v>
      </c>
      <c r="AD168" s="198" t="s">
        <v>86</v>
      </c>
      <c r="AE168" s="198" t="s">
        <v>86</v>
      </c>
      <c r="AF168" s="198" t="s">
        <v>86</v>
      </c>
      <c r="AG168" s="198" t="s">
        <v>86</v>
      </c>
      <c r="AH168" s="198">
        <v>0</v>
      </c>
      <c r="AI168" s="198">
        <v>0</v>
      </c>
      <c r="AJ168" s="198">
        <f>0.1*$AJ$2</f>
        <v>7.5000000000000011E-2</v>
      </c>
      <c r="AK168" s="198">
        <f>AK163</f>
        <v>2.7E-2</v>
      </c>
      <c r="AL168" s="198">
        <f>ROUNDUP(AL163/3,0)</f>
        <v>1</v>
      </c>
      <c r="AO168" s="201">
        <f>AK168*I168*0.1+AJ168</f>
        <v>7.5469800000000017E-2</v>
      </c>
      <c r="AP168" s="201">
        <f t="shared" si="207"/>
        <v>7.5469800000000017E-3</v>
      </c>
      <c r="AQ168" s="202">
        <f t="shared" si="208"/>
        <v>0</v>
      </c>
      <c r="AR168" s="202">
        <f t="shared" si="209"/>
        <v>2.0754195000000003E-2</v>
      </c>
      <c r="AS168" s="201">
        <f>1333*J167*POWER(10,-6)</f>
        <v>2.3194199999999996E-4</v>
      </c>
      <c r="AT168" s="202">
        <f t="shared" si="205"/>
        <v>0.10400291700000003</v>
      </c>
      <c r="AU168" s="203">
        <f t="shared" si="210"/>
        <v>0</v>
      </c>
      <c r="AV168" s="203">
        <f t="shared" si="211"/>
        <v>0</v>
      </c>
      <c r="AW168" s="203">
        <f t="shared" si="212"/>
        <v>6.5703842814750017E-7</v>
      </c>
    </row>
    <row r="169" spans="1:49" s="198" customFormat="1" x14ac:dyDescent="0.3">
      <c r="A169" s="199"/>
      <c r="B169" s="199"/>
      <c r="D169" s="292"/>
      <c r="E169" s="293"/>
      <c r="F169" s="294"/>
      <c r="G169" s="199"/>
      <c r="H169" s="203"/>
      <c r="I169" s="202"/>
      <c r="J169" s="199"/>
      <c r="K169" s="199"/>
      <c r="L169" s="199"/>
      <c r="AO169" s="201"/>
      <c r="AP169" s="201"/>
      <c r="AQ169" s="202"/>
      <c r="AR169" s="202"/>
      <c r="AS169" s="201"/>
      <c r="AT169" s="202"/>
      <c r="AU169" s="203"/>
      <c r="AV169" s="203"/>
      <c r="AW169" s="203"/>
    </row>
    <row r="170" spans="1:49" s="198" customFormat="1" x14ac:dyDescent="0.3">
      <c r="A170" s="199"/>
      <c r="B170" s="199"/>
      <c r="D170" s="292"/>
      <c r="E170" s="293"/>
      <c r="F170" s="294"/>
      <c r="G170" s="199"/>
      <c r="H170" s="203"/>
      <c r="I170" s="202"/>
      <c r="J170" s="199"/>
      <c r="K170" s="199"/>
      <c r="L170" s="199"/>
      <c r="AO170" s="201"/>
      <c r="AP170" s="201"/>
      <c r="AQ170" s="202"/>
      <c r="AR170" s="202"/>
      <c r="AS170" s="201"/>
      <c r="AT170" s="202"/>
      <c r="AU170" s="203"/>
      <c r="AV170" s="203"/>
      <c r="AW170" s="203"/>
    </row>
    <row r="171" spans="1:49" s="198" customFormat="1" x14ac:dyDescent="0.3">
      <c r="A171" s="199"/>
      <c r="B171" s="199"/>
      <c r="D171" s="292"/>
      <c r="E171" s="293"/>
      <c r="F171" s="294"/>
      <c r="G171" s="199"/>
      <c r="H171" s="203"/>
      <c r="I171" s="202"/>
      <c r="J171" s="199"/>
      <c r="K171" s="199"/>
      <c r="L171" s="199"/>
      <c r="AO171" s="201"/>
      <c r="AP171" s="201"/>
      <c r="AQ171" s="202"/>
      <c r="AR171" s="202"/>
      <c r="AS171" s="201"/>
      <c r="AT171" s="202"/>
      <c r="AU171" s="203"/>
      <c r="AV171" s="203"/>
      <c r="AW171" s="203"/>
    </row>
    <row r="172" spans="1:49" ht="15" thickBot="1" x14ac:dyDescent="0.35"/>
    <row r="173" spans="1:49" s="198" customFormat="1" ht="15" thickBot="1" x14ac:dyDescent="0.35">
      <c r="A173" s="188" t="s">
        <v>20</v>
      </c>
      <c r="B173" s="189" t="s">
        <v>273</v>
      </c>
      <c r="C173" s="190" t="s">
        <v>261</v>
      </c>
      <c r="D173" s="191" t="s">
        <v>211</v>
      </c>
      <c r="E173" s="192">
        <v>1.0000000000000001E-5</v>
      </c>
      <c r="F173" s="189">
        <v>1</v>
      </c>
      <c r="G173" s="188">
        <v>1.4999999999999999E-2</v>
      </c>
      <c r="H173" s="193">
        <f>E173*F173*G173</f>
        <v>1.5000000000000002E-7</v>
      </c>
      <c r="I173" s="194">
        <v>1.1599999999999999</v>
      </c>
      <c r="J173" s="206">
        <f>I173</f>
        <v>1.1599999999999999</v>
      </c>
      <c r="K173" s="196" t="s">
        <v>203</v>
      </c>
      <c r="L173" s="197">
        <v>7</v>
      </c>
      <c r="M173" s="198" t="str">
        <f t="shared" ref="M173:M178" si="215">A173</f>
        <v>С1</v>
      </c>
      <c r="N173" s="198" t="str">
        <f t="shared" ref="N173:N178" si="216">B173</f>
        <v>Насос ГЖ</v>
      </c>
      <c r="O173" s="198" t="str">
        <f t="shared" ref="O173:O178" si="217">D173</f>
        <v>Полное-факел</v>
      </c>
      <c r="P173" s="198" t="s">
        <v>86</v>
      </c>
      <c r="Q173" s="198" t="s">
        <v>86</v>
      </c>
      <c r="R173" s="198" t="s">
        <v>86</v>
      </c>
      <c r="S173" s="198" t="s">
        <v>86</v>
      </c>
      <c r="T173" s="198" t="s">
        <v>86</v>
      </c>
      <c r="U173" s="198" t="s">
        <v>86</v>
      </c>
      <c r="V173" s="198" t="s">
        <v>86</v>
      </c>
      <c r="W173" s="198" t="s">
        <v>86</v>
      </c>
      <c r="X173" s="198" t="s">
        <v>86</v>
      </c>
      <c r="Y173" s="198" t="s">
        <v>86</v>
      </c>
      <c r="Z173" s="198" t="s">
        <v>86</v>
      </c>
      <c r="AA173" s="198" t="s">
        <v>86</v>
      </c>
      <c r="AB173" s="198" t="s">
        <v>86</v>
      </c>
      <c r="AC173" s="198" t="s">
        <v>86</v>
      </c>
      <c r="AD173" s="198" t="s">
        <v>86</v>
      </c>
      <c r="AE173" s="198" t="s">
        <v>86</v>
      </c>
      <c r="AF173" s="198" t="s">
        <v>86</v>
      </c>
      <c r="AG173" s="198" t="s">
        <v>86</v>
      </c>
      <c r="AH173" s="199">
        <v>1</v>
      </c>
      <c r="AI173" s="199">
        <v>2</v>
      </c>
      <c r="AJ173" s="200">
        <v>0.75</v>
      </c>
      <c r="AK173" s="200">
        <v>2.7E-2</v>
      </c>
      <c r="AL173" s="200">
        <v>3</v>
      </c>
      <c r="AO173" s="201">
        <f>AK173*I173+AJ173</f>
        <v>0.78132000000000001</v>
      </c>
      <c r="AP173" s="201">
        <f>0.1*AO173</f>
        <v>7.8132000000000007E-2</v>
      </c>
      <c r="AQ173" s="202">
        <f>AH173*3+0.25*AI173</f>
        <v>3.5</v>
      </c>
      <c r="AR173" s="202">
        <f>SUM(AO173:AQ173)/4</f>
        <v>1.089863</v>
      </c>
      <c r="AS173" s="201">
        <f>10068.2*J173*POWER(10,-6)</f>
        <v>1.1679111999999998E-2</v>
      </c>
      <c r="AT173" s="202">
        <f t="shared" ref="AT173:AT178" si="218">AS173+AR173+AQ173+AP173+AO173</f>
        <v>5.4609941119999998</v>
      </c>
      <c r="AU173" s="203">
        <f>AH173*H173</f>
        <v>1.5000000000000002E-7</v>
      </c>
      <c r="AV173" s="203">
        <f>H173*AI173</f>
        <v>3.0000000000000004E-7</v>
      </c>
      <c r="AW173" s="203">
        <f>H173*AT173</f>
        <v>8.1914911680000006E-7</v>
      </c>
    </row>
    <row r="174" spans="1:49" s="198" customFormat="1" ht="15" thickBot="1" x14ac:dyDescent="0.35">
      <c r="A174" s="188" t="s">
        <v>21</v>
      </c>
      <c r="B174" s="188" t="str">
        <f>B173</f>
        <v>Насос ГЖ</v>
      </c>
      <c r="C174" s="190" t="s">
        <v>274</v>
      </c>
      <c r="D174" s="191" t="s">
        <v>61</v>
      </c>
      <c r="E174" s="204">
        <f>E173</f>
        <v>1.0000000000000001E-5</v>
      </c>
      <c r="F174" s="205">
        <f>F173</f>
        <v>1</v>
      </c>
      <c r="G174" s="188">
        <v>1.4249999999999999E-2</v>
      </c>
      <c r="H174" s="193">
        <f t="shared" ref="H174:H178" si="219">E174*F174*G174</f>
        <v>1.4250000000000001E-7</v>
      </c>
      <c r="I174" s="206">
        <f>I173</f>
        <v>1.1599999999999999</v>
      </c>
      <c r="J174" s="298">
        <f>0.001</f>
        <v>1E-3</v>
      </c>
      <c r="K174" s="196" t="s">
        <v>204</v>
      </c>
      <c r="L174" s="197">
        <v>0</v>
      </c>
      <c r="M174" s="198" t="str">
        <f t="shared" si="215"/>
        <v>С2</v>
      </c>
      <c r="N174" s="198" t="str">
        <f t="shared" si="216"/>
        <v>Насос ГЖ</v>
      </c>
      <c r="O174" s="198" t="str">
        <f t="shared" si="217"/>
        <v>Полное-пожар</v>
      </c>
      <c r="P174" s="198" t="s">
        <v>86</v>
      </c>
      <c r="Q174" s="198" t="s">
        <v>86</v>
      </c>
      <c r="R174" s="198" t="s">
        <v>86</v>
      </c>
      <c r="S174" s="198" t="s">
        <v>86</v>
      </c>
      <c r="T174" s="198" t="s">
        <v>86</v>
      </c>
      <c r="U174" s="198" t="s">
        <v>86</v>
      </c>
      <c r="V174" s="198" t="s">
        <v>86</v>
      </c>
      <c r="W174" s="198" t="s">
        <v>86</v>
      </c>
      <c r="X174" s="198" t="s">
        <v>86</v>
      </c>
      <c r="Y174" s="198" t="s">
        <v>86</v>
      </c>
      <c r="Z174" s="198" t="s">
        <v>86</v>
      </c>
      <c r="AA174" s="198" t="s">
        <v>86</v>
      </c>
      <c r="AB174" s="198" t="s">
        <v>86</v>
      </c>
      <c r="AC174" s="198" t="s">
        <v>86</v>
      </c>
      <c r="AD174" s="198" t="s">
        <v>86</v>
      </c>
      <c r="AE174" s="198" t="s">
        <v>86</v>
      </c>
      <c r="AF174" s="198" t="s">
        <v>86</v>
      </c>
      <c r="AG174" s="198" t="s">
        <v>86</v>
      </c>
      <c r="AH174" s="199">
        <v>2</v>
      </c>
      <c r="AI174" s="199">
        <v>2</v>
      </c>
      <c r="AJ174" s="198">
        <f>AJ173</f>
        <v>0.75</v>
      </c>
      <c r="AK174" s="198">
        <f>AK173</f>
        <v>2.7E-2</v>
      </c>
      <c r="AL174" s="198">
        <f>AL173</f>
        <v>3</v>
      </c>
      <c r="AO174" s="201">
        <f>AK174*I174+AJ174</f>
        <v>0.78132000000000001</v>
      </c>
      <c r="AP174" s="201">
        <f t="shared" ref="AP174:AP178" si="220">0.1*AO174</f>
        <v>7.8132000000000007E-2</v>
      </c>
      <c r="AQ174" s="202">
        <f t="shared" ref="AQ174:AQ178" si="221">AH174*3+0.25*AI174</f>
        <v>6.5</v>
      </c>
      <c r="AR174" s="202">
        <f t="shared" ref="AR174:AR178" si="222">SUM(AO174:AQ174)/4</f>
        <v>1.839863</v>
      </c>
      <c r="AS174" s="201">
        <f>10068.2*J174*POWER(10,-6)*10</f>
        <v>1.0068200000000001E-4</v>
      </c>
      <c r="AT174" s="202">
        <f t="shared" si="218"/>
        <v>9.1994156820000015</v>
      </c>
      <c r="AU174" s="203">
        <f t="shared" ref="AU174:AU178" si="223">AH174*H174</f>
        <v>2.8500000000000002E-7</v>
      </c>
      <c r="AV174" s="203">
        <f t="shared" ref="AV174:AV178" si="224">H174*AI174</f>
        <v>2.8500000000000002E-7</v>
      </c>
      <c r="AW174" s="203">
        <f t="shared" ref="AW174:AW178" si="225">H174*AT174</f>
        <v>1.3109167346850004E-6</v>
      </c>
    </row>
    <row r="175" spans="1:49" s="198" customFormat="1" x14ac:dyDescent="0.3">
      <c r="A175" s="188" t="s">
        <v>22</v>
      </c>
      <c r="B175" s="188" t="str">
        <f>B173</f>
        <v>Насос ГЖ</v>
      </c>
      <c r="C175" s="190" t="s">
        <v>275</v>
      </c>
      <c r="D175" s="191" t="s">
        <v>62</v>
      </c>
      <c r="E175" s="204">
        <f>E173</f>
        <v>1.0000000000000001E-5</v>
      </c>
      <c r="F175" s="205">
        <f>F173</f>
        <v>1</v>
      </c>
      <c r="G175" s="188">
        <v>0.27074999999999999</v>
      </c>
      <c r="H175" s="193">
        <f t="shared" si="219"/>
        <v>2.7075000000000003E-6</v>
      </c>
      <c r="I175" s="206">
        <f>I173</f>
        <v>1.1599999999999999</v>
      </c>
      <c r="J175" s="188">
        <v>0</v>
      </c>
      <c r="K175" s="196" t="s">
        <v>205</v>
      </c>
      <c r="L175" s="197">
        <v>1</v>
      </c>
      <c r="M175" s="198" t="str">
        <f t="shared" si="215"/>
        <v>С3</v>
      </c>
      <c r="N175" s="198" t="str">
        <f t="shared" si="216"/>
        <v>Насос ГЖ</v>
      </c>
      <c r="O175" s="198" t="str">
        <f t="shared" si="217"/>
        <v>Полное-ликвидация</v>
      </c>
      <c r="P175" s="198" t="s">
        <v>86</v>
      </c>
      <c r="Q175" s="198" t="s">
        <v>86</v>
      </c>
      <c r="R175" s="198" t="s">
        <v>86</v>
      </c>
      <c r="S175" s="198" t="s">
        <v>86</v>
      </c>
      <c r="T175" s="198" t="s">
        <v>86</v>
      </c>
      <c r="U175" s="198" t="s">
        <v>86</v>
      </c>
      <c r="V175" s="198" t="s">
        <v>86</v>
      </c>
      <c r="W175" s="198" t="s">
        <v>86</v>
      </c>
      <c r="X175" s="198" t="s">
        <v>86</v>
      </c>
      <c r="Y175" s="198" t="s">
        <v>86</v>
      </c>
      <c r="Z175" s="198" t="s">
        <v>86</v>
      </c>
      <c r="AA175" s="198" t="s">
        <v>86</v>
      </c>
      <c r="AB175" s="198" t="s">
        <v>86</v>
      </c>
      <c r="AC175" s="198" t="s">
        <v>86</v>
      </c>
      <c r="AD175" s="198" t="s">
        <v>86</v>
      </c>
      <c r="AE175" s="198" t="s">
        <v>86</v>
      </c>
      <c r="AF175" s="198" t="s">
        <v>86</v>
      </c>
      <c r="AG175" s="198" t="s">
        <v>86</v>
      </c>
      <c r="AH175" s="198">
        <v>0</v>
      </c>
      <c r="AI175" s="198">
        <v>0</v>
      </c>
      <c r="AJ175" s="198">
        <f>AJ173</f>
        <v>0.75</v>
      </c>
      <c r="AK175" s="198">
        <f>AK173</f>
        <v>2.7E-2</v>
      </c>
      <c r="AL175" s="198">
        <f>AL173</f>
        <v>3</v>
      </c>
      <c r="AO175" s="201">
        <f>AK175*I175*0.1+AJ175</f>
        <v>0.75313200000000002</v>
      </c>
      <c r="AP175" s="201">
        <f t="shared" si="220"/>
        <v>7.5313200000000011E-2</v>
      </c>
      <c r="AQ175" s="202">
        <f t="shared" si="221"/>
        <v>0</v>
      </c>
      <c r="AR175" s="202">
        <f t="shared" si="222"/>
        <v>0.2071113</v>
      </c>
      <c r="AS175" s="201">
        <f>1333*J174*POWER(10,-6)</f>
        <v>1.333E-6</v>
      </c>
      <c r="AT175" s="202">
        <f t="shared" si="218"/>
        <v>1.0355578329999999</v>
      </c>
      <c r="AU175" s="203">
        <f t="shared" si="223"/>
        <v>0</v>
      </c>
      <c r="AV175" s="203">
        <f t="shared" si="224"/>
        <v>0</v>
      </c>
      <c r="AW175" s="203">
        <f t="shared" si="225"/>
        <v>2.8037728328474999E-6</v>
      </c>
    </row>
    <row r="176" spans="1:49" s="198" customFormat="1" x14ac:dyDescent="0.3">
      <c r="A176" s="188" t="s">
        <v>23</v>
      </c>
      <c r="B176" s="188" t="str">
        <f>B173</f>
        <v>Насос ГЖ</v>
      </c>
      <c r="C176" s="190" t="s">
        <v>264</v>
      </c>
      <c r="D176" s="191" t="s">
        <v>87</v>
      </c>
      <c r="E176" s="204">
        <f>E174</f>
        <v>1.0000000000000001E-5</v>
      </c>
      <c r="F176" s="205">
        <f>F173</f>
        <v>1</v>
      </c>
      <c r="G176" s="188">
        <v>3.4999999999999996E-2</v>
      </c>
      <c r="H176" s="193">
        <f t="shared" si="219"/>
        <v>3.4999999999999998E-7</v>
      </c>
      <c r="I176" s="206">
        <f>0.15*I173</f>
        <v>0.17399999999999999</v>
      </c>
      <c r="J176" s="206">
        <f>I176</f>
        <v>0.17399999999999999</v>
      </c>
      <c r="K176" s="209" t="s">
        <v>207</v>
      </c>
      <c r="L176" s="210">
        <v>45390</v>
      </c>
      <c r="M176" s="198" t="str">
        <f t="shared" si="215"/>
        <v>С4</v>
      </c>
      <c r="N176" s="198" t="str">
        <f t="shared" si="216"/>
        <v>Насос ГЖ</v>
      </c>
      <c r="O176" s="198" t="str">
        <f t="shared" si="217"/>
        <v>Частичное-пожар</v>
      </c>
      <c r="P176" s="198" t="s">
        <v>86</v>
      </c>
      <c r="Q176" s="198" t="s">
        <v>86</v>
      </c>
      <c r="R176" s="198" t="s">
        <v>86</v>
      </c>
      <c r="S176" s="198" t="s">
        <v>86</v>
      </c>
      <c r="T176" s="198" t="s">
        <v>86</v>
      </c>
      <c r="U176" s="198" t="s">
        <v>86</v>
      </c>
      <c r="V176" s="198" t="s">
        <v>86</v>
      </c>
      <c r="W176" s="198" t="s">
        <v>86</v>
      </c>
      <c r="X176" s="198" t="s">
        <v>86</v>
      </c>
      <c r="Y176" s="198" t="s">
        <v>86</v>
      </c>
      <c r="Z176" s="198" t="s">
        <v>86</v>
      </c>
      <c r="AA176" s="198" t="s">
        <v>86</v>
      </c>
      <c r="AB176" s="198" t="s">
        <v>86</v>
      </c>
      <c r="AC176" s="198" t="s">
        <v>86</v>
      </c>
      <c r="AD176" s="198" t="s">
        <v>86</v>
      </c>
      <c r="AE176" s="198" t="s">
        <v>86</v>
      </c>
      <c r="AF176" s="198" t="s">
        <v>86</v>
      </c>
      <c r="AG176" s="198" t="s">
        <v>86</v>
      </c>
      <c r="AH176" s="198">
        <v>0</v>
      </c>
      <c r="AI176" s="198">
        <v>2</v>
      </c>
      <c r="AJ176" s="198">
        <f>0.1*$AJ$2</f>
        <v>7.5000000000000011E-2</v>
      </c>
      <c r="AK176" s="198">
        <f>AK173</f>
        <v>2.7E-2</v>
      </c>
      <c r="AL176" s="198">
        <f>ROUNDUP(AL173/3,0)</f>
        <v>1</v>
      </c>
      <c r="AO176" s="201">
        <f>AK176*I176+AJ176</f>
        <v>7.9698000000000005E-2</v>
      </c>
      <c r="AP176" s="201">
        <f t="shared" si="220"/>
        <v>7.9698000000000008E-3</v>
      </c>
      <c r="AQ176" s="202">
        <f t="shared" si="221"/>
        <v>0.5</v>
      </c>
      <c r="AR176" s="202">
        <f t="shared" si="222"/>
        <v>0.14691694999999999</v>
      </c>
      <c r="AS176" s="201">
        <f>10068.2*J176*POWER(10,-6)</f>
        <v>1.7518668E-3</v>
      </c>
      <c r="AT176" s="202">
        <f t="shared" si="218"/>
        <v>0.73633661680000007</v>
      </c>
      <c r="AU176" s="203">
        <f t="shared" si="223"/>
        <v>0</v>
      </c>
      <c r="AV176" s="203">
        <f t="shared" si="224"/>
        <v>6.9999999999999997E-7</v>
      </c>
      <c r="AW176" s="203">
        <f t="shared" si="225"/>
        <v>2.5771781588000002E-7</v>
      </c>
    </row>
    <row r="177" spans="1:49" s="198" customFormat="1" x14ac:dyDescent="0.3">
      <c r="A177" s="188" t="s">
        <v>24</v>
      </c>
      <c r="B177" s="188" t="str">
        <f>B173</f>
        <v>Насос ГЖ</v>
      </c>
      <c r="C177" s="190" t="s">
        <v>266</v>
      </c>
      <c r="D177" s="191" t="s">
        <v>87</v>
      </c>
      <c r="E177" s="204">
        <f t="shared" ref="E177:E178" si="226">E175</f>
        <v>1.0000000000000001E-5</v>
      </c>
      <c r="F177" s="205">
        <f>F173</f>
        <v>1</v>
      </c>
      <c r="G177" s="188">
        <v>3.3249999999999995E-2</v>
      </c>
      <c r="H177" s="193">
        <f t="shared" si="219"/>
        <v>3.3249999999999999E-7</v>
      </c>
      <c r="I177" s="206">
        <f>0.15*I173</f>
        <v>0.17399999999999999</v>
      </c>
      <c r="J177" s="206">
        <f>I176</f>
        <v>0.17399999999999999</v>
      </c>
      <c r="K177" s="209" t="s">
        <v>208</v>
      </c>
      <c r="L177" s="210">
        <v>3</v>
      </c>
      <c r="M177" s="198" t="str">
        <f t="shared" si="215"/>
        <v>С5</v>
      </c>
      <c r="N177" s="198" t="str">
        <f t="shared" si="216"/>
        <v>Насос ГЖ</v>
      </c>
      <c r="O177" s="198" t="str">
        <f t="shared" si="217"/>
        <v>Частичное-пожар</v>
      </c>
      <c r="P177" s="198" t="s">
        <v>86</v>
      </c>
      <c r="Q177" s="198" t="s">
        <v>86</v>
      </c>
      <c r="R177" s="198" t="s">
        <v>86</v>
      </c>
      <c r="S177" s="198" t="s">
        <v>86</v>
      </c>
      <c r="T177" s="198" t="s">
        <v>86</v>
      </c>
      <c r="U177" s="198" t="s">
        <v>86</v>
      </c>
      <c r="V177" s="198" t="s">
        <v>86</v>
      </c>
      <c r="W177" s="198" t="s">
        <v>86</v>
      </c>
      <c r="X177" s="198" t="s">
        <v>86</v>
      </c>
      <c r="Y177" s="198" t="s">
        <v>86</v>
      </c>
      <c r="Z177" s="198" t="s">
        <v>86</v>
      </c>
      <c r="AA177" s="198" t="s">
        <v>86</v>
      </c>
      <c r="AB177" s="198" t="s">
        <v>86</v>
      </c>
      <c r="AC177" s="198" t="s">
        <v>86</v>
      </c>
      <c r="AD177" s="198" t="s">
        <v>86</v>
      </c>
      <c r="AE177" s="198" t="s">
        <v>86</v>
      </c>
      <c r="AF177" s="198" t="s">
        <v>86</v>
      </c>
      <c r="AG177" s="198" t="s">
        <v>86</v>
      </c>
      <c r="AH177" s="198">
        <v>0</v>
      </c>
      <c r="AI177" s="198">
        <v>1</v>
      </c>
      <c r="AJ177" s="198">
        <f>0.1*$AJ$2</f>
        <v>7.5000000000000011E-2</v>
      </c>
      <c r="AK177" s="198">
        <f>AK173</f>
        <v>2.7E-2</v>
      </c>
      <c r="AL177" s="198">
        <f>ROUNDUP(AL173/3,0)</f>
        <v>1</v>
      </c>
      <c r="AO177" s="201">
        <f t="shared" ref="AO177" si="227">AK177*I177+AJ177</f>
        <v>7.9698000000000005E-2</v>
      </c>
      <c r="AP177" s="201">
        <f t="shared" si="220"/>
        <v>7.9698000000000008E-3</v>
      </c>
      <c r="AQ177" s="202">
        <f t="shared" si="221"/>
        <v>0.25</v>
      </c>
      <c r="AR177" s="202">
        <f t="shared" si="222"/>
        <v>8.4416950000000004E-2</v>
      </c>
      <c r="AS177" s="201">
        <f>10068.2*J177*POWER(10,-6)*10</f>
        <v>1.7518668000000001E-2</v>
      </c>
      <c r="AT177" s="202">
        <f t="shared" si="218"/>
        <v>0.43960341800000002</v>
      </c>
      <c r="AU177" s="203">
        <f t="shared" si="223"/>
        <v>0</v>
      </c>
      <c r="AV177" s="203">
        <f t="shared" si="224"/>
        <v>3.3249999999999999E-7</v>
      </c>
      <c r="AW177" s="203">
        <f t="shared" si="225"/>
        <v>1.4616813648500001E-7</v>
      </c>
    </row>
    <row r="178" spans="1:49" s="198" customFormat="1" ht="15" thickBot="1" x14ac:dyDescent="0.35">
      <c r="A178" s="188" t="s">
        <v>25</v>
      </c>
      <c r="B178" s="188" t="str">
        <f>B173</f>
        <v>Насос ГЖ</v>
      </c>
      <c r="C178" s="190" t="s">
        <v>265</v>
      </c>
      <c r="D178" s="191" t="s">
        <v>200</v>
      </c>
      <c r="E178" s="204">
        <f t="shared" si="226"/>
        <v>1.0000000000000001E-5</v>
      </c>
      <c r="F178" s="205">
        <f>F173</f>
        <v>1</v>
      </c>
      <c r="G178" s="188">
        <v>0.63174999999999992</v>
      </c>
      <c r="H178" s="193">
        <f t="shared" si="219"/>
        <v>6.3175000000000001E-6</v>
      </c>
      <c r="I178" s="206">
        <f>0.15*I173</f>
        <v>0.17399999999999999</v>
      </c>
      <c r="J178" s="188">
        <v>0</v>
      </c>
      <c r="K178" s="211" t="s">
        <v>219</v>
      </c>
      <c r="L178" s="211">
        <v>11</v>
      </c>
      <c r="M178" s="198" t="str">
        <f t="shared" si="215"/>
        <v>С6</v>
      </c>
      <c r="N178" s="198" t="str">
        <f t="shared" si="216"/>
        <v>Насос ГЖ</v>
      </c>
      <c r="O178" s="198" t="str">
        <f t="shared" si="217"/>
        <v>Частичное-токси</v>
      </c>
      <c r="P178" s="198" t="s">
        <v>86</v>
      </c>
      <c r="Q178" s="198" t="s">
        <v>86</v>
      </c>
      <c r="R178" s="198" t="s">
        <v>86</v>
      </c>
      <c r="S178" s="198" t="s">
        <v>86</v>
      </c>
      <c r="T178" s="198" t="s">
        <v>86</v>
      </c>
      <c r="U178" s="198" t="s">
        <v>86</v>
      </c>
      <c r="V178" s="198" t="s">
        <v>86</v>
      </c>
      <c r="W178" s="198" t="s">
        <v>86</v>
      </c>
      <c r="X178" s="198" t="s">
        <v>86</v>
      </c>
      <c r="Y178" s="198" t="s">
        <v>86</v>
      </c>
      <c r="Z178" s="198" t="s">
        <v>86</v>
      </c>
      <c r="AA178" s="198" t="s">
        <v>86</v>
      </c>
      <c r="AB178" s="198" t="s">
        <v>86</v>
      </c>
      <c r="AC178" s="198" t="s">
        <v>86</v>
      </c>
      <c r="AD178" s="198" t="s">
        <v>86</v>
      </c>
      <c r="AE178" s="198" t="s">
        <v>86</v>
      </c>
      <c r="AF178" s="198" t="s">
        <v>86</v>
      </c>
      <c r="AG178" s="198" t="s">
        <v>86</v>
      </c>
      <c r="AH178" s="198">
        <v>0</v>
      </c>
      <c r="AI178" s="198">
        <v>0</v>
      </c>
      <c r="AJ178" s="198">
        <f>0.1*$AJ$2</f>
        <v>7.5000000000000011E-2</v>
      </c>
      <c r="AK178" s="198">
        <f>AK173</f>
        <v>2.7E-2</v>
      </c>
      <c r="AL178" s="198">
        <f>ROUNDUP(AL173/3,0)</f>
        <v>1</v>
      </c>
      <c r="AO178" s="201">
        <f>AK178*I178*0.1+AJ178</f>
        <v>7.5469800000000017E-2</v>
      </c>
      <c r="AP178" s="201">
        <f t="shared" si="220"/>
        <v>7.5469800000000017E-3</v>
      </c>
      <c r="AQ178" s="202">
        <f t="shared" si="221"/>
        <v>0</v>
      </c>
      <c r="AR178" s="202">
        <f t="shared" si="222"/>
        <v>2.0754195000000003E-2</v>
      </c>
      <c r="AS178" s="201">
        <f>1333*J177*POWER(10,-6)</f>
        <v>2.3194199999999996E-4</v>
      </c>
      <c r="AT178" s="202">
        <f t="shared" si="218"/>
        <v>0.10400291700000003</v>
      </c>
      <c r="AU178" s="203">
        <f t="shared" si="223"/>
        <v>0</v>
      </c>
      <c r="AV178" s="203">
        <f t="shared" si="224"/>
        <v>0</v>
      </c>
      <c r="AW178" s="203">
        <f t="shared" si="225"/>
        <v>6.5703842814750017E-7</v>
      </c>
    </row>
    <row r="179" spans="1:49" s="198" customFormat="1" x14ac:dyDescent="0.3">
      <c r="A179" s="199"/>
      <c r="B179" s="199"/>
      <c r="D179" s="292"/>
      <c r="E179" s="293"/>
      <c r="F179" s="294"/>
      <c r="G179" s="199"/>
      <c r="H179" s="203"/>
      <c r="I179" s="202"/>
      <c r="J179" s="199"/>
      <c r="K179" s="199"/>
      <c r="L179" s="199"/>
      <c r="AO179" s="201"/>
      <c r="AP179" s="201"/>
      <c r="AQ179" s="202"/>
      <c r="AR179" s="202"/>
      <c r="AS179" s="201"/>
      <c r="AT179" s="202"/>
      <c r="AU179" s="203"/>
      <c r="AV179" s="203"/>
      <c r="AW179" s="203"/>
    </row>
    <row r="180" spans="1:49" s="198" customFormat="1" x14ac:dyDescent="0.3">
      <c r="A180" s="199"/>
      <c r="B180" s="199"/>
      <c r="D180" s="292"/>
      <c r="E180" s="293"/>
      <c r="F180" s="294"/>
      <c r="G180" s="199"/>
      <c r="H180" s="203"/>
      <c r="I180" s="202"/>
      <c r="J180" s="199"/>
      <c r="K180" s="199"/>
      <c r="L180" s="199"/>
      <c r="AO180" s="201"/>
      <c r="AP180" s="201"/>
      <c r="AQ180" s="202"/>
      <c r="AR180" s="202"/>
      <c r="AS180" s="201"/>
      <c r="AT180" s="202"/>
      <c r="AU180" s="203"/>
      <c r="AV180" s="203"/>
      <c r="AW180" s="203"/>
    </row>
    <row r="181" spans="1:49" s="198" customFormat="1" x14ac:dyDescent="0.3">
      <c r="A181" s="199"/>
      <c r="B181" s="199"/>
      <c r="D181" s="292"/>
      <c r="E181" s="293"/>
      <c r="F181" s="294"/>
      <c r="G181" s="199"/>
      <c r="H181" s="203"/>
      <c r="I181" s="202"/>
      <c r="J181" s="199"/>
      <c r="K181" s="199"/>
      <c r="L181" s="199"/>
      <c r="AO181" s="201"/>
      <c r="AP181" s="201"/>
      <c r="AQ181" s="202"/>
      <c r="AR181" s="202"/>
      <c r="AS181" s="201"/>
      <c r="AT181" s="202"/>
      <c r="AU181" s="203"/>
      <c r="AV181" s="203"/>
      <c r="AW181" s="20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8"/>
  <sheetViews>
    <sheetView topLeftCell="A19" workbookViewId="0">
      <selection activeCell="N28" sqref="N28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23" t="s">
        <v>102</v>
      </c>
      <c r="B1" s="324"/>
      <c r="G1" s="80"/>
    </row>
    <row r="2" spans="1:15" ht="78.599999999999994" thickBot="1" x14ac:dyDescent="0.35">
      <c r="A2" s="81" t="s">
        <v>103</v>
      </c>
      <c r="B2" s="82" t="s">
        <v>104</v>
      </c>
      <c r="C2" s="83" t="s">
        <v>116</v>
      </c>
      <c r="D2" s="83" t="s">
        <v>117</v>
      </c>
      <c r="E2" s="83" t="s">
        <v>118</v>
      </c>
      <c r="F2" s="83" t="s">
        <v>105</v>
      </c>
      <c r="G2" s="83" t="s">
        <v>106</v>
      </c>
    </row>
    <row r="3" spans="1:15" ht="16.2" thickBot="1" x14ac:dyDescent="0.35">
      <c r="A3" s="84">
        <v>1</v>
      </c>
      <c r="B3" s="85" t="s">
        <v>107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108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109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110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111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112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113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114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325" t="s">
        <v>115</v>
      </c>
      <c r="F11" s="326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103</v>
      </c>
      <c r="B14" s="82" t="s">
        <v>104</v>
      </c>
      <c r="C14" s="83" t="s">
        <v>116</v>
      </c>
      <c r="D14" s="83" t="s">
        <v>117</v>
      </c>
      <c r="E14" s="83" t="s">
        <v>118</v>
      </c>
      <c r="F14" s="83" t="s">
        <v>105</v>
      </c>
      <c r="G14" s="83" t="s">
        <v>106</v>
      </c>
      <c r="O14" s="91" t="s">
        <v>120</v>
      </c>
    </row>
    <row r="15" spans="1:15" ht="16.2" thickBot="1" x14ac:dyDescent="0.35">
      <c r="A15" s="84">
        <v>1</v>
      </c>
      <c r="B15" s="85" t="s">
        <v>119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252</v>
      </c>
      <c r="M27" s="267" t="s">
        <v>253</v>
      </c>
      <c r="N27" s="266" t="s">
        <v>254</v>
      </c>
    </row>
    <row r="28" spans="12:15" ht="15" thickBot="1" x14ac:dyDescent="0.35">
      <c r="L28" s="268">
        <f>20*POWER(10,-6)</f>
        <v>1.9999999999999998E-5</v>
      </c>
      <c r="M28" s="269">
        <f>10*LOG10(N28/195)</f>
        <v>-9.8900461569853686</v>
      </c>
      <c r="N28" s="270">
        <f>L28*POWER(10,6)</f>
        <v>20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74"/>
  <sheetViews>
    <sheetView zoomScale="85" zoomScaleNormal="85" workbookViewId="0">
      <pane ySplit="1" topLeftCell="A2" activePane="bottomLeft" state="frozen"/>
      <selection pane="bottomLeft" activeCell="Q33" sqref="Q33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72" t="s">
        <v>255</v>
      </c>
      <c r="B1" s="273" t="s">
        <v>256</v>
      </c>
      <c r="C1" s="271"/>
      <c r="D1" s="272" t="s">
        <v>255</v>
      </c>
      <c r="E1" s="273" t="s">
        <v>257</v>
      </c>
    </row>
    <row r="2" spans="1:5" x14ac:dyDescent="0.3">
      <c r="A2" s="98">
        <v>5.2799999999999996E-7</v>
      </c>
      <c r="B2">
        <v>1</v>
      </c>
      <c r="D2" s="98">
        <v>5.2799999999999996E-7</v>
      </c>
      <c r="E2" s="3">
        <v>4.3239285267751288</v>
      </c>
    </row>
    <row r="3" spans="1:5" x14ac:dyDescent="0.3">
      <c r="A3" s="98">
        <v>1.672E-6</v>
      </c>
      <c r="B3">
        <v>0</v>
      </c>
      <c r="D3" s="98">
        <v>1.672E-6</v>
      </c>
      <c r="E3" s="3">
        <v>1.1958913663767872</v>
      </c>
    </row>
    <row r="4" spans="1:5" x14ac:dyDescent="0.3">
      <c r="A4" s="98">
        <v>3.9599999999999995E-7</v>
      </c>
      <c r="B4">
        <v>0</v>
      </c>
      <c r="D4" s="98">
        <v>3.9599999999999995E-7</v>
      </c>
      <c r="E4" s="3">
        <v>1.6015176555751294</v>
      </c>
    </row>
    <row r="5" spans="1:5" x14ac:dyDescent="0.3">
      <c r="A5" s="98">
        <v>1.0603999999999999E-5</v>
      </c>
      <c r="B5">
        <v>0</v>
      </c>
      <c r="D5" s="98">
        <v>1.0603999999999999E-5</v>
      </c>
      <c r="E5" s="3">
        <v>1.5989523383767874</v>
      </c>
    </row>
    <row r="6" spans="1:5" x14ac:dyDescent="0.3">
      <c r="A6" s="98">
        <v>6.4799999999999998E-7</v>
      </c>
      <c r="B6">
        <v>5</v>
      </c>
      <c r="D6" s="98">
        <v>6.4799999999999998E-7</v>
      </c>
      <c r="E6" s="3">
        <v>4.2555024056688513</v>
      </c>
    </row>
    <row r="7" spans="1:5" x14ac:dyDescent="0.3">
      <c r="A7" s="98">
        <v>2.052E-6</v>
      </c>
      <c r="B7">
        <v>0</v>
      </c>
      <c r="D7" s="98">
        <v>2.052E-6</v>
      </c>
      <c r="E7" s="3">
        <v>1.1535949891628241</v>
      </c>
    </row>
    <row r="8" spans="1:5" x14ac:dyDescent="0.3">
      <c r="A8" s="98">
        <v>4.8599999999999998E-7</v>
      </c>
      <c r="B8">
        <v>0</v>
      </c>
      <c r="D8" s="98">
        <v>4.8599999999999998E-7</v>
      </c>
      <c r="E8" s="3">
        <v>1.5956953112688503</v>
      </c>
    </row>
    <row r="9" spans="1:5" x14ac:dyDescent="0.3">
      <c r="A9" s="98">
        <v>1.3013999999999999E-5</v>
      </c>
      <c r="B9">
        <v>0</v>
      </c>
      <c r="D9" s="98">
        <v>1.3013999999999999E-5</v>
      </c>
      <c r="E9" s="3">
        <v>1.5954650531628245</v>
      </c>
    </row>
    <row r="10" spans="1:5" x14ac:dyDescent="0.3">
      <c r="A10" s="98">
        <v>1.3679999999999999E-6</v>
      </c>
      <c r="B10">
        <v>1</v>
      </c>
      <c r="D10" s="98">
        <v>1.3679999999999999E-6</v>
      </c>
      <c r="E10" s="3">
        <v>4.517942516644653</v>
      </c>
    </row>
    <row r="11" spans="1:5" x14ac:dyDescent="0.3">
      <c r="A11" s="98">
        <v>4.3320000000000002E-6</v>
      </c>
      <c r="B11">
        <v>0</v>
      </c>
      <c r="D11" s="98">
        <v>4.3320000000000002E-6</v>
      </c>
      <c r="E11" s="3">
        <v>1.3894929537944032</v>
      </c>
    </row>
    <row r="12" spans="1:5" x14ac:dyDescent="0.3">
      <c r="A12" s="98">
        <v>1.0259999999999998E-6</v>
      </c>
      <c r="B12">
        <v>0</v>
      </c>
      <c r="D12" s="98">
        <v>1.0259999999999998E-6</v>
      </c>
      <c r="E12" s="3">
        <v>1.6222816454446529</v>
      </c>
    </row>
    <row r="13" spans="1:5" x14ac:dyDescent="0.3">
      <c r="A13" s="98">
        <v>2.7473999999999998E-5</v>
      </c>
      <c r="B13">
        <v>0</v>
      </c>
      <c r="D13" s="98">
        <v>2.7473999999999998E-5</v>
      </c>
      <c r="E13" s="3">
        <v>1.6193039257944035</v>
      </c>
    </row>
    <row r="14" spans="1:5" x14ac:dyDescent="0.3">
      <c r="A14" s="98">
        <v>5.5199999999999997E-7</v>
      </c>
      <c r="B14">
        <v>1</v>
      </c>
      <c r="D14" s="98">
        <v>5.5199999999999997E-7</v>
      </c>
      <c r="E14" s="3">
        <v>4.2334911946364278</v>
      </c>
    </row>
    <row r="15" spans="1:5" x14ac:dyDescent="0.3">
      <c r="A15" s="98">
        <v>1.748E-6</v>
      </c>
      <c r="B15">
        <v>0</v>
      </c>
      <c r="D15" s="98">
        <v>1.748E-6</v>
      </c>
      <c r="E15" s="3">
        <v>1.1315868319535169</v>
      </c>
    </row>
    <row r="16" spans="1:5" x14ac:dyDescent="0.3">
      <c r="A16" s="98">
        <v>4.1399999999999997E-7</v>
      </c>
      <c r="B16">
        <v>0</v>
      </c>
      <c r="D16" s="98">
        <v>4.1399999999999997E-7</v>
      </c>
      <c r="E16" s="3">
        <v>1.5934841002364279</v>
      </c>
    </row>
    <row r="17" spans="1:5" x14ac:dyDescent="0.3">
      <c r="A17" s="98">
        <v>1.1086E-5</v>
      </c>
      <c r="B17">
        <v>0</v>
      </c>
      <c r="D17" s="98">
        <v>1.1086E-5</v>
      </c>
      <c r="E17" s="3">
        <v>1.5932568959535172</v>
      </c>
    </row>
    <row r="18" spans="1:5" x14ac:dyDescent="0.3">
      <c r="A18" s="98">
        <v>5.7599999999999997E-7</v>
      </c>
      <c r="B18">
        <v>1</v>
      </c>
      <c r="D18" s="98">
        <v>5.7599999999999997E-7</v>
      </c>
      <c r="E18" s="3">
        <v>4.235848184</v>
      </c>
    </row>
    <row r="19" spans="1:5" x14ac:dyDescent="0.3">
      <c r="A19" s="98">
        <v>1.824E-6</v>
      </c>
      <c r="B19">
        <v>0</v>
      </c>
      <c r="D19" s="98">
        <v>1.824E-6</v>
      </c>
      <c r="E19" s="3">
        <v>1.1347999600000001</v>
      </c>
    </row>
    <row r="20" spans="1:5" x14ac:dyDescent="0.3">
      <c r="A20" s="98">
        <v>4.32E-7</v>
      </c>
      <c r="B20">
        <v>0</v>
      </c>
      <c r="D20" s="98">
        <v>4.32E-7</v>
      </c>
      <c r="E20" s="3">
        <v>1.5937002639200004</v>
      </c>
    </row>
    <row r="21" spans="1:5" x14ac:dyDescent="0.3">
      <c r="A21" s="98">
        <v>1.1568E-5</v>
      </c>
      <c r="B21">
        <v>0</v>
      </c>
      <c r="D21" s="98">
        <v>1.1568E-5</v>
      </c>
      <c r="E21" s="3">
        <v>1.5935639948000004</v>
      </c>
    </row>
    <row r="22" spans="1:5" x14ac:dyDescent="0.3">
      <c r="A22" s="98">
        <v>6.7199999999999998E-7</v>
      </c>
      <c r="B22">
        <v>1</v>
      </c>
      <c r="D22" s="98">
        <v>6.7199999999999998E-7</v>
      </c>
      <c r="E22" s="3">
        <v>4.3057646216739878</v>
      </c>
    </row>
    <row r="23" spans="1:5" x14ac:dyDescent="0.3">
      <c r="A23" s="98">
        <v>2.1279999999999998E-6</v>
      </c>
      <c r="B23">
        <v>0</v>
      </c>
      <c r="D23" s="98">
        <v>2.1279999999999998E-6</v>
      </c>
      <c r="E23" s="3">
        <v>1.1916642255417875</v>
      </c>
    </row>
    <row r="24" spans="1:5" x14ac:dyDescent="0.3">
      <c r="A24" s="98">
        <v>5.0399999999999996E-7</v>
      </c>
      <c r="B24">
        <v>0</v>
      </c>
      <c r="D24" s="98">
        <v>5.0399999999999996E-7</v>
      </c>
      <c r="E24" s="3">
        <v>1.6009864136739878</v>
      </c>
    </row>
    <row r="25" spans="1:5" x14ac:dyDescent="0.3">
      <c r="A25" s="98">
        <v>1.3495999999999999E-5</v>
      </c>
      <c r="B25">
        <v>0</v>
      </c>
      <c r="D25" s="98">
        <v>1.3495999999999999E-5</v>
      </c>
      <c r="E25" s="3">
        <v>1.5994647055417877</v>
      </c>
    </row>
    <row r="26" spans="1:5" x14ac:dyDescent="0.3">
      <c r="A26" s="98">
        <v>1.2000000000000002E-6</v>
      </c>
      <c r="B26">
        <v>1</v>
      </c>
      <c r="D26" s="98">
        <v>5.2000000000000002E-6</v>
      </c>
      <c r="E26" s="3">
        <v>4.2435002639200006</v>
      </c>
    </row>
    <row r="27" spans="1:5" x14ac:dyDescent="0.3">
      <c r="A27" s="98">
        <v>4.5600000000000006E-7</v>
      </c>
      <c r="B27">
        <v>3</v>
      </c>
      <c r="D27" s="98">
        <v>2.9951999999999997E-6</v>
      </c>
      <c r="E27" s="3">
        <v>5.9635002639200003</v>
      </c>
    </row>
    <row r="28" spans="1:5" x14ac:dyDescent="0.3">
      <c r="A28" s="98">
        <v>4.104E-6</v>
      </c>
      <c r="B28">
        <v>1</v>
      </c>
      <c r="D28" s="98">
        <v>1.9968000000000001E-6</v>
      </c>
      <c r="E28" s="3">
        <v>4.2435002639200006</v>
      </c>
    </row>
    <row r="29" spans="1:5" x14ac:dyDescent="0.3">
      <c r="A29" s="98">
        <v>1.8240000000000002E-5</v>
      </c>
      <c r="B29">
        <v>0</v>
      </c>
      <c r="D29" s="98">
        <v>1.5808000000000002E-5</v>
      </c>
      <c r="E29" s="3">
        <v>1.1433639947999998</v>
      </c>
    </row>
    <row r="30" spans="1:5" x14ac:dyDescent="0.3">
      <c r="A30" s="98">
        <v>9.600000000000003E-6</v>
      </c>
      <c r="B30">
        <v>0</v>
      </c>
      <c r="D30" s="98">
        <v>4.5500000000000013E-6</v>
      </c>
      <c r="E30" s="3">
        <v>3.31453089104</v>
      </c>
    </row>
    <row r="31" spans="1:5" x14ac:dyDescent="0.3">
      <c r="A31" s="98">
        <v>7.6800000000000027E-6</v>
      </c>
      <c r="B31">
        <v>0</v>
      </c>
      <c r="D31" s="98">
        <v>1.083888E-6</v>
      </c>
      <c r="E31" s="3">
        <v>3.3144516910399999</v>
      </c>
    </row>
    <row r="32" spans="1:5" x14ac:dyDescent="0.3">
      <c r="A32" s="98">
        <v>3.0720000000000011E-5</v>
      </c>
      <c r="B32">
        <v>0</v>
      </c>
      <c r="D32" s="98">
        <v>3.4323120000000005E-6</v>
      </c>
      <c r="E32" s="3">
        <v>3.3145308910399991</v>
      </c>
    </row>
    <row r="33" spans="1:5" x14ac:dyDescent="0.3">
      <c r="A33" s="98">
        <v>9.600000000000003E-6</v>
      </c>
      <c r="B33">
        <v>0</v>
      </c>
      <c r="D33" s="98">
        <v>1.2093380000000002E-4</v>
      </c>
      <c r="E33" s="3">
        <v>0.21446799759999999</v>
      </c>
    </row>
    <row r="34" spans="1:5" x14ac:dyDescent="0.3">
      <c r="A34" s="98">
        <v>3.648000000000001E-5</v>
      </c>
      <c r="B34">
        <v>0</v>
      </c>
      <c r="D34" s="98">
        <v>2.0999999999999998E-6</v>
      </c>
      <c r="E34" s="3">
        <v>4.2963481840000002</v>
      </c>
    </row>
    <row r="35" spans="1:5" x14ac:dyDescent="0.3">
      <c r="A35" s="98">
        <v>1.4592000000000004E-4</v>
      </c>
      <c r="B35">
        <v>0</v>
      </c>
      <c r="D35" s="98">
        <v>1.2095999999999998E-6</v>
      </c>
      <c r="E35" s="3">
        <v>6.0163481840000008</v>
      </c>
    </row>
    <row r="36" spans="1:5" x14ac:dyDescent="0.3">
      <c r="A36" s="98">
        <v>9.9999999999999995E-8</v>
      </c>
      <c r="B36">
        <v>1</v>
      </c>
      <c r="D36" s="98">
        <v>8.0640000000000002E-7</v>
      </c>
      <c r="E36" s="3">
        <v>4.2963481840000002</v>
      </c>
    </row>
    <row r="37" spans="1:5" x14ac:dyDescent="0.3">
      <c r="A37" s="98">
        <v>3.8000000000000003E-8</v>
      </c>
      <c r="B37">
        <v>3</v>
      </c>
      <c r="D37" s="98">
        <v>6.384000000000001E-6</v>
      </c>
      <c r="E37" s="3">
        <v>1.1952999600000001</v>
      </c>
    </row>
    <row r="38" spans="1:5" x14ac:dyDescent="0.3">
      <c r="A38" s="98">
        <v>3.4200000000000002E-7</v>
      </c>
      <c r="B38">
        <v>1</v>
      </c>
      <c r="D38" s="98">
        <v>2.4499999999999998E-6</v>
      </c>
      <c r="E38" s="3">
        <v>3.3197502639200001</v>
      </c>
    </row>
    <row r="39" spans="1:5" x14ac:dyDescent="0.3">
      <c r="A39" s="98">
        <v>1.5199999999999998E-6</v>
      </c>
      <c r="B39">
        <v>0</v>
      </c>
      <c r="D39" s="98">
        <v>5.8363199999999984E-7</v>
      </c>
      <c r="E39" s="3">
        <v>3.3197502639200001</v>
      </c>
    </row>
    <row r="40" spans="1:5" x14ac:dyDescent="0.3">
      <c r="A40" s="98">
        <v>8.0000000000000018E-7</v>
      </c>
      <c r="B40">
        <v>0</v>
      </c>
      <c r="D40" s="98">
        <v>1.8481679999999999E-6</v>
      </c>
      <c r="E40" s="3">
        <v>3.3197502639199987</v>
      </c>
    </row>
    <row r="41" spans="1:5" x14ac:dyDescent="0.3">
      <c r="A41" s="98">
        <v>6.4000000000000023E-7</v>
      </c>
      <c r="B41">
        <v>0</v>
      </c>
      <c r="D41" s="98">
        <v>6.5118199999999996E-5</v>
      </c>
      <c r="E41" s="3">
        <v>0.21961399480000002</v>
      </c>
    </row>
    <row r="42" spans="1:5" x14ac:dyDescent="0.3">
      <c r="A42" s="98">
        <v>2.5600000000000009E-6</v>
      </c>
      <c r="B42">
        <v>0</v>
      </c>
      <c r="D42" s="98">
        <v>4.9999999999999998E-8</v>
      </c>
      <c r="E42" s="3">
        <v>2.249153212</v>
      </c>
    </row>
    <row r="43" spans="1:5" x14ac:dyDescent="0.3">
      <c r="A43" s="98">
        <v>8.0000000000000018E-7</v>
      </c>
      <c r="B43">
        <v>0</v>
      </c>
      <c r="D43" s="98">
        <v>4.9999999999999998E-8</v>
      </c>
      <c r="E43" s="3">
        <v>2.1860732120000002</v>
      </c>
    </row>
    <row r="44" spans="1:5" x14ac:dyDescent="0.3">
      <c r="A44" s="98">
        <v>3.0400000000000005E-6</v>
      </c>
      <c r="B44">
        <v>0</v>
      </c>
      <c r="D44" s="98">
        <v>8.9999999999999996E-7</v>
      </c>
      <c r="E44" s="3">
        <v>2.1761132120000002</v>
      </c>
    </row>
    <row r="45" spans="1:5" x14ac:dyDescent="0.3">
      <c r="A45" s="98">
        <v>1.2160000000000002E-5</v>
      </c>
      <c r="B45">
        <v>0</v>
      </c>
    </row>
    <row r="46" spans="1:5" x14ac:dyDescent="0.3">
      <c r="A46" s="98">
        <v>9.9999999999999995E-8</v>
      </c>
      <c r="B46">
        <v>1</v>
      </c>
    </row>
    <row r="47" spans="1:5" x14ac:dyDescent="0.3">
      <c r="A47" s="98">
        <v>3.8000000000000003E-8</v>
      </c>
      <c r="B47">
        <v>4</v>
      </c>
    </row>
    <row r="48" spans="1:5" x14ac:dyDescent="0.3">
      <c r="A48" s="98">
        <v>3.4200000000000002E-7</v>
      </c>
      <c r="B48">
        <v>1</v>
      </c>
    </row>
    <row r="49" spans="1:2" x14ac:dyDescent="0.3">
      <c r="A49" s="98">
        <v>1.5199999999999998E-6</v>
      </c>
      <c r="B49">
        <v>0</v>
      </c>
    </row>
    <row r="50" spans="1:2" x14ac:dyDescent="0.3">
      <c r="A50" s="98">
        <v>8.0000000000000018E-7</v>
      </c>
      <c r="B50">
        <v>0</v>
      </c>
    </row>
    <row r="51" spans="1:2" x14ac:dyDescent="0.3">
      <c r="A51" s="98">
        <v>6.4000000000000023E-7</v>
      </c>
      <c r="B51">
        <v>0</v>
      </c>
    </row>
    <row r="52" spans="1:2" x14ac:dyDescent="0.3">
      <c r="A52" s="98">
        <v>2.5600000000000009E-6</v>
      </c>
      <c r="B52">
        <v>0</v>
      </c>
    </row>
    <row r="53" spans="1:2" x14ac:dyDescent="0.3">
      <c r="A53" s="98">
        <v>8.0000000000000018E-7</v>
      </c>
      <c r="B53">
        <v>0</v>
      </c>
    </row>
    <row r="54" spans="1:2" x14ac:dyDescent="0.3">
      <c r="A54" s="98">
        <v>3.0400000000000005E-6</v>
      </c>
      <c r="B54">
        <v>0</v>
      </c>
    </row>
    <row r="55" spans="1:2" x14ac:dyDescent="0.3">
      <c r="A55" s="98">
        <v>1.2160000000000002E-5</v>
      </c>
      <c r="B55">
        <v>0</v>
      </c>
    </row>
    <row r="56" spans="1:2" x14ac:dyDescent="0.3">
      <c r="A56" s="98">
        <v>4.9999999999999998E-7</v>
      </c>
      <c r="B56">
        <v>1</v>
      </c>
    </row>
    <row r="57" spans="1:2" x14ac:dyDescent="0.3">
      <c r="A57" s="98">
        <v>1.9000000000000001E-7</v>
      </c>
      <c r="B57">
        <v>3</v>
      </c>
    </row>
    <row r="58" spans="1:2" x14ac:dyDescent="0.3">
      <c r="A58" s="98">
        <v>1.7099999999999999E-6</v>
      </c>
      <c r="B58">
        <v>1</v>
      </c>
    </row>
    <row r="59" spans="1:2" x14ac:dyDescent="0.3">
      <c r="A59" s="98">
        <v>7.5999999999999992E-6</v>
      </c>
      <c r="B59">
        <v>0</v>
      </c>
    </row>
    <row r="60" spans="1:2" x14ac:dyDescent="0.3">
      <c r="A60" s="98">
        <v>4.0000000000000007E-6</v>
      </c>
      <c r="B60">
        <v>0</v>
      </c>
    </row>
    <row r="61" spans="1:2" x14ac:dyDescent="0.3">
      <c r="A61" s="98">
        <v>3.2000000000000007E-6</v>
      </c>
      <c r="B61">
        <v>0</v>
      </c>
    </row>
    <row r="62" spans="1:2" x14ac:dyDescent="0.3">
      <c r="A62" s="98">
        <v>1.2800000000000003E-5</v>
      </c>
      <c r="B62">
        <v>0</v>
      </c>
    </row>
    <row r="63" spans="1:2" x14ac:dyDescent="0.3">
      <c r="A63" s="98">
        <v>4.0000000000000007E-6</v>
      </c>
      <c r="B63">
        <v>0</v>
      </c>
    </row>
    <row r="64" spans="1:2" x14ac:dyDescent="0.3">
      <c r="A64" s="98">
        <v>1.5200000000000004E-5</v>
      </c>
      <c r="B64">
        <v>0</v>
      </c>
    </row>
    <row r="65" spans="1:2" x14ac:dyDescent="0.3">
      <c r="A65" s="98">
        <v>6.0800000000000014E-5</v>
      </c>
      <c r="B65">
        <v>0</v>
      </c>
    </row>
    <row r="66" spans="1:2" x14ac:dyDescent="0.3">
      <c r="A66" s="98">
        <v>1.9999999999999999E-7</v>
      </c>
      <c r="B66">
        <v>1</v>
      </c>
    </row>
    <row r="67" spans="1:2" x14ac:dyDescent="0.3">
      <c r="A67" s="98">
        <v>7.6000000000000006E-8</v>
      </c>
      <c r="B67">
        <v>3</v>
      </c>
    </row>
    <row r="68" spans="1:2" x14ac:dyDescent="0.3">
      <c r="A68" s="98">
        <v>6.8400000000000004E-7</v>
      </c>
      <c r="B68">
        <v>1</v>
      </c>
    </row>
    <row r="69" spans="1:2" x14ac:dyDescent="0.3">
      <c r="A69" s="98">
        <v>3.0399999999999997E-6</v>
      </c>
      <c r="B69">
        <v>0</v>
      </c>
    </row>
    <row r="70" spans="1:2" x14ac:dyDescent="0.3">
      <c r="A70" s="98">
        <v>1.6000000000000004E-6</v>
      </c>
      <c r="B70">
        <v>0</v>
      </c>
    </row>
    <row r="71" spans="1:2" x14ac:dyDescent="0.3">
      <c r="A71" s="98">
        <v>1.2800000000000005E-6</v>
      </c>
      <c r="B71">
        <v>0</v>
      </c>
    </row>
    <row r="72" spans="1:2" x14ac:dyDescent="0.3">
      <c r="A72" s="98">
        <v>5.1200000000000018E-6</v>
      </c>
      <c r="B72">
        <v>0</v>
      </c>
    </row>
    <row r="73" spans="1:2" x14ac:dyDescent="0.3">
      <c r="A73" s="98">
        <v>1.6000000000000004E-6</v>
      </c>
      <c r="B73">
        <v>0</v>
      </c>
    </row>
    <row r="74" spans="1:2" x14ac:dyDescent="0.3">
      <c r="A74" s="98">
        <v>6.0800000000000011E-6</v>
      </c>
      <c r="B74">
        <v>0</v>
      </c>
    </row>
    <row r="75" spans="1:2" x14ac:dyDescent="0.3">
      <c r="A75" s="98">
        <v>2.4320000000000004E-5</v>
      </c>
      <c r="B75">
        <v>0</v>
      </c>
    </row>
    <row r="76" spans="1:2" x14ac:dyDescent="0.3">
      <c r="A76" s="98">
        <v>4.9999999999999998E-8</v>
      </c>
      <c r="B76">
        <v>1</v>
      </c>
    </row>
    <row r="77" spans="1:2" x14ac:dyDescent="0.3">
      <c r="A77" s="98">
        <v>1.9000000000000001E-8</v>
      </c>
      <c r="B77">
        <v>2</v>
      </c>
    </row>
    <row r="78" spans="1:2" x14ac:dyDescent="0.3">
      <c r="A78" s="98">
        <v>1.7100000000000001E-7</v>
      </c>
      <c r="B78">
        <v>1</v>
      </c>
    </row>
    <row r="79" spans="1:2" x14ac:dyDescent="0.3">
      <c r="A79" s="98">
        <v>7.5999999999999992E-7</v>
      </c>
      <c r="B79">
        <v>0</v>
      </c>
    </row>
    <row r="80" spans="1:2" x14ac:dyDescent="0.3">
      <c r="A80" s="98">
        <v>4.0000000000000009E-7</v>
      </c>
      <c r="B80">
        <v>0</v>
      </c>
    </row>
    <row r="81" spans="1:2" x14ac:dyDescent="0.3">
      <c r="A81" s="98">
        <v>3.2000000000000011E-7</v>
      </c>
      <c r="B81">
        <v>0</v>
      </c>
    </row>
    <row r="82" spans="1:2" x14ac:dyDescent="0.3">
      <c r="A82" s="98">
        <v>1.2800000000000005E-6</v>
      </c>
      <c r="B82">
        <v>0</v>
      </c>
    </row>
    <row r="83" spans="1:2" x14ac:dyDescent="0.3">
      <c r="A83" s="98">
        <v>4.0000000000000009E-7</v>
      </c>
      <c r="B83">
        <v>0</v>
      </c>
    </row>
    <row r="84" spans="1:2" x14ac:dyDescent="0.3">
      <c r="A84" s="98">
        <v>1.5200000000000003E-6</v>
      </c>
      <c r="B84">
        <v>0</v>
      </c>
    </row>
    <row r="85" spans="1:2" x14ac:dyDescent="0.3">
      <c r="A85" s="98">
        <v>6.0800000000000011E-6</v>
      </c>
      <c r="B85">
        <v>0</v>
      </c>
    </row>
    <row r="86" spans="1:2" x14ac:dyDescent="0.3">
      <c r="A86" s="98">
        <v>2.4999999999999999E-7</v>
      </c>
      <c r="B86">
        <v>1</v>
      </c>
    </row>
    <row r="87" spans="1:2" x14ac:dyDescent="0.3">
      <c r="A87" s="98">
        <v>9.5000000000000004E-8</v>
      </c>
      <c r="B87">
        <v>3</v>
      </c>
    </row>
    <row r="88" spans="1:2" x14ac:dyDescent="0.3">
      <c r="A88" s="98">
        <v>8.5499999999999997E-7</v>
      </c>
      <c r="B88">
        <v>1</v>
      </c>
    </row>
    <row r="89" spans="1:2" x14ac:dyDescent="0.3">
      <c r="A89" s="98">
        <v>3.7999999999999996E-6</v>
      </c>
      <c r="B89">
        <v>0</v>
      </c>
    </row>
    <row r="90" spans="1:2" x14ac:dyDescent="0.3">
      <c r="A90" s="98">
        <v>1.2000000000000002E-7</v>
      </c>
      <c r="B90">
        <v>0</v>
      </c>
    </row>
    <row r="91" spans="1:2" x14ac:dyDescent="0.3">
      <c r="A91" s="98">
        <v>9.6000000000000026E-8</v>
      </c>
      <c r="B91">
        <v>0</v>
      </c>
    </row>
    <row r="92" spans="1:2" x14ac:dyDescent="0.3">
      <c r="A92" s="98">
        <v>3.840000000000001E-7</v>
      </c>
      <c r="B92">
        <v>0</v>
      </c>
    </row>
    <row r="93" spans="1:2" x14ac:dyDescent="0.3">
      <c r="A93" s="98">
        <v>1.2000000000000002E-7</v>
      </c>
      <c r="B93">
        <v>0</v>
      </c>
    </row>
    <row r="94" spans="1:2" x14ac:dyDescent="0.3">
      <c r="A94" s="98">
        <v>4.5600000000000006E-7</v>
      </c>
      <c r="B94">
        <v>0</v>
      </c>
    </row>
    <row r="95" spans="1:2" x14ac:dyDescent="0.3">
      <c r="A95" s="98">
        <v>1.8240000000000002E-6</v>
      </c>
      <c r="B95">
        <v>0</v>
      </c>
    </row>
    <row r="96" spans="1:2" x14ac:dyDescent="0.3">
      <c r="A96" s="98">
        <v>4.9999999999999998E-7</v>
      </c>
      <c r="B96">
        <v>0</v>
      </c>
    </row>
    <row r="97" spans="1:2" x14ac:dyDescent="0.3">
      <c r="A97" s="98">
        <v>1.9000000000000001E-7</v>
      </c>
      <c r="B97">
        <v>2</v>
      </c>
    </row>
    <row r="98" spans="1:2" x14ac:dyDescent="0.3">
      <c r="A98" s="98">
        <v>1.7099999999999999E-6</v>
      </c>
      <c r="B98">
        <v>0</v>
      </c>
    </row>
    <row r="99" spans="1:2" x14ac:dyDescent="0.3">
      <c r="A99" s="98">
        <v>7.5999999999999992E-6</v>
      </c>
      <c r="B99">
        <v>0</v>
      </c>
    </row>
    <row r="100" spans="1:2" x14ac:dyDescent="0.3">
      <c r="A100" s="98">
        <v>4.0000000000000007E-6</v>
      </c>
      <c r="B100">
        <v>0</v>
      </c>
    </row>
    <row r="101" spans="1:2" x14ac:dyDescent="0.3">
      <c r="A101" s="98">
        <v>3.2000000000000007E-6</v>
      </c>
      <c r="B101">
        <v>0</v>
      </c>
    </row>
    <row r="102" spans="1:2" x14ac:dyDescent="0.3">
      <c r="A102" s="98">
        <v>1.2800000000000003E-5</v>
      </c>
      <c r="B102">
        <v>0</v>
      </c>
    </row>
    <row r="103" spans="1:2" x14ac:dyDescent="0.3">
      <c r="A103" s="98">
        <v>4.0000000000000007E-6</v>
      </c>
      <c r="B103">
        <v>0</v>
      </c>
    </row>
    <row r="104" spans="1:2" x14ac:dyDescent="0.3">
      <c r="A104" s="98">
        <v>1.5200000000000004E-5</v>
      </c>
      <c r="B104">
        <v>0</v>
      </c>
    </row>
    <row r="105" spans="1:2" x14ac:dyDescent="0.3">
      <c r="A105" s="98">
        <v>6.0800000000000014E-5</v>
      </c>
      <c r="B105">
        <v>0</v>
      </c>
    </row>
    <row r="106" spans="1:2" x14ac:dyDescent="0.3">
      <c r="A106" s="98">
        <v>7.9999999999999996E-7</v>
      </c>
      <c r="B106">
        <v>0</v>
      </c>
    </row>
    <row r="107" spans="1:2" x14ac:dyDescent="0.3">
      <c r="A107" s="98">
        <v>3.0400000000000002E-7</v>
      </c>
      <c r="B107">
        <v>2</v>
      </c>
    </row>
    <row r="108" spans="1:2" x14ac:dyDescent="0.3">
      <c r="A108" s="98">
        <v>2.7360000000000001E-6</v>
      </c>
      <c r="B108">
        <v>0</v>
      </c>
    </row>
    <row r="109" spans="1:2" x14ac:dyDescent="0.3">
      <c r="A109" s="98">
        <v>1.2159999999999999E-5</v>
      </c>
      <c r="B109">
        <v>0</v>
      </c>
    </row>
    <row r="110" spans="1:2" x14ac:dyDescent="0.3">
      <c r="A110" s="98">
        <v>6.4000000000000014E-6</v>
      </c>
      <c r="B110">
        <v>0</v>
      </c>
    </row>
    <row r="111" spans="1:2" x14ac:dyDescent="0.3">
      <c r="A111" s="98">
        <v>5.1200000000000018E-6</v>
      </c>
      <c r="B111">
        <v>0</v>
      </c>
    </row>
    <row r="112" spans="1:2" x14ac:dyDescent="0.3">
      <c r="A112" s="98">
        <v>2.0480000000000007E-5</v>
      </c>
      <c r="B112">
        <v>0</v>
      </c>
    </row>
    <row r="113" spans="1:2" x14ac:dyDescent="0.3">
      <c r="A113" s="98">
        <v>6.4000000000000014E-6</v>
      </c>
      <c r="B113">
        <v>0</v>
      </c>
    </row>
    <row r="114" spans="1:2" x14ac:dyDescent="0.3">
      <c r="A114" s="98">
        <v>2.4320000000000004E-5</v>
      </c>
      <c r="B114">
        <v>0</v>
      </c>
    </row>
    <row r="115" spans="1:2" x14ac:dyDescent="0.3">
      <c r="A115" s="98">
        <v>9.7280000000000017E-5</v>
      </c>
      <c r="B115">
        <v>0</v>
      </c>
    </row>
    <row r="116" spans="1:2" x14ac:dyDescent="0.3">
      <c r="A116" s="98">
        <v>4.9999999999999998E-7</v>
      </c>
      <c r="B116">
        <v>0</v>
      </c>
    </row>
    <row r="117" spans="1:2" x14ac:dyDescent="0.3">
      <c r="A117" s="98">
        <v>1.9000000000000001E-7</v>
      </c>
      <c r="B117">
        <v>2</v>
      </c>
    </row>
    <row r="118" spans="1:2" x14ac:dyDescent="0.3">
      <c r="A118" s="98">
        <v>1.7099999999999999E-6</v>
      </c>
      <c r="B118">
        <v>0</v>
      </c>
    </row>
    <row r="119" spans="1:2" x14ac:dyDescent="0.3">
      <c r="A119" s="98">
        <v>7.5999999999999992E-6</v>
      </c>
      <c r="B119">
        <v>0</v>
      </c>
    </row>
    <row r="120" spans="1:2" x14ac:dyDescent="0.3">
      <c r="A120" s="98">
        <v>4.0000000000000007E-6</v>
      </c>
      <c r="B120">
        <v>0</v>
      </c>
    </row>
    <row r="121" spans="1:2" x14ac:dyDescent="0.3">
      <c r="A121" s="98">
        <v>3.2000000000000007E-6</v>
      </c>
      <c r="B121">
        <v>0</v>
      </c>
    </row>
    <row r="122" spans="1:2" x14ac:dyDescent="0.3">
      <c r="A122" s="98">
        <v>1.2800000000000003E-5</v>
      </c>
      <c r="B122">
        <v>0</v>
      </c>
    </row>
    <row r="123" spans="1:2" x14ac:dyDescent="0.3">
      <c r="A123" s="98">
        <v>4.0000000000000007E-6</v>
      </c>
      <c r="B123">
        <v>0</v>
      </c>
    </row>
    <row r="124" spans="1:2" x14ac:dyDescent="0.3">
      <c r="A124" s="98">
        <v>1.5200000000000004E-5</v>
      </c>
      <c r="B124">
        <v>0</v>
      </c>
    </row>
    <row r="125" spans="1:2" x14ac:dyDescent="0.3">
      <c r="A125" s="98">
        <v>6.0800000000000014E-5</v>
      </c>
      <c r="B125">
        <v>0</v>
      </c>
    </row>
    <row r="126" spans="1:2" x14ac:dyDescent="0.3">
      <c r="A126" s="98">
        <v>4.9999999999999998E-8</v>
      </c>
      <c r="B126">
        <v>0</v>
      </c>
    </row>
    <row r="127" spans="1:2" x14ac:dyDescent="0.3">
      <c r="A127" s="98">
        <v>1.9000000000000001E-8</v>
      </c>
      <c r="B127">
        <v>2</v>
      </c>
    </row>
    <row r="128" spans="1:2" x14ac:dyDescent="0.3">
      <c r="A128" s="98">
        <v>1.7100000000000001E-7</v>
      </c>
      <c r="B128">
        <v>0</v>
      </c>
    </row>
    <row r="129" spans="1:2" x14ac:dyDescent="0.3">
      <c r="A129" s="98">
        <v>7.5999999999999992E-7</v>
      </c>
      <c r="B129">
        <v>0</v>
      </c>
    </row>
    <row r="130" spans="1:2" x14ac:dyDescent="0.3">
      <c r="A130" s="98">
        <v>4.0000000000000009E-7</v>
      </c>
      <c r="B130">
        <v>0</v>
      </c>
    </row>
    <row r="131" spans="1:2" x14ac:dyDescent="0.3">
      <c r="A131" s="98">
        <v>3.2000000000000011E-7</v>
      </c>
      <c r="B131">
        <v>0</v>
      </c>
    </row>
    <row r="132" spans="1:2" x14ac:dyDescent="0.3">
      <c r="A132" s="98">
        <v>1.2800000000000005E-6</v>
      </c>
      <c r="B132">
        <v>0</v>
      </c>
    </row>
    <row r="133" spans="1:2" x14ac:dyDescent="0.3">
      <c r="A133" s="98">
        <v>4.0000000000000009E-7</v>
      </c>
      <c r="B133">
        <v>0</v>
      </c>
    </row>
    <row r="134" spans="1:2" x14ac:dyDescent="0.3">
      <c r="A134" s="98">
        <v>1.5200000000000003E-6</v>
      </c>
      <c r="B134">
        <v>0</v>
      </c>
    </row>
    <row r="135" spans="1:2" x14ac:dyDescent="0.3">
      <c r="A135" s="98">
        <v>6.0800000000000011E-6</v>
      </c>
      <c r="B135">
        <v>0</v>
      </c>
    </row>
    <row r="136" spans="1:2" x14ac:dyDescent="0.3">
      <c r="A136" s="98">
        <v>9.9999999999999995E-8</v>
      </c>
      <c r="B136">
        <v>0</v>
      </c>
    </row>
    <row r="137" spans="1:2" x14ac:dyDescent="0.3">
      <c r="A137" s="98">
        <v>3.8000000000000003E-8</v>
      </c>
      <c r="B137">
        <v>2</v>
      </c>
    </row>
    <row r="138" spans="1:2" x14ac:dyDescent="0.3">
      <c r="A138" s="98">
        <v>3.4200000000000002E-7</v>
      </c>
      <c r="B138">
        <v>0</v>
      </c>
    </row>
    <row r="139" spans="1:2" x14ac:dyDescent="0.3">
      <c r="A139" s="98">
        <v>1.5199999999999998E-6</v>
      </c>
      <c r="B139">
        <v>1</v>
      </c>
    </row>
    <row r="140" spans="1:2" x14ac:dyDescent="0.3">
      <c r="A140" s="98">
        <v>8.0000000000000018E-7</v>
      </c>
      <c r="B140">
        <v>0</v>
      </c>
    </row>
    <row r="141" spans="1:2" x14ac:dyDescent="0.3">
      <c r="A141" s="98">
        <v>6.4000000000000023E-7</v>
      </c>
      <c r="B141">
        <v>0</v>
      </c>
    </row>
    <row r="142" spans="1:2" x14ac:dyDescent="0.3">
      <c r="A142" s="98">
        <v>2.5600000000000009E-6</v>
      </c>
      <c r="B142">
        <v>0</v>
      </c>
    </row>
    <row r="143" spans="1:2" x14ac:dyDescent="0.3">
      <c r="A143" s="98">
        <v>8.0000000000000018E-7</v>
      </c>
      <c r="B143">
        <v>0</v>
      </c>
    </row>
    <row r="144" spans="1:2" x14ac:dyDescent="0.3">
      <c r="A144" s="98">
        <v>3.0400000000000005E-6</v>
      </c>
      <c r="B144">
        <v>0</v>
      </c>
    </row>
    <row r="145" spans="1:2" x14ac:dyDescent="0.3">
      <c r="A145" s="98">
        <v>1.2160000000000002E-5</v>
      </c>
      <c r="B145">
        <v>0</v>
      </c>
    </row>
    <row r="146" spans="1:2" x14ac:dyDescent="0.3">
      <c r="A146" s="98">
        <v>4.9999999999999998E-8</v>
      </c>
      <c r="B146">
        <v>0</v>
      </c>
    </row>
    <row r="147" spans="1:2" x14ac:dyDescent="0.3">
      <c r="A147" s="98">
        <v>1.9000000000000001E-8</v>
      </c>
      <c r="B147">
        <v>2</v>
      </c>
    </row>
    <row r="148" spans="1:2" x14ac:dyDescent="0.3">
      <c r="A148" s="98">
        <v>1.7100000000000001E-7</v>
      </c>
      <c r="B148">
        <v>0</v>
      </c>
    </row>
    <row r="149" spans="1:2" x14ac:dyDescent="0.3">
      <c r="A149" s="98">
        <v>7.5999999999999992E-7</v>
      </c>
      <c r="B149">
        <v>0</v>
      </c>
    </row>
    <row r="150" spans="1:2" x14ac:dyDescent="0.3">
      <c r="A150" s="98">
        <v>4.0000000000000009E-7</v>
      </c>
      <c r="B150">
        <v>0</v>
      </c>
    </row>
    <row r="151" spans="1:2" x14ac:dyDescent="0.3">
      <c r="A151" s="98">
        <v>3.2000000000000011E-7</v>
      </c>
      <c r="B151">
        <v>0</v>
      </c>
    </row>
    <row r="152" spans="1:2" x14ac:dyDescent="0.3">
      <c r="A152" s="98">
        <v>1.2800000000000005E-6</v>
      </c>
      <c r="B152">
        <v>0</v>
      </c>
    </row>
    <row r="153" spans="1:2" x14ac:dyDescent="0.3">
      <c r="A153" s="98">
        <v>4.0000000000000009E-7</v>
      </c>
      <c r="B153">
        <v>0</v>
      </c>
    </row>
    <row r="154" spans="1:2" x14ac:dyDescent="0.3">
      <c r="A154" s="98">
        <v>1.5200000000000003E-6</v>
      </c>
      <c r="B154">
        <v>0</v>
      </c>
    </row>
    <row r="155" spans="1:2" x14ac:dyDescent="0.3">
      <c r="A155" s="98">
        <v>6.0800000000000011E-6</v>
      </c>
      <c r="B155">
        <v>0</v>
      </c>
    </row>
    <row r="156" spans="1:2" x14ac:dyDescent="0.3">
      <c r="A156" s="98">
        <v>4.1200000000000004E-6</v>
      </c>
      <c r="B156">
        <v>0</v>
      </c>
    </row>
    <row r="157" spans="1:2" x14ac:dyDescent="0.3">
      <c r="A157" s="98">
        <v>1.5656000000000001E-6</v>
      </c>
      <c r="B157">
        <v>2</v>
      </c>
    </row>
    <row r="158" spans="1:2" x14ac:dyDescent="0.3">
      <c r="A158" s="98">
        <v>1.40904E-5</v>
      </c>
      <c r="B158">
        <v>0</v>
      </c>
    </row>
    <row r="159" spans="1:2" x14ac:dyDescent="0.3">
      <c r="A159" s="98">
        <v>6.2624000000000002E-5</v>
      </c>
      <c r="B159">
        <v>0</v>
      </c>
    </row>
    <row r="160" spans="1:2" x14ac:dyDescent="0.3">
      <c r="A160" s="98">
        <v>8.2399999999999997E-5</v>
      </c>
      <c r="B160">
        <v>0</v>
      </c>
    </row>
    <row r="161" spans="1:2" x14ac:dyDescent="0.3">
      <c r="A161" s="98">
        <v>6.5920000000000006E-5</v>
      </c>
      <c r="B161">
        <v>0</v>
      </c>
    </row>
    <row r="162" spans="1:2" x14ac:dyDescent="0.3">
      <c r="A162" s="98">
        <v>2.6368000000000002E-4</v>
      </c>
      <c r="B162">
        <v>0</v>
      </c>
    </row>
    <row r="163" spans="1:2" x14ac:dyDescent="0.3">
      <c r="A163" s="98">
        <v>7.7600000000000002E-6</v>
      </c>
      <c r="B163">
        <v>0</v>
      </c>
    </row>
    <row r="164" spans="1:2" x14ac:dyDescent="0.3">
      <c r="A164" s="98">
        <v>2.9488000000000005E-6</v>
      </c>
      <c r="B164">
        <v>2</v>
      </c>
    </row>
    <row r="165" spans="1:2" x14ac:dyDescent="0.3">
      <c r="A165" s="98">
        <v>2.6539200000000002E-5</v>
      </c>
      <c r="B165">
        <v>0</v>
      </c>
    </row>
    <row r="166" spans="1:2" x14ac:dyDescent="0.3">
      <c r="A166" s="98">
        <v>1.1795200000000001E-4</v>
      </c>
      <c r="B166">
        <v>0</v>
      </c>
    </row>
    <row r="167" spans="1:2" x14ac:dyDescent="0.3">
      <c r="A167" s="98">
        <v>1.552E-4</v>
      </c>
      <c r="B167">
        <v>0</v>
      </c>
    </row>
    <row r="168" spans="1:2" x14ac:dyDescent="0.3">
      <c r="A168" s="98">
        <v>1.2416000000000003E-4</v>
      </c>
      <c r="B168">
        <v>0</v>
      </c>
    </row>
    <row r="169" spans="1:2" x14ac:dyDescent="0.3">
      <c r="A169" s="98">
        <v>4.9664000000000012E-4</v>
      </c>
      <c r="B169">
        <v>0</v>
      </c>
    </row>
    <row r="170" spans="1:2" x14ac:dyDescent="0.3">
      <c r="A170" s="98">
        <v>2.4999999999999999E-7</v>
      </c>
      <c r="B170">
        <v>0</v>
      </c>
    </row>
    <row r="171" spans="1:2" x14ac:dyDescent="0.3">
      <c r="A171" s="98">
        <v>9.5000000000000004E-8</v>
      </c>
      <c r="B171">
        <v>2</v>
      </c>
    </row>
    <row r="172" spans="1:2" x14ac:dyDescent="0.3">
      <c r="A172" s="98">
        <v>8.5499999999999997E-7</v>
      </c>
      <c r="B172">
        <v>0</v>
      </c>
    </row>
    <row r="173" spans="1:2" x14ac:dyDescent="0.3">
      <c r="A173" s="98">
        <v>3.7999999999999996E-6</v>
      </c>
      <c r="B173">
        <v>0</v>
      </c>
    </row>
    <row r="174" spans="1:2" x14ac:dyDescent="0.3">
      <c r="A174" s="98">
        <v>6.0000000000000008E-7</v>
      </c>
      <c r="B174">
        <v>0</v>
      </c>
    </row>
    <row r="175" spans="1:2" x14ac:dyDescent="0.3">
      <c r="A175" s="98">
        <v>4.8000000000000006E-7</v>
      </c>
      <c r="B175">
        <v>0</v>
      </c>
    </row>
    <row r="176" spans="1:2" x14ac:dyDescent="0.3">
      <c r="A176" s="98">
        <v>1.9200000000000003E-6</v>
      </c>
      <c r="B176">
        <v>0</v>
      </c>
    </row>
    <row r="177" spans="1:2" x14ac:dyDescent="0.3">
      <c r="A177" s="98">
        <v>1.0000000000000002E-6</v>
      </c>
      <c r="B177">
        <v>0</v>
      </c>
    </row>
    <row r="178" spans="1:2" x14ac:dyDescent="0.3">
      <c r="A178" s="98">
        <v>3.8000000000000007E-7</v>
      </c>
      <c r="B178">
        <v>2</v>
      </c>
    </row>
    <row r="179" spans="1:2" x14ac:dyDescent="0.3">
      <c r="A179" s="98">
        <v>3.4200000000000007E-6</v>
      </c>
      <c r="B179">
        <v>0</v>
      </c>
    </row>
    <row r="180" spans="1:2" x14ac:dyDescent="0.3">
      <c r="A180" s="98">
        <v>1.5200000000000002E-5</v>
      </c>
      <c r="B180">
        <v>0</v>
      </c>
    </row>
    <row r="181" spans="1:2" x14ac:dyDescent="0.3">
      <c r="A181" s="98">
        <v>4.0000000000000003E-5</v>
      </c>
      <c r="B181">
        <v>0</v>
      </c>
    </row>
    <row r="182" spans="1:2" x14ac:dyDescent="0.3">
      <c r="A182" s="98">
        <v>3.2000000000000005E-5</v>
      </c>
      <c r="B182">
        <v>0</v>
      </c>
    </row>
    <row r="183" spans="1:2" x14ac:dyDescent="0.3">
      <c r="A183" s="98">
        <v>1.2800000000000002E-4</v>
      </c>
      <c r="B183">
        <v>0</v>
      </c>
    </row>
    <row r="184" spans="1:2" x14ac:dyDescent="0.3">
      <c r="A184" s="98">
        <v>5.0000000000000008E-7</v>
      </c>
      <c r="B184">
        <v>0</v>
      </c>
    </row>
    <row r="185" spans="1:2" x14ac:dyDescent="0.3">
      <c r="A185" s="98">
        <v>1.9000000000000003E-7</v>
      </c>
      <c r="B185">
        <v>3</v>
      </c>
    </row>
    <row r="186" spans="1:2" x14ac:dyDescent="0.3">
      <c r="A186" s="98">
        <v>1.7100000000000004E-6</v>
      </c>
      <c r="B186">
        <v>0</v>
      </c>
    </row>
    <row r="187" spans="1:2" x14ac:dyDescent="0.3">
      <c r="A187" s="98">
        <v>7.6000000000000009E-6</v>
      </c>
      <c r="B187">
        <v>0</v>
      </c>
    </row>
    <row r="188" spans="1:2" x14ac:dyDescent="0.3">
      <c r="A188" s="98">
        <v>2.0000000000000002E-5</v>
      </c>
      <c r="B188">
        <v>0</v>
      </c>
    </row>
    <row r="189" spans="1:2" x14ac:dyDescent="0.3">
      <c r="A189" s="98">
        <v>1.6000000000000003E-5</v>
      </c>
      <c r="B189">
        <v>0</v>
      </c>
    </row>
    <row r="190" spans="1:2" x14ac:dyDescent="0.3">
      <c r="A190" s="98">
        <v>6.4000000000000011E-5</v>
      </c>
      <c r="B190">
        <v>0</v>
      </c>
    </row>
    <row r="191" spans="1:2" x14ac:dyDescent="0.3">
      <c r="A191" s="98">
        <v>5.0000000000000008E-7</v>
      </c>
      <c r="B191">
        <v>0</v>
      </c>
    </row>
    <row r="192" spans="1:2" x14ac:dyDescent="0.3">
      <c r="A192" s="98">
        <v>1.9000000000000003E-7</v>
      </c>
      <c r="B192">
        <v>2</v>
      </c>
    </row>
    <row r="193" spans="1:2" x14ac:dyDescent="0.3">
      <c r="A193" s="98">
        <v>1.7100000000000004E-6</v>
      </c>
      <c r="B193">
        <v>0</v>
      </c>
    </row>
    <row r="194" spans="1:2" x14ac:dyDescent="0.3">
      <c r="A194" s="98">
        <v>7.6000000000000009E-6</v>
      </c>
      <c r="B194">
        <v>0</v>
      </c>
    </row>
    <row r="195" spans="1:2" x14ac:dyDescent="0.3">
      <c r="A195" s="98">
        <v>2.0000000000000002E-5</v>
      </c>
      <c r="B195">
        <v>0</v>
      </c>
    </row>
    <row r="196" spans="1:2" x14ac:dyDescent="0.3">
      <c r="A196" s="98">
        <v>1.6000000000000003E-5</v>
      </c>
      <c r="B196">
        <v>0</v>
      </c>
    </row>
    <row r="197" spans="1:2" x14ac:dyDescent="0.3">
      <c r="A197" s="98">
        <v>6.4000000000000011E-5</v>
      </c>
      <c r="B197">
        <v>0</v>
      </c>
    </row>
    <row r="198" spans="1:2" x14ac:dyDescent="0.3">
      <c r="A198" s="98">
        <v>1.0000000000000002E-6</v>
      </c>
      <c r="B198">
        <v>0</v>
      </c>
    </row>
    <row r="199" spans="1:2" x14ac:dyDescent="0.3">
      <c r="A199" s="98">
        <v>3.8000000000000007E-7</v>
      </c>
      <c r="B199">
        <v>2</v>
      </c>
    </row>
    <row r="200" spans="1:2" x14ac:dyDescent="0.3">
      <c r="A200" s="98">
        <v>3.4200000000000007E-6</v>
      </c>
      <c r="B200">
        <v>0</v>
      </c>
    </row>
    <row r="201" spans="1:2" x14ac:dyDescent="0.3">
      <c r="A201" s="98">
        <v>1.5200000000000002E-5</v>
      </c>
      <c r="B201">
        <v>1</v>
      </c>
    </row>
    <row r="202" spans="1:2" x14ac:dyDescent="0.3">
      <c r="A202" s="98">
        <v>4.0000000000000003E-5</v>
      </c>
      <c r="B202">
        <v>0</v>
      </c>
    </row>
    <row r="203" spans="1:2" x14ac:dyDescent="0.3">
      <c r="A203" s="98">
        <v>3.2000000000000005E-5</v>
      </c>
      <c r="B203">
        <v>0</v>
      </c>
    </row>
    <row r="204" spans="1:2" x14ac:dyDescent="0.3">
      <c r="A204" s="98">
        <v>1.2800000000000002E-4</v>
      </c>
      <c r="B204">
        <v>0</v>
      </c>
    </row>
    <row r="205" spans="1:2" x14ac:dyDescent="0.3">
      <c r="A205" s="98">
        <v>1.3349999999999999E-5</v>
      </c>
      <c r="B205">
        <v>0</v>
      </c>
    </row>
    <row r="206" spans="1:2" x14ac:dyDescent="0.3">
      <c r="A206" s="98">
        <v>5.0730000000000004E-6</v>
      </c>
      <c r="B206">
        <v>2</v>
      </c>
    </row>
    <row r="207" spans="1:2" x14ac:dyDescent="0.3">
      <c r="A207" s="98">
        <v>4.5657E-5</v>
      </c>
      <c r="B207">
        <v>0</v>
      </c>
    </row>
    <row r="208" spans="1:2" x14ac:dyDescent="0.3">
      <c r="A208" s="98">
        <v>2.0291999999999999E-4</v>
      </c>
      <c r="B208">
        <v>0</v>
      </c>
    </row>
    <row r="209" spans="1:2" x14ac:dyDescent="0.3">
      <c r="A209" s="98">
        <v>3.5599999999999998E-4</v>
      </c>
      <c r="B209">
        <v>0</v>
      </c>
    </row>
    <row r="210" spans="1:2" x14ac:dyDescent="0.3">
      <c r="A210" s="98">
        <v>2.8480000000000004E-4</v>
      </c>
      <c r="B210">
        <v>0</v>
      </c>
    </row>
    <row r="211" spans="1:2" x14ac:dyDescent="0.3">
      <c r="A211" s="98">
        <v>1.1392000000000002E-3</v>
      </c>
      <c r="B211">
        <v>0</v>
      </c>
    </row>
    <row r="212" spans="1:2" x14ac:dyDescent="0.3">
      <c r="A212" s="98">
        <v>1.2045000000000001E-5</v>
      </c>
      <c r="B212">
        <v>0</v>
      </c>
    </row>
    <row r="213" spans="1:2" x14ac:dyDescent="0.3">
      <c r="A213" s="98">
        <v>4.5771000000000006E-6</v>
      </c>
      <c r="B213">
        <v>2</v>
      </c>
    </row>
    <row r="214" spans="1:2" x14ac:dyDescent="0.3">
      <c r="A214" s="98">
        <v>4.1193900000000006E-5</v>
      </c>
      <c r="B214">
        <v>0</v>
      </c>
    </row>
    <row r="215" spans="1:2" x14ac:dyDescent="0.3">
      <c r="A215" s="98">
        <v>1.83084E-4</v>
      </c>
      <c r="B215">
        <v>0</v>
      </c>
    </row>
    <row r="216" spans="1:2" x14ac:dyDescent="0.3">
      <c r="A216" s="98">
        <v>3.212E-4</v>
      </c>
      <c r="B216">
        <v>0</v>
      </c>
    </row>
    <row r="217" spans="1:2" x14ac:dyDescent="0.3">
      <c r="A217" s="98">
        <v>2.5696000000000003E-4</v>
      </c>
      <c r="B217">
        <v>0</v>
      </c>
    </row>
    <row r="218" spans="1:2" x14ac:dyDescent="0.3">
      <c r="A218" s="98">
        <v>1.0278400000000001E-3</v>
      </c>
      <c r="B218">
        <v>0</v>
      </c>
    </row>
    <row r="219" spans="1:2" x14ac:dyDescent="0.3">
      <c r="A219" s="98">
        <v>2.6300000000000002E-6</v>
      </c>
      <c r="B219">
        <v>2</v>
      </c>
    </row>
    <row r="220" spans="1:2" x14ac:dyDescent="0.3">
      <c r="A220" s="98">
        <v>9.9940000000000012E-7</v>
      </c>
      <c r="B220">
        <v>3</v>
      </c>
    </row>
    <row r="221" spans="1:2" x14ac:dyDescent="0.3">
      <c r="A221" s="98">
        <v>8.9946000000000002E-6</v>
      </c>
      <c r="B221">
        <v>1</v>
      </c>
    </row>
    <row r="222" spans="1:2" x14ac:dyDescent="0.3">
      <c r="A222" s="98">
        <v>3.9975999999999998E-5</v>
      </c>
      <c r="B222">
        <v>0</v>
      </c>
    </row>
    <row r="223" spans="1:2" x14ac:dyDescent="0.3">
      <c r="A223" s="98">
        <v>5.2600000000000005E-5</v>
      </c>
      <c r="B223">
        <v>0</v>
      </c>
    </row>
    <row r="224" spans="1:2" x14ac:dyDescent="0.3">
      <c r="A224" s="98">
        <v>4.208000000000001E-5</v>
      </c>
      <c r="B224">
        <v>0</v>
      </c>
    </row>
    <row r="225" spans="1:2" x14ac:dyDescent="0.3">
      <c r="A225" s="98">
        <v>1.6832000000000004E-4</v>
      </c>
      <c r="B225">
        <v>0</v>
      </c>
    </row>
    <row r="226" spans="1:2" x14ac:dyDescent="0.3">
      <c r="A226" s="98">
        <v>2.835E-6</v>
      </c>
      <c r="B226">
        <v>2</v>
      </c>
    </row>
    <row r="227" spans="1:2" x14ac:dyDescent="0.3">
      <c r="A227" s="98">
        <v>1.0773E-6</v>
      </c>
      <c r="B227">
        <v>3</v>
      </c>
    </row>
    <row r="228" spans="1:2" x14ac:dyDescent="0.3">
      <c r="A228" s="98">
        <v>9.6956999999999993E-6</v>
      </c>
      <c r="B228">
        <v>1</v>
      </c>
    </row>
    <row r="229" spans="1:2" x14ac:dyDescent="0.3">
      <c r="A229" s="98">
        <v>4.3092E-5</v>
      </c>
      <c r="B229">
        <v>0</v>
      </c>
    </row>
    <row r="230" spans="1:2" x14ac:dyDescent="0.3">
      <c r="A230" s="98">
        <v>5.6700000000000003E-5</v>
      </c>
      <c r="B230">
        <v>0</v>
      </c>
    </row>
    <row r="231" spans="1:2" x14ac:dyDescent="0.3">
      <c r="A231" s="98">
        <v>4.5360000000000013E-5</v>
      </c>
      <c r="B231">
        <v>0</v>
      </c>
    </row>
    <row r="232" spans="1:2" x14ac:dyDescent="0.3">
      <c r="A232" s="98">
        <v>1.8144000000000005E-4</v>
      </c>
      <c r="B232">
        <v>0</v>
      </c>
    </row>
    <row r="233" spans="1:2" x14ac:dyDescent="0.3">
      <c r="A233" s="98">
        <v>3.315E-6</v>
      </c>
      <c r="B233">
        <v>2</v>
      </c>
    </row>
    <row r="234" spans="1:2" x14ac:dyDescent="0.3">
      <c r="A234" s="98">
        <v>1.2597000000000002E-6</v>
      </c>
      <c r="B234">
        <v>3</v>
      </c>
    </row>
    <row r="235" spans="1:2" x14ac:dyDescent="0.3">
      <c r="A235" s="98">
        <v>1.1337300000000001E-5</v>
      </c>
      <c r="B235">
        <v>1</v>
      </c>
    </row>
    <row r="236" spans="1:2" x14ac:dyDescent="0.3">
      <c r="A236" s="98">
        <v>5.0387999999999999E-5</v>
      </c>
      <c r="B236">
        <v>0</v>
      </c>
    </row>
    <row r="237" spans="1:2" x14ac:dyDescent="0.3">
      <c r="A237" s="98">
        <v>6.6299999999999999E-5</v>
      </c>
      <c r="B237">
        <v>0</v>
      </c>
    </row>
    <row r="238" spans="1:2" x14ac:dyDescent="0.3">
      <c r="A238" s="98">
        <v>5.3040000000000007E-5</v>
      </c>
      <c r="B238">
        <v>0</v>
      </c>
    </row>
    <row r="239" spans="1:2" x14ac:dyDescent="0.3">
      <c r="A239" s="98">
        <v>2.1216000000000003E-4</v>
      </c>
      <c r="B239">
        <v>0</v>
      </c>
    </row>
    <row r="240" spans="1:2" x14ac:dyDescent="0.3">
      <c r="A240" s="98">
        <v>6.63E-6</v>
      </c>
      <c r="B240">
        <v>2</v>
      </c>
    </row>
    <row r="241" spans="1:2" x14ac:dyDescent="0.3">
      <c r="A241" s="98">
        <v>2.5194000000000004E-6</v>
      </c>
      <c r="B241">
        <v>3</v>
      </c>
    </row>
    <row r="242" spans="1:2" x14ac:dyDescent="0.3">
      <c r="A242" s="98">
        <v>2.2674600000000001E-5</v>
      </c>
      <c r="B242">
        <v>1</v>
      </c>
    </row>
    <row r="243" spans="1:2" x14ac:dyDescent="0.3">
      <c r="A243" s="98">
        <v>1.00776E-4</v>
      </c>
      <c r="B243">
        <v>0</v>
      </c>
    </row>
    <row r="244" spans="1:2" x14ac:dyDescent="0.3">
      <c r="A244" s="98">
        <v>1.326E-4</v>
      </c>
      <c r="B244">
        <v>0</v>
      </c>
    </row>
    <row r="245" spans="1:2" x14ac:dyDescent="0.3">
      <c r="A245" s="98">
        <v>1.0608000000000001E-4</v>
      </c>
      <c r="B245">
        <v>0</v>
      </c>
    </row>
    <row r="246" spans="1:2" x14ac:dyDescent="0.3">
      <c r="A246" s="98">
        <v>4.2432000000000006E-4</v>
      </c>
      <c r="B246">
        <v>0</v>
      </c>
    </row>
    <row r="247" spans="1:2" x14ac:dyDescent="0.3">
      <c r="A247" s="98">
        <v>6.8950000000000001E-6</v>
      </c>
      <c r="B247">
        <v>2</v>
      </c>
    </row>
    <row r="248" spans="1:2" x14ac:dyDescent="0.3">
      <c r="A248" s="98">
        <v>2.6201000000000001E-6</v>
      </c>
      <c r="B248">
        <v>2</v>
      </c>
    </row>
    <row r="249" spans="1:2" x14ac:dyDescent="0.3">
      <c r="A249" s="98">
        <v>2.35809E-5</v>
      </c>
      <c r="B249">
        <v>1</v>
      </c>
    </row>
    <row r="250" spans="1:2" x14ac:dyDescent="0.3">
      <c r="A250" s="98">
        <v>1.0480399999999999E-4</v>
      </c>
      <c r="B250">
        <v>0</v>
      </c>
    </row>
    <row r="251" spans="1:2" x14ac:dyDescent="0.3">
      <c r="A251" s="98">
        <v>1.3790000000000002E-4</v>
      </c>
      <c r="B251">
        <v>0</v>
      </c>
    </row>
    <row r="252" spans="1:2" x14ac:dyDescent="0.3">
      <c r="A252" s="98">
        <v>1.1032000000000003E-4</v>
      </c>
      <c r="B252">
        <v>0</v>
      </c>
    </row>
    <row r="253" spans="1:2" x14ac:dyDescent="0.3">
      <c r="A253" s="98">
        <v>4.4128000000000011E-4</v>
      </c>
      <c r="B253">
        <v>0</v>
      </c>
    </row>
    <row r="254" spans="1:2" x14ac:dyDescent="0.3">
      <c r="A254" s="98">
        <v>7.150000000000001E-6</v>
      </c>
      <c r="B254">
        <v>2</v>
      </c>
    </row>
    <row r="255" spans="1:2" x14ac:dyDescent="0.3">
      <c r="A255" s="98">
        <v>2.7170000000000004E-6</v>
      </c>
      <c r="B255">
        <v>2</v>
      </c>
    </row>
    <row r="256" spans="1:2" x14ac:dyDescent="0.3">
      <c r="A256" s="98">
        <v>2.4453000000000005E-5</v>
      </c>
      <c r="B256">
        <v>1</v>
      </c>
    </row>
    <row r="257" spans="1:2" x14ac:dyDescent="0.3">
      <c r="A257" s="98">
        <v>1.0868000000000001E-4</v>
      </c>
      <c r="B257">
        <v>0</v>
      </c>
    </row>
    <row r="258" spans="1:2" x14ac:dyDescent="0.3">
      <c r="A258" s="98">
        <v>1.4299999999999998E-4</v>
      </c>
      <c r="B258">
        <v>0</v>
      </c>
    </row>
    <row r="259" spans="1:2" x14ac:dyDescent="0.3">
      <c r="A259" s="98">
        <v>1.1440000000000002E-4</v>
      </c>
      <c r="B259">
        <v>0</v>
      </c>
    </row>
    <row r="260" spans="1:2" x14ac:dyDescent="0.3">
      <c r="A260" s="98">
        <v>4.5760000000000006E-4</v>
      </c>
      <c r="B260">
        <v>0</v>
      </c>
    </row>
    <row r="261" spans="1:2" x14ac:dyDescent="0.3">
      <c r="A261" s="98">
        <v>8.2849999999999995E-6</v>
      </c>
      <c r="B261">
        <v>2</v>
      </c>
    </row>
    <row r="262" spans="1:2" x14ac:dyDescent="0.3">
      <c r="A262" s="98">
        <v>3.1483000000000004E-6</v>
      </c>
      <c r="B262">
        <v>2</v>
      </c>
    </row>
    <row r="263" spans="1:2" x14ac:dyDescent="0.3">
      <c r="A263" s="98">
        <v>2.8334700000000002E-5</v>
      </c>
      <c r="B263">
        <v>1</v>
      </c>
    </row>
    <row r="264" spans="1:2" x14ac:dyDescent="0.3">
      <c r="A264" s="98">
        <v>1.2593199999999999E-4</v>
      </c>
      <c r="B264">
        <v>0</v>
      </c>
    </row>
    <row r="265" spans="1:2" x14ac:dyDescent="0.3">
      <c r="A265" s="98">
        <v>1.6569999999999999E-4</v>
      </c>
      <c r="B265">
        <v>0</v>
      </c>
    </row>
    <row r="266" spans="1:2" x14ac:dyDescent="0.3">
      <c r="A266" s="98">
        <v>1.3256000000000002E-4</v>
      </c>
      <c r="B266">
        <v>0</v>
      </c>
    </row>
    <row r="267" spans="1:2" x14ac:dyDescent="0.3">
      <c r="A267" s="98">
        <v>5.3024000000000007E-4</v>
      </c>
      <c r="B267">
        <v>0</v>
      </c>
    </row>
    <row r="268" spans="1:2" x14ac:dyDescent="0.3">
      <c r="A268" s="98">
        <v>7.7600000000000002E-6</v>
      </c>
      <c r="B268">
        <v>2</v>
      </c>
    </row>
    <row r="269" spans="1:2" x14ac:dyDescent="0.3">
      <c r="A269" s="98">
        <v>2.9488000000000005E-6</v>
      </c>
      <c r="B269">
        <v>2</v>
      </c>
    </row>
    <row r="270" spans="1:2" x14ac:dyDescent="0.3">
      <c r="A270" s="98">
        <v>2.6539200000000002E-5</v>
      </c>
      <c r="B270">
        <v>1</v>
      </c>
    </row>
    <row r="271" spans="1:2" x14ac:dyDescent="0.3">
      <c r="A271" s="98">
        <v>1.1795200000000001E-4</v>
      </c>
      <c r="B271">
        <v>0</v>
      </c>
    </row>
    <row r="272" spans="1:2" x14ac:dyDescent="0.3">
      <c r="A272" s="98">
        <v>1.552E-4</v>
      </c>
      <c r="B272">
        <v>0</v>
      </c>
    </row>
    <row r="273" spans="1:2" x14ac:dyDescent="0.3">
      <c r="A273" s="98">
        <v>1.2416000000000003E-4</v>
      </c>
      <c r="B273">
        <v>0</v>
      </c>
    </row>
    <row r="274" spans="1:2" x14ac:dyDescent="0.3">
      <c r="A274" s="98">
        <v>4.9664000000000012E-4</v>
      </c>
      <c r="B27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DBEF-EE20-4BED-BA8E-5F6591155D6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M35"/>
  <sheetViews>
    <sheetView workbookViewId="0">
      <pane ySplit="1" topLeftCell="A2" activePane="bottomLeft" state="frozen"/>
      <selection pane="bottomLeft" activeCell="F5" sqref="F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89</v>
      </c>
      <c r="C1" s="71" t="s">
        <v>28</v>
      </c>
      <c r="D1" s="8" t="s">
        <v>122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55" priority="10" operator="greaterThan">
      <formula>0</formula>
    </cfRule>
  </conditionalFormatting>
  <conditionalFormatting sqref="H5">
    <cfRule type="cellIs" dxfId="154" priority="9" operator="greaterThan">
      <formula>0</formula>
    </cfRule>
  </conditionalFormatting>
  <conditionalFormatting sqref="H9">
    <cfRule type="cellIs" dxfId="153" priority="8" operator="greaterThan">
      <formula>0</formula>
    </cfRule>
  </conditionalFormatting>
  <conditionalFormatting sqref="H13">
    <cfRule type="cellIs" dxfId="152" priority="7" operator="greaterThan">
      <formula>0</formula>
    </cfRule>
  </conditionalFormatting>
  <conditionalFormatting sqref="H17">
    <cfRule type="cellIs" dxfId="151" priority="6" operator="greaterThan">
      <formula>0</formula>
    </cfRule>
  </conditionalFormatting>
  <conditionalFormatting sqref="H20">
    <cfRule type="cellIs" dxfId="150" priority="5" operator="greaterThan">
      <formula>0</formula>
    </cfRule>
  </conditionalFormatting>
  <conditionalFormatting sqref="H22">
    <cfRule type="cellIs" dxfId="149" priority="4" operator="greaterThan">
      <formula>0</formula>
    </cfRule>
  </conditionalFormatting>
  <conditionalFormatting sqref="H26">
    <cfRule type="cellIs" dxfId="148" priority="3" operator="greaterThan">
      <formula>0</formula>
    </cfRule>
  </conditionalFormatting>
  <conditionalFormatting sqref="H30">
    <cfRule type="cellIs" dxfId="147" priority="2" operator="greaterThan">
      <formula>0</formula>
    </cfRule>
  </conditionalFormatting>
  <conditionalFormatting sqref="H34">
    <cfRule type="cellIs" dxfId="14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M35"/>
  <sheetViews>
    <sheetView workbookViewId="0">
      <pane ySplit="1" topLeftCell="A2" activePane="bottomLeft" state="frozen"/>
      <selection pane="bottomLeft" activeCell="H20" sqref="H20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0.76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45" priority="10" operator="greaterThan">
      <formula>0</formula>
    </cfRule>
  </conditionalFormatting>
  <conditionalFormatting sqref="H5">
    <cfRule type="cellIs" dxfId="144" priority="9" operator="greaterThan">
      <formula>0</formula>
    </cfRule>
  </conditionalFormatting>
  <conditionalFormatting sqref="H9">
    <cfRule type="cellIs" dxfId="143" priority="8" operator="greaterThan">
      <formula>0</formula>
    </cfRule>
  </conditionalFormatting>
  <conditionalFormatting sqref="H13">
    <cfRule type="cellIs" dxfId="142" priority="7" operator="greaterThan">
      <formula>0</formula>
    </cfRule>
  </conditionalFormatting>
  <conditionalFormatting sqref="H17">
    <cfRule type="cellIs" dxfId="141" priority="6" operator="greaterThan">
      <formula>0</formula>
    </cfRule>
  </conditionalFormatting>
  <conditionalFormatting sqref="H20">
    <cfRule type="cellIs" dxfId="140" priority="5" operator="greaterThan">
      <formula>0</formula>
    </cfRule>
  </conditionalFormatting>
  <conditionalFormatting sqref="H22">
    <cfRule type="cellIs" dxfId="139" priority="4" operator="greaterThan">
      <formula>0</formula>
    </cfRule>
  </conditionalFormatting>
  <conditionalFormatting sqref="H26">
    <cfRule type="cellIs" dxfId="138" priority="3" operator="greaterThan">
      <formula>0</formula>
    </cfRule>
  </conditionalFormatting>
  <conditionalFormatting sqref="H30">
    <cfRule type="cellIs" dxfId="137" priority="2" operator="greaterThan">
      <formula>0</formula>
    </cfRule>
  </conditionalFormatting>
  <conditionalFormatting sqref="H34">
    <cfRule type="cellIs" dxfId="13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I35"/>
  <sheetViews>
    <sheetView workbookViewId="0">
      <pane ySplit="1" topLeftCell="A2" activePane="bottomLeft" state="frozen"/>
      <selection pane="bottomLeft" activeCell="B1" sqref="B1:H2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40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40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35" priority="8" operator="greaterThan">
      <formula>0</formula>
    </cfRule>
  </conditionalFormatting>
  <conditionalFormatting sqref="H7">
    <cfRule type="cellIs" dxfId="134" priority="7" operator="greaterThan">
      <formula>0</formula>
    </cfRule>
  </conditionalFormatting>
  <conditionalFormatting sqref="H11">
    <cfRule type="cellIs" dxfId="133" priority="6" operator="greaterThan">
      <formula>0</formula>
    </cfRule>
  </conditionalFormatting>
  <conditionalFormatting sqref="H13">
    <cfRule type="cellIs" dxfId="132" priority="5" operator="greaterThan">
      <formula>0</formula>
    </cfRule>
  </conditionalFormatting>
  <conditionalFormatting sqref="H16">
    <cfRule type="cellIs" dxfId="131" priority="4" operator="greaterThan">
      <formula>0</formula>
    </cfRule>
  </conditionalFormatting>
  <conditionalFormatting sqref="H20">
    <cfRule type="cellIs" dxfId="130" priority="3" operator="greaterThan">
      <formula>0</formula>
    </cfRule>
  </conditionalFormatting>
  <conditionalFormatting sqref="H24">
    <cfRule type="cellIs" dxfId="129" priority="2" operator="greaterThan">
      <formula>0</formula>
    </cfRule>
  </conditionalFormatting>
  <conditionalFormatting sqref="H26">
    <cfRule type="cellIs" dxfId="1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I35"/>
  <sheetViews>
    <sheetView workbookViewId="0">
      <pane ySplit="1" topLeftCell="A2" activePane="bottomLeft" state="frozen"/>
      <selection pane="bottomLeft" activeCell="M19" sqref="M19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121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121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27" priority="8" operator="greaterThan">
      <formula>0</formula>
    </cfRule>
  </conditionalFormatting>
  <conditionalFormatting sqref="H7">
    <cfRule type="cellIs" dxfId="126" priority="7" operator="greaterThan">
      <formula>0</formula>
    </cfRule>
  </conditionalFormatting>
  <conditionalFormatting sqref="H11">
    <cfRule type="cellIs" dxfId="125" priority="6" operator="greaterThan">
      <formula>0</formula>
    </cfRule>
  </conditionalFormatting>
  <conditionalFormatting sqref="H13">
    <cfRule type="cellIs" dxfId="124" priority="5" operator="greaterThan">
      <formula>0</formula>
    </cfRule>
  </conditionalFormatting>
  <conditionalFormatting sqref="H16">
    <cfRule type="cellIs" dxfId="123" priority="4" operator="greaterThan">
      <formula>0</formula>
    </cfRule>
  </conditionalFormatting>
  <conditionalFormatting sqref="H20">
    <cfRule type="cellIs" dxfId="122" priority="3" operator="greaterThan">
      <formula>0</formula>
    </cfRule>
  </conditionalFormatting>
  <conditionalFormatting sqref="H24">
    <cfRule type="cellIs" dxfId="121" priority="2" operator="greaterThan">
      <formula>0</formula>
    </cfRule>
  </conditionalFormatting>
  <conditionalFormatting sqref="H26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B1:M35"/>
  <sheetViews>
    <sheetView workbookViewId="0">
      <pane ySplit="1" topLeftCell="A11" activePane="bottomLeft" state="frozen"/>
      <selection pane="bottomLeft" activeCell="H3" sqref="H3:H26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09" priority="10" operator="greaterThan">
      <formula>0</formula>
    </cfRule>
  </conditionalFormatting>
  <conditionalFormatting sqref="H5">
    <cfRule type="cellIs" dxfId="108" priority="9" operator="greaterThan">
      <formula>0</formula>
    </cfRule>
  </conditionalFormatting>
  <conditionalFormatting sqref="H9">
    <cfRule type="cellIs" dxfId="107" priority="8" operator="greaterThan">
      <formula>0</formula>
    </cfRule>
  </conditionalFormatting>
  <conditionalFormatting sqref="H13">
    <cfRule type="cellIs" dxfId="106" priority="7" operator="greaterThan">
      <formula>0</formula>
    </cfRule>
  </conditionalFormatting>
  <conditionalFormatting sqref="H17">
    <cfRule type="cellIs" dxfId="105" priority="6" operator="greaterThan">
      <formula>0</formula>
    </cfRule>
  </conditionalFormatting>
  <conditionalFormatting sqref="H20">
    <cfRule type="cellIs" dxfId="104" priority="5" operator="greaterThan">
      <formula>0</formula>
    </cfRule>
  </conditionalFormatting>
  <conditionalFormatting sqref="H22">
    <cfRule type="cellIs" dxfId="103" priority="4" operator="greaterThan">
      <formula>0</formula>
    </cfRule>
  </conditionalFormatting>
  <conditionalFormatting sqref="H26">
    <cfRule type="cellIs" dxfId="102" priority="3" operator="greaterThan">
      <formula>0</formula>
    </cfRule>
  </conditionalFormatting>
  <conditionalFormatting sqref="H30">
    <cfRule type="cellIs" dxfId="101" priority="2" operator="greaterThan">
      <formula>0</formula>
    </cfRule>
  </conditionalFormatting>
  <conditionalFormatting sqref="H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0.90249999999999997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99" priority="10" operator="greaterThan">
      <formula>0</formula>
    </cfRule>
  </conditionalFormatting>
  <conditionalFormatting sqref="H5">
    <cfRule type="cellIs" dxfId="98" priority="9" operator="greaterThan">
      <formula>0</formula>
    </cfRule>
  </conditionalFormatting>
  <conditionalFormatting sqref="H9">
    <cfRule type="cellIs" dxfId="97" priority="8" operator="greaterThan">
      <formula>0</formula>
    </cfRule>
  </conditionalFormatting>
  <conditionalFormatting sqref="H13">
    <cfRule type="cellIs" dxfId="96" priority="7" operator="greaterThan">
      <formula>0</formula>
    </cfRule>
  </conditionalFormatting>
  <conditionalFormatting sqref="H17">
    <cfRule type="cellIs" dxfId="95" priority="6" operator="greaterThan">
      <formula>0</formula>
    </cfRule>
  </conditionalFormatting>
  <conditionalFormatting sqref="H20">
    <cfRule type="cellIs" dxfId="94" priority="5" operator="greaterThan">
      <formula>0</formula>
    </cfRule>
  </conditionalFormatting>
  <conditionalFormatting sqref="H22">
    <cfRule type="cellIs" dxfId="93" priority="4" operator="greaterThan">
      <formula>0</formula>
    </cfRule>
  </conditionalFormatting>
  <conditionalFormatting sqref="H26">
    <cfRule type="cellIs" dxfId="92" priority="3" operator="greaterThan">
      <formula>0</formula>
    </cfRule>
  </conditionalFormatting>
  <conditionalFormatting sqref="H30">
    <cfRule type="cellIs" dxfId="91" priority="2" operator="greaterThan">
      <formula>0</formula>
    </cfRule>
  </conditionalFormatting>
  <conditionalFormatting sqref="H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РВС оригинал</vt:lpstr>
      <vt:lpstr>Тр-д ЛВЖ</vt:lpstr>
      <vt:lpstr>Тр-д ЛВЖ+токси</vt:lpstr>
      <vt:lpstr>Тр-д ГЖ</vt:lpstr>
      <vt:lpstr>Тр-д газ</vt:lpstr>
      <vt:lpstr>Тр-д газ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Масса ОВ</vt:lpstr>
      <vt:lpstr>Масса исп.</vt:lpstr>
      <vt:lpstr>Сценарии</vt:lpstr>
      <vt:lpstr>дБR, ppm</vt:lpstr>
      <vt:lpstr>FN_FG</vt:lpstr>
      <vt:lpstr>КАМСКОЙЛ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2024-02-09T08:04:01Z</dcterms:modified>
</cp:coreProperties>
</file>