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1C8360B3-53C6-4656-96F8-4BDD865943B4}" xr6:coauthVersionLast="47" xr6:coauthVersionMax="47" xr10:uidLastSave="{00000000-0000-0000-0000-000000000000}"/>
  <bookViews>
    <workbookView xWindow="-108" yWindow="-108" windowWidth="41496" windowHeight="16896" tabRatio="776" firstSheet="18" activeTab="23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Масса ОВ" sheetId="24" r:id="rId21"/>
    <sheet name="Масса исп." sheetId="1" r:id="rId22"/>
    <sheet name="Сценарии" sheetId="2" r:id="rId23"/>
    <sheet name="дБR, ppm" sheetId="8" r:id="rId24"/>
    <sheet name="FN_FG" sheetId="25" r:id="rId25"/>
    <sheet name="DB" sheetId="28" r:id="rId26"/>
    <sheet name="Расчет" sheetId="30" r:id="rId27"/>
    <sheet name="For word" sheetId="34" r:id="rId2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8" l="1"/>
  <c r="BD572" i="30"/>
  <c r="BD512" i="30"/>
  <c r="BH553" i="34"/>
  <c r="BH376" i="34"/>
  <c r="BH419" i="34"/>
  <c r="BH539" i="34"/>
  <c r="BH198" i="34"/>
  <c r="BH2" i="34"/>
  <c r="AU510" i="34"/>
  <c r="BE832" i="30"/>
  <c r="BG832" i="30" s="1"/>
  <c r="BD832" i="30"/>
  <c r="BF832" i="30" s="1"/>
  <c r="BE792" i="30"/>
  <c r="BG792" i="30" s="1"/>
  <c r="BD792" i="30"/>
  <c r="BF792" i="30" s="1"/>
  <c r="BG732" i="30"/>
  <c r="BF732" i="30"/>
  <c r="BE732" i="30"/>
  <c r="BD732" i="30"/>
  <c r="BB553" i="34"/>
  <c r="BD553" i="34" s="1"/>
  <c r="BE553" i="34"/>
  <c r="BC553" i="34"/>
  <c r="BC539" i="34"/>
  <c r="BE539" i="34" s="1"/>
  <c r="BB539" i="34"/>
  <c r="BD539" i="34" s="1"/>
  <c r="AS604" i="34" l="1"/>
  <c r="AN604" i="34"/>
  <c r="AM604" i="34"/>
  <c r="AL604" i="34"/>
  <c r="O604" i="34"/>
  <c r="M604" i="34"/>
  <c r="I604" i="34"/>
  <c r="AQ604" i="34" s="1"/>
  <c r="F604" i="34"/>
  <c r="E604" i="34"/>
  <c r="B604" i="34"/>
  <c r="N604" i="34" s="1"/>
  <c r="AS603" i="34"/>
  <c r="AN603" i="34"/>
  <c r="AM603" i="34"/>
  <c r="AL603" i="34"/>
  <c r="O603" i="34"/>
  <c r="N603" i="34"/>
  <c r="M603" i="34"/>
  <c r="J603" i="34"/>
  <c r="I603" i="34"/>
  <c r="F603" i="34"/>
  <c r="E603" i="34"/>
  <c r="B603" i="34"/>
  <c r="AS602" i="34"/>
  <c r="AN602" i="34"/>
  <c r="AM602" i="34"/>
  <c r="AL602" i="34"/>
  <c r="O602" i="34"/>
  <c r="M602" i="34"/>
  <c r="I602" i="34"/>
  <c r="J602" i="34" s="1"/>
  <c r="AU602" i="34" s="1"/>
  <c r="F602" i="34"/>
  <c r="H602" i="34" s="1"/>
  <c r="B602" i="34"/>
  <c r="N602" i="34" s="1"/>
  <c r="AU601" i="34"/>
  <c r="AS601" i="34"/>
  <c r="AN601" i="34"/>
  <c r="AM601" i="34"/>
  <c r="AL601" i="34"/>
  <c r="O601" i="34"/>
  <c r="M601" i="34"/>
  <c r="I601" i="34"/>
  <c r="F601" i="34"/>
  <c r="E601" i="34"/>
  <c r="B601" i="34"/>
  <c r="N601" i="34" s="1"/>
  <c r="AS600" i="34"/>
  <c r="AN600" i="34"/>
  <c r="AM600" i="34"/>
  <c r="AL600" i="34"/>
  <c r="O600" i="34"/>
  <c r="N600" i="34"/>
  <c r="M600" i="34"/>
  <c r="J600" i="34"/>
  <c r="AU600" i="34" s="1"/>
  <c r="I600" i="34"/>
  <c r="F600" i="34"/>
  <c r="E600" i="34"/>
  <c r="B600" i="34"/>
  <c r="AS599" i="34"/>
  <c r="AQ599" i="34"/>
  <c r="AR599" i="34" s="1"/>
  <c r="AT599" i="34" s="1"/>
  <c r="O599" i="34"/>
  <c r="N599" i="34"/>
  <c r="M599" i="34"/>
  <c r="J599" i="34"/>
  <c r="AU599" i="34" s="1"/>
  <c r="H599" i="34"/>
  <c r="AS598" i="34"/>
  <c r="AN598" i="34"/>
  <c r="AM598" i="34"/>
  <c r="AL598" i="34"/>
  <c r="O598" i="34"/>
  <c r="M598" i="34"/>
  <c r="I598" i="34"/>
  <c r="F598" i="34"/>
  <c r="E598" i="34"/>
  <c r="H598" i="34" s="1"/>
  <c r="B598" i="34"/>
  <c r="N598" i="34" s="1"/>
  <c r="AS597" i="34"/>
  <c r="AN597" i="34"/>
  <c r="AM597" i="34"/>
  <c r="AL597" i="34"/>
  <c r="O597" i="34"/>
  <c r="M597" i="34"/>
  <c r="I597" i="34"/>
  <c r="F597" i="34"/>
  <c r="E597" i="34"/>
  <c r="B597" i="34"/>
  <c r="N597" i="34" s="1"/>
  <c r="AS596" i="34"/>
  <c r="AN596" i="34"/>
  <c r="AM596" i="34"/>
  <c r="AL596" i="34"/>
  <c r="O596" i="34"/>
  <c r="M596" i="34"/>
  <c r="I596" i="34"/>
  <c r="J596" i="34" s="1"/>
  <c r="AU596" i="34" s="1"/>
  <c r="F596" i="34"/>
  <c r="H596" i="34" s="1"/>
  <c r="B596" i="34"/>
  <c r="N596" i="34" s="1"/>
  <c r="AS595" i="34"/>
  <c r="AN595" i="34"/>
  <c r="AM595" i="34"/>
  <c r="AL595" i="34"/>
  <c r="O595" i="34"/>
  <c r="M595" i="34"/>
  <c r="I595" i="34"/>
  <c r="F595" i="34"/>
  <c r="E595" i="34"/>
  <c r="B595" i="34"/>
  <c r="N595" i="34" s="1"/>
  <c r="AS594" i="34"/>
  <c r="AN594" i="34"/>
  <c r="AM594" i="34"/>
  <c r="AL594" i="34"/>
  <c r="O594" i="34"/>
  <c r="M594" i="34"/>
  <c r="J594" i="34"/>
  <c r="I594" i="34"/>
  <c r="F594" i="34"/>
  <c r="E594" i="34"/>
  <c r="B594" i="34"/>
  <c r="N594" i="34" s="1"/>
  <c r="AS593" i="34"/>
  <c r="AQ593" i="34"/>
  <c r="AR593" i="34" s="1"/>
  <c r="O593" i="34"/>
  <c r="N593" i="34"/>
  <c r="M593" i="34"/>
  <c r="L593" i="34"/>
  <c r="J593" i="34"/>
  <c r="AU593" i="34" s="1"/>
  <c r="H593" i="34"/>
  <c r="AX593" i="34" s="1"/>
  <c r="AS592" i="34"/>
  <c r="AN592" i="34"/>
  <c r="AM592" i="34"/>
  <c r="AL592" i="34"/>
  <c r="O592" i="34"/>
  <c r="M592" i="34"/>
  <c r="I592" i="34"/>
  <c r="F592" i="34"/>
  <c r="E592" i="34"/>
  <c r="B592" i="34"/>
  <c r="N592" i="34" s="1"/>
  <c r="AS591" i="34"/>
  <c r="AN591" i="34"/>
  <c r="AM591" i="34"/>
  <c r="AL591" i="34"/>
  <c r="O591" i="34"/>
  <c r="M591" i="34"/>
  <c r="I591" i="34"/>
  <c r="F591" i="34"/>
  <c r="E591" i="34"/>
  <c r="B591" i="34"/>
  <c r="N591" i="34" s="1"/>
  <c r="AS590" i="34"/>
  <c r="AN590" i="34"/>
  <c r="AM590" i="34"/>
  <c r="AL590" i="34"/>
  <c r="O590" i="34"/>
  <c r="M590" i="34"/>
  <c r="I590" i="34"/>
  <c r="J591" i="34" s="1"/>
  <c r="F590" i="34"/>
  <c r="H590" i="34" s="1"/>
  <c r="AX590" i="34" s="1"/>
  <c r="B590" i="34"/>
  <c r="N590" i="34" s="1"/>
  <c r="AS589" i="34"/>
  <c r="AN589" i="34"/>
  <c r="AM589" i="34"/>
  <c r="AL589" i="34"/>
  <c r="O589" i="34"/>
  <c r="M589" i="34"/>
  <c r="I589" i="34"/>
  <c r="F589" i="34"/>
  <c r="E589" i="34"/>
  <c r="B589" i="34"/>
  <c r="N589" i="34" s="1"/>
  <c r="AS588" i="34"/>
  <c r="AN588" i="34"/>
  <c r="AM588" i="34"/>
  <c r="AL588" i="34"/>
  <c r="O588" i="34"/>
  <c r="M588" i="34"/>
  <c r="J588" i="34"/>
  <c r="AU589" i="34" s="1"/>
  <c r="I588" i="34"/>
  <c r="F588" i="34"/>
  <c r="E588" i="34"/>
  <c r="H588" i="34" s="1"/>
  <c r="AX588" i="34" s="1"/>
  <c r="B588" i="34"/>
  <c r="N588" i="34" s="1"/>
  <c r="AU587" i="34"/>
  <c r="AS587" i="34"/>
  <c r="AQ587" i="34"/>
  <c r="O587" i="34"/>
  <c r="N587" i="34"/>
  <c r="M587" i="34"/>
  <c r="L587" i="34"/>
  <c r="J587" i="34"/>
  <c r="H587" i="34"/>
  <c r="AX587" i="34" s="1"/>
  <c r="AS586" i="34"/>
  <c r="AN586" i="34"/>
  <c r="AM586" i="34"/>
  <c r="AL586" i="34"/>
  <c r="O586" i="34"/>
  <c r="M586" i="34"/>
  <c r="I586" i="34"/>
  <c r="F586" i="34"/>
  <c r="E586" i="34"/>
  <c r="B586" i="34"/>
  <c r="N586" i="34" s="1"/>
  <c r="AS585" i="34"/>
  <c r="AN585" i="34"/>
  <c r="AM585" i="34"/>
  <c r="AL585" i="34"/>
  <c r="O585" i="34"/>
  <c r="M585" i="34"/>
  <c r="I585" i="34"/>
  <c r="F585" i="34"/>
  <c r="E585" i="34"/>
  <c r="B585" i="34"/>
  <c r="N585" i="34" s="1"/>
  <c r="AS584" i="34"/>
  <c r="AM584" i="34"/>
  <c r="AL584" i="34"/>
  <c r="O584" i="34"/>
  <c r="M584" i="34"/>
  <c r="F584" i="34"/>
  <c r="E584" i="34"/>
  <c r="B584" i="34"/>
  <c r="N584" i="34" s="1"/>
  <c r="AS583" i="34"/>
  <c r="AN583" i="34"/>
  <c r="AN584" i="34" s="1"/>
  <c r="AM583" i="34"/>
  <c r="AL583" i="34"/>
  <c r="O583" i="34"/>
  <c r="M583" i="34"/>
  <c r="I583" i="34"/>
  <c r="F583" i="34"/>
  <c r="H583" i="34" s="1"/>
  <c r="B583" i="34"/>
  <c r="N583" i="34" s="1"/>
  <c r="AS582" i="34"/>
  <c r="AN582" i="34"/>
  <c r="AM582" i="34"/>
  <c r="AL582" i="34"/>
  <c r="O582" i="34"/>
  <c r="M582" i="34"/>
  <c r="I582" i="34"/>
  <c r="F582" i="34"/>
  <c r="E582" i="34"/>
  <c r="B582" i="34"/>
  <c r="N582" i="34" s="1"/>
  <c r="AS581" i="34"/>
  <c r="AN581" i="34"/>
  <c r="AM581" i="34"/>
  <c r="AL581" i="34"/>
  <c r="O581" i="34"/>
  <c r="M581" i="34"/>
  <c r="J581" i="34"/>
  <c r="J585" i="34" s="1"/>
  <c r="I581" i="34"/>
  <c r="F581" i="34"/>
  <c r="E581" i="34"/>
  <c r="B581" i="34"/>
  <c r="N581" i="34" s="1"/>
  <c r="AS580" i="34"/>
  <c r="AN580" i="34"/>
  <c r="AM580" i="34"/>
  <c r="AL580" i="34"/>
  <c r="O580" i="34"/>
  <c r="M580" i="34"/>
  <c r="J580" i="34"/>
  <c r="AU580" i="34" s="1"/>
  <c r="I580" i="34"/>
  <c r="F580" i="34"/>
  <c r="E580" i="34"/>
  <c r="H580" i="34" s="1"/>
  <c r="B580" i="34"/>
  <c r="N580" i="34" s="1"/>
  <c r="AS579" i="34"/>
  <c r="AQ579" i="34"/>
  <c r="AR579" i="34" s="1"/>
  <c r="O579" i="34"/>
  <c r="N579" i="34"/>
  <c r="M579" i="34"/>
  <c r="J579" i="34"/>
  <c r="AU579" i="34" s="1"/>
  <c r="H579" i="34"/>
  <c r="AS578" i="34"/>
  <c r="AN578" i="34"/>
  <c r="AM578" i="34"/>
  <c r="AL578" i="34"/>
  <c r="O578" i="34"/>
  <c r="M578" i="34"/>
  <c r="I578" i="34"/>
  <c r="F578" i="34"/>
  <c r="E578" i="34"/>
  <c r="B578" i="34"/>
  <c r="N578" i="34" s="1"/>
  <c r="AS577" i="34"/>
  <c r="AN577" i="34"/>
  <c r="AM577" i="34"/>
  <c r="AL577" i="34"/>
  <c r="O577" i="34"/>
  <c r="M577" i="34"/>
  <c r="I577" i="34"/>
  <c r="F577" i="34"/>
  <c r="E577" i="34"/>
  <c r="B577" i="34"/>
  <c r="N577" i="34" s="1"/>
  <c r="AS576" i="34"/>
  <c r="AM576" i="34"/>
  <c r="AL576" i="34"/>
  <c r="O576" i="34"/>
  <c r="M576" i="34"/>
  <c r="F576" i="34"/>
  <c r="E576" i="34"/>
  <c r="B576" i="34"/>
  <c r="N576" i="34" s="1"/>
  <c r="AS575" i="34"/>
  <c r="AN575" i="34"/>
  <c r="AN576" i="34" s="1"/>
  <c r="AM575" i="34"/>
  <c r="AL575" i="34"/>
  <c r="O575" i="34"/>
  <c r="M575" i="34"/>
  <c r="I575" i="34"/>
  <c r="F575" i="34"/>
  <c r="H575" i="34" s="1"/>
  <c r="AX575" i="34" s="1"/>
  <c r="B575" i="34"/>
  <c r="N575" i="34" s="1"/>
  <c r="AS574" i="34"/>
  <c r="AN574" i="34"/>
  <c r="AM574" i="34"/>
  <c r="AL574" i="34"/>
  <c r="O574" i="34"/>
  <c r="M574" i="34"/>
  <c r="I574" i="34"/>
  <c r="F574" i="34"/>
  <c r="E574" i="34"/>
  <c r="B574" i="34"/>
  <c r="N574" i="34" s="1"/>
  <c r="AS573" i="34"/>
  <c r="AN573" i="34"/>
  <c r="AM573" i="34"/>
  <c r="AL573" i="34"/>
  <c r="O573" i="34"/>
  <c r="M573" i="34"/>
  <c r="J573" i="34"/>
  <c r="J577" i="34" s="1"/>
  <c r="I573" i="34"/>
  <c r="F573" i="34"/>
  <c r="E573" i="34"/>
  <c r="H573" i="34" s="1"/>
  <c r="AX573" i="34" s="1"/>
  <c r="B573" i="34"/>
  <c r="N573" i="34" s="1"/>
  <c r="AS572" i="34"/>
  <c r="AN572" i="34"/>
  <c r="AM572" i="34"/>
  <c r="AQ572" i="34" s="1"/>
  <c r="AL572" i="34"/>
  <c r="O572" i="34"/>
  <c r="M572" i="34"/>
  <c r="J572" i="34"/>
  <c r="AU574" i="34" s="1"/>
  <c r="I572" i="34"/>
  <c r="F572" i="34"/>
  <c r="E572" i="34"/>
  <c r="B572" i="34"/>
  <c r="N572" i="34" s="1"/>
  <c r="AS571" i="34"/>
  <c r="AQ571" i="34"/>
  <c r="AR571" i="34" s="1"/>
  <c r="AT571" i="34" s="1"/>
  <c r="O571" i="34"/>
  <c r="N571" i="34"/>
  <c r="M571" i="34"/>
  <c r="J571" i="34"/>
  <c r="AU571" i="34" s="1"/>
  <c r="H571" i="34"/>
  <c r="AS570" i="34"/>
  <c r="AN570" i="34"/>
  <c r="AM570" i="34"/>
  <c r="AL570" i="34"/>
  <c r="O570" i="34"/>
  <c r="M570" i="34"/>
  <c r="I570" i="34"/>
  <c r="F570" i="34"/>
  <c r="E570" i="34"/>
  <c r="B570" i="34"/>
  <c r="N570" i="34" s="1"/>
  <c r="AS569" i="34"/>
  <c r="AN569" i="34"/>
  <c r="AM569" i="34"/>
  <c r="AL569" i="34"/>
  <c r="O569" i="34"/>
  <c r="M569" i="34"/>
  <c r="I569" i="34"/>
  <c r="F569" i="34"/>
  <c r="E569" i="34"/>
  <c r="H569" i="34" s="1"/>
  <c r="B569" i="34"/>
  <c r="N569" i="34" s="1"/>
  <c r="AS568" i="34"/>
  <c r="AN568" i="34"/>
  <c r="AM568" i="34"/>
  <c r="AL568" i="34"/>
  <c r="O568" i="34"/>
  <c r="M568" i="34"/>
  <c r="I568" i="34"/>
  <c r="F568" i="34"/>
  <c r="H568" i="34" s="1"/>
  <c r="AX568" i="34" s="1"/>
  <c r="B568" i="34"/>
  <c r="N568" i="34" s="1"/>
  <c r="AS567" i="34"/>
  <c r="AN567" i="34"/>
  <c r="AM567" i="34"/>
  <c r="AL567" i="34"/>
  <c r="O567" i="34"/>
  <c r="M567" i="34"/>
  <c r="I567" i="34"/>
  <c r="F567" i="34"/>
  <c r="E567" i="34"/>
  <c r="B567" i="34"/>
  <c r="N567" i="34" s="1"/>
  <c r="AU566" i="34"/>
  <c r="AS566" i="34"/>
  <c r="AN566" i="34"/>
  <c r="AM566" i="34"/>
  <c r="AL566" i="34"/>
  <c r="O566" i="34"/>
  <c r="M566" i="34"/>
  <c r="J566" i="34"/>
  <c r="AU567" i="34" s="1"/>
  <c r="I566" i="34"/>
  <c r="F566" i="34"/>
  <c r="E566" i="34"/>
  <c r="B566" i="34"/>
  <c r="N566" i="34" s="1"/>
  <c r="AS565" i="34"/>
  <c r="AR565" i="34"/>
  <c r="AQ565" i="34"/>
  <c r="O565" i="34"/>
  <c r="N565" i="34"/>
  <c r="M565" i="34"/>
  <c r="L565" i="34"/>
  <c r="J565" i="34"/>
  <c r="AU565" i="34" s="1"/>
  <c r="H565" i="34"/>
  <c r="AX565" i="34" s="1"/>
  <c r="AS564" i="34"/>
  <c r="AN564" i="34"/>
  <c r="AM564" i="34"/>
  <c r="AL564" i="34"/>
  <c r="O564" i="34"/>
  <c r="M564" i="34"/>
  <c r="I564" i="34"/>
  <c r="H564" i="34"/>
  <c r="F564" i="34"/>
  <c r="E564" i="34"/>
  <c r="B564" i="34"/>
  <c r="N564" i="34" s="1"/>
  <c r="AS563" i="34"/>
  <c r="AN563" i="34"/>
  <c r="AM563" i="34"/>
  <c r="AL563" i="34"/>
  <c r="O563" i="34"/>
  <c r="M563" i="34"/>
  <c r="I563" i="34"/>
  <c r="F563" i="34"/>
  <c r="E563" i="34"/>
  <c r="H563" i="34" s="1"/>
  <c r="AX563" i="34" s="1"/>
  <c r="B563" i="34"/>
  <c r="N563" i="34" s="1"/>
  <c r="AS562" i="34"/>
  <c r="AN562" i="34"/>
  <c r="AM562" i="34"/>
  <c r="AL562" i="34"/>
  <c r="O562" i="34"/>
  <c r="M562" i="34"/>
  <c r="I562" i="34"/>
  <c r="J562" i="34" s="1"/>
  <c r="AU562" i="34" s="1"/>
  <c r="F562" i="34"/>
  <c r="H562" i="34" s="1"/>
  <c r="B562" i="34"/>
  <c r="N562" i="34" s="1"/>
  <c r="AS561" i="34"/>
  <c r="AN561" i="34"/>
  <c r="AM561" i="34"/>
  <c r="AL561" i="34"/>
  <c r="O561" i="34"/>
  <c r="M561" i="34"/>
  <c r="I561" i="34"/>
  <c r="F561" i="34"/>
  <c r="E561" i="34"/>
  <c r="B561" i="34"/>
  <c r="N561" i="34" s="1"/>
  <c r="AS560" i="34"/>
  <c r="AN560" i="34"/>
  <c r="AM560" i="34"/>
  <c r="AL560" i="34"/>
  <c r="O560" i="34"/>
  <c r="M560" i="34"/>
  <c r="J560" i="34"/>
  <c r="I560" i="34"/>
  <c r="F560" i="34"/>
  <c r="E560" i="34"/>
  <c r="H560" i="34" s="1"/>
  <c r="B560" i="34"/>
  <c r="N560" i="34" s="1"/>
  <c r="AS559" i="34"/>
  <c r="AQ559" i="34"/>
  <c r="AR559" i="34" s="1"/>
  <c r="O559" i="34"/>
  <c r="N559" i="34"/>
  <c r="M559" i="34"/>
  <c r="L559" i="34"/>
  <c r="J559" i="34"/>
  <c r="AU559" i="34" s="1"/>
  <c r="H559" i="34"/>
  <c r="AS558" i="34"/>
  <c r="AN558" i="34"/>
  <c r="AM558" i="34"/>
  <c r="AL558" i="34"/>
  <c r="O558" i="34"/>
  <c r="M558" i="34"/>
  <c r="I558" i="34"/>
  <c r="F558" i="34"/>
  <c r="E558" i="34"/>
  <c r="B558" i="34"/>
  <c r="N558" i="34" s="1"/>
  <c r="AS557" i="34"/>
  <c r="AN557" i="34"/>
  <c r="AM557" i="34"/>
  <c r="AL557" i="34"/>
  <c r="O557" i="34"/>
  <c r="M557" i="34"/>
  <c r="J557" i="34"/>
  <c r="I557" i="34"/>
  <c r="F557" i="34"/>
  <c r="E557" i="34"/>
  <c r="B557" i="34"/>
  <c r="N557" i="34" s="1"/>
  <c r="AS556" i="34"/>
  <c r="AN556" i="34"/>
  <c r="AM556" i="34"/>
  <c r="AL556" i="34"/>
  <c r="O556" i="34"/>
  <c r="M556" i="34"/>
  <c r="I556" i="34"/>
  <c r="J556" i="34" s="1"/>
  <c r="AU556" i="34" s="1"/>
  <c r="F556" i="34"/>
  <c r="H556" i="34" s="1"/>
  <c r="AW556" i="34" s="1"/>
  <c r="B556" i="34"/>
  <c r="N556" i="34" s="1"/>
  <c r="AS555" i="34"/>
  <c r="AN555" i="34"/>
  <c r="AM555" i="34"/>
  <c r="AL555" i="34"/>
  <c r="O555" i="34"/>
  <c r="M555" i="34"/>
  <c r="I555" i="34"/>
  <c r="F555" i="34"/>
  <c r="E555" i="34"/>
  <c r="B555" i="34"/>
  <c r="N555" i="34" s="1"/>
  <c r="AS554" i="34"/>
  <c r="AN554" i="34"/>
  <c r="AM554" i="34"/>
  <c r="AL554" i="34"/>
  <c r="O554" i="34"/>
  <c r="M554" i="34"/>
  <c r="J554" i="34"/>
  <c r="AU555" i="34" s="1"/>
  <c r="I554" i="34"/>
  <c r="F554" i="34"/>
  <c r="E554" i="34"/>
  <c r="B554" i="34"/>
  <c r="N554" i="34" s="1"/>
  <c r="AS553" i="34"/>
  <c r="AQ553" i="34"/>
  <c r="AR553" i="34" s="1"/>
  <c r="AT553" i="34" s="1"/>
  <c r="O553" i="34"/>
  <c r="N553" i="34"/>
  <c r="M553" i="34"/>
  <c r="L553" i="34"/>
  <c r="J553" i="34"/>
  <c r="AU553" i="34" s="1"/>
  <c r="H553" i="34"/>
  <c r="AX553" i="34" s="1"/>
  <c r="AS552" i="34"/>
  <c r="AN552" i="34"/>
  <c r="AM552" i="34"/>
  <c r="AL552" i="34"/>
  <c r="O552" i="34"/>
  <c r="M552" i="34"/>
  <c r="I552" i="34"/>
  <c r="J552" i="34" s="1"/>
  <c r="AU552" i="34" s="1"/>
  <c r="H552" i="34"/>
  <c r="AX552" i="34" s="1"/>
  <c r="B552" i="34"/>
  <c r="N552" i="34" s="1"/>
  <c r="AS551" i="34"/>
  <c r="AQ551" i="34"/>
  <c r="AR551" i="34" s="1"/>
  <c r="AT551" i="34" s="1"/>
  <c r="O551" i="34"/>
  <c r="N551" i="34"/>
  <c r="M551" i="34"/>
  <c r="L551" i="34"/>
  <c r="J551" i="34"/>
  <c r="AU551" i="34" s="1"/>
  <c r="H551" i="34"/>
  <c r="AX551" i="34" s="1"/>
  <c r="AU550" i="34"/>
  <c r="AS550" i="34"/>
  <c r="AN550" i="34"/>
  <c r="AM550" i="34"/>
  <c r="AL550" i="34"/>
  <c r="O550" i="34"/>
  <c r="M550" i="34"/>
  <c r="I550" i="34"/>
  <c r="F550" i="34"/>
  <c r="H550" i="34" s="1"/>
  <c r="AW550" i="34" s="1"/>
  <c r="E550" i="34"/>
  <c r="B550" i="34"/>
  <c r="N550" i="34" s="1"/>
  <c r="AS549" i="34"/>
  <c r="AN549" i="34"/>
  <c r="AM549" i="34"/>
  <c r="AL549" i="34"/>
  <c r="O549" i="34"/>
  <c r="M549" i="34"/>
  <c r="J549" i="34"/>
  <c r="AU549" i="34" s="1"/>
  <c r="I549" i="34"/>
  <c r="F549" i="34"/>
  <c r="H549" i="34" s="1"/>
  <c r="AX549" i="34" s="1"/>
  <c r="E549" i="34"/>
  <c r="B549" i="34"/>
  <c r="N549" i="34" s="1"/>
  <c r="AS548" i="34"/>
  <c r="AN548" i="34"/>
  <c r="AM548" i="34"/>
  <c r="AL548" i="34"/>
  <c r="O548" i="34"/>
  <c r="M548" i="34"/>
  <c r="I548" i="34"/>
  <c r="J548" i="34" s="1"/>
  <c r="AU548" i="34" s="1"/>
  <c r="F548" i="34"/>
  <c r="H548" i="34" s="1"/>
  <c r="B548" i="34"/>
  <c r="N548" i="34" s="1"/>
  <c r="AU547" i="34"/>
  <c r="AS547" i="34"/>
  <c r="AN547" i="34"/>
  <c r="AM547" i="34"/>
  <c r="AL547" i="34"/>
  <c r="O547" i="34"/>
  <c r="M547" i="34"/>
  <c r="I547" i="34"/>
  <c r="F547" i="34"/>
  <c r="E547" i="34"/>
  <c r="B547" i="34"/>
  <c r="N547" i="34" s="1"/>
  <c r="AU546" i="34"/>
  <c r="AS546" i="34"/>
  <c r="AN546" i="34"/>
  <c r="AM546" i="34"/>
  <c r="AL546" i="34"/>
  <c r="O546" i="34"/>
  <c r="M546" i="34"/>
  <c r="I546" i="34"/>
  <c r="E546" i="34"/>
  <c r="H546" i="34" s="1"/>
  <c r="B546" i="34"/>
  <c r="N546" i="34" s="1"/>
  <c r="AS545" i="34"/>
  <c r="AQ545" i="34"/>
  <c r="AR545" i="34" s="1"/>
  <c r="O545" i="34"/>
  <c r="N545" i="34"/>
  <c r="M545" i="34"/>
  <c r="L545" i="34"/>
  <c r="J545" i="34"/>
  <c r="AU545" i="34" s="1"/>
  <c r="H545" i="34"/>
  <c r="AW545" i="34" s="1"/>
  <c r="AS544" i="34"/>
  <c r="AN544" i="34"/>
  <c r="AM544" i="34"/>
  <c r="AL544" i="34"/>
  <c r="O544" i="34"/>
  <c r="M544" i="34"/>
  <c r="I544" i="34"/>
  <c r="F544" i="34"/>
  <c r="E544" i="34"/>
  <c r="B544" i="34"/>
  <c r="N544" i="34" s="1"/>
  <c r="AS543" i="34"/>
  <c r="AN543" i="34"/>
  <c r="AM543" i="34"/>
  <c r="AL543" i="34"/>
  <c r="O543" i="34"/>
  <c r="M543" i="34"/>
  <c r="J543" i="34"/>
  <c r="I543" i="34"/>
  <c r="F543" i="34"/>
  <c r="E543" i="34"/>
  <c r="H543" i="34" s="1"/>
  <c r="AX543" i="34" s="1"/>
  <c r="B543" i="34"/>
  <c r="N543" i="34" s="1"/>
  <c r="AS542" i="34"/>
  <c r="AN542" i="34"/>
  <c r="AM542" i="34"/>
  <c r="AL542" i="34"/>
  <c r="O542" i="34"/>
  <c r="M542" i="34"/>
  <c r="I542" i="34"/>
  <c r="J542" i="34" s="1"/>
  <c r="AU542" i="34" s="1"/>
  <c r="F542" i="34"/>
  <c r="H542" i="34" s="1"/>
  <c r="AX542" i="34" s="1"/>
  <c r="B542" i="34"/>
  <c r="N542" i="34" s="1"/>
  <c r="AU541" i="34"/>
  <c r="AS541" i="34"/>
  <c r="AN541" i="34"/>
  <c r="AM541" i="34"/>
  <c r="AL541" i="34"/>
  <c r="O541" i="34"/>
  <c r="M541" i="34"/>
  <c r="I541" i="34"/>
  <c r="F541" i="34"/>
  <c r="E541" i="34"/>
  <c r="B541" i="34"/>
  <c r="N541" i="34" s="1"/>
  <c r="AU540" i="34"/>
  <c r="AS540" i="34"/>
  <c r="AN540" i="34"/>
  <c r="AM540" i="34"/>
  <c r="AL540" i="34"/>
  <c r="O540" i="34"/>
  <c r="M540" i="34"/>
  <c r="I540" i="34"/>
  <c r="E540" i="34"/>
  <c r="H540" i="34" s="1"/>
  <c r="AX540" i="34" s="1"/>
  <c r="B540" i="34"/>
  <c r="N540" i="34" s="1"/>
  <c r="AS539" i="34"/>
  <c r="AQ539" i="34"/>
  <c r="AR539" i="34" s="1"/>
  <c r="O539" i="34"/>
  <c r="N539" i="34"/>
  <c r="M539" i="34"/>
  <c r="L539" i="34"/>
  <c r="J539" i="34"/>
  <c r="AU539" i="34" s="1"/>
  <c r="H539" i="34"/>
  <c r="AS538" i="34"/>
  <c r="AN538" i="34"/>
  <c r="AM538" i="34"/>
  <c r="AL538" i="34"/>
  <c r="O538" i="34"/>
  <c r="M538" i="34"/>
  <c r="I538" i="34"/>
  <c r="J538" i="34" s="1"/>
  <c r="AU538" i="34" s="1"/>
  <c r="F538" i="34"/>
  <c r="H538" i="34" s="1"/>
  <c r="AX538" i="34" s="1"/>
  <c r="B538" i="34"/>
  <c r="N538" i="34" s="1"/>
  <c r="AS537" i="34"/>
  <c r="AQ537" i="34"/>
  <c r="AR537" i="34" s="1"/>
  <c r="O537" i="34"/>
  <c r="N537" i="34"/>
  <c r="M537" i="34"/>
  <c r="L537" i="34"/>
  <c r="J537" i="34"/>
  <c r="AU537" i="34" s="1"/>
  <c r="H537" i="34"/>
  <c r="AX537" i="34" s="1"/>
  <c r="AS536" i="34"/>
  <c r="AN536" i="34"/>
  <c r="AM536" i="34"/>
  <c r="AL536" i="34"/>
  <c r="O536" i="34"/>
  <c r="M536" i="34"/>
  <c r="I536" i="34"/>
  <c r="J536" i="34" s="1"/>
  <c r="AU536" i="34" s="1"/>
  <c r="H536" i="34"/>
  <c r="B536" i="34"/>
  <c r="N536" i="34" s="1"/>
  <c r="AS535" i="34"/>
  <c r="AQ535" i="34"/>
  <c r="O535" i="34"/>
  <c r="N535" i="34"/>
  <c r="M535" i="34"/>
  <c r="L535" i="34"/>
  <c r="J535" i="34"/>
  <c r="AU535" i="34" s="1"/>
  <c r="H535" i="34"/>
  <c r="AX535" i="34" s="1"/>
  <c r="AS534" i="34"/>
  <c r="AN534" i="34"/>
  <c r="AM534" i="34"/>
  <c r="AL534" i="34"/>
  <c r="O534" i="34"/>
  <c r="M534" i="34"/>
  <c r="I534" i="34"/>
  <c r="J534" i="34" s="1"/>
  <c r="AU534" i="34" s="1"/>
  <c r="H534" i="34"/>
  <c r="AW534" i="34" s="1"/>
  <c r="B534" i="34"/>
  <c r="N534" i="34" s="1"/>
  <c r="AS533" i="34"/>
  <c r="AQ533" i="34"/>
  <c r="AR533" i="34" s="1"/>
  <c r="O533" i="34"/>
  <c r="N533" i="34"/>
  <c r="M533" i="34"/>
  <c r="L533" i="34"/>
  <c r="J533" i="34"/>
  <c r="AU533" i="34" s="1"/>
  <c r="H533" i="34"/>
  <c r="AS532" i="34"/>
  <c r="AN532" i="34"/>
  <c r="AM532" i="34"/>
  <c r="AL532" i="34"/>
  <c r="O532" i="34"/>
  <c r="M532" i="34"/>
  <c r="I532" i="34"/>
  <c r="F532" i="34"/>
  <c r="E532" i="34"/>
  <c r="B532" i="34"/>
  <c r="N532" i="34" s="1"/>
  <c r="AS531" i="34"/>
  <c r="AN531" i="34"/>
  <c r="AM531" i="34"/>
  <c r="AL531" i="34"/>
  <c r="O531" i="34"/>
  <c r="M531" i="34"/>
  <c r="J531" i="34"/>
  <c r="AU531" i="34" s="1"/>
  <c r="I531" i="34"/>
  <c r="F531" i="34"/>
  <c r="E531" i="34"/>
  <c r="B531" i="34"/>
  <c r="N531" i="34" s="1"/>
  <c r="AS530" i="34"/>
  <c r="AN530" i="34"/>
  <c r="AM530" i="34"/>
  <c r="AL530" i="34"/>
  <c r="O530" i="34"/>
  <c r="M530" i="34"/>
  <c r="I530" i="34"/>
  <c r="J530" i="34" s="1"/>
  <c r="AU530" i="34" s="1"/>
  <c r="F530" i="34"/>
  <c r="H530" i="34" s="1"/>
  <c r="B530" i="34"/>
  <c r="N530" i="34" s="1"/>
  <c r="AU529" i="34"/>
  <c r="AS529" i="34"/>
  <c r="AN529" i="34"/>
  <c r="AM529" i="34"/>
  <c r="AL529" i="34"/>
  <c r="O529" i="34"/>
  <c r="M529" i="34"/>
  <c r="I529" i="34"/>
  <c r="F529" i="34"/>
  <c r="E529" i="34"/>
  <c r="B529" i="34"/>
  <c r="N529" i="34" s="1"/>
  <c r="AU528" i="34"/>
  <c r="AS528" i="34"/>
  <c r="AN528" i="34"/>
  <c r="AM528" i="34"/>
  <c r="AL528" i="34"/>
  <c r="O528" i="34"/>
  <c r="M528" i="34"/>
  <c r="I528" i="34"/>
  <c r="E528" i="34"/>
  <c r="H528" i="34" s="1"/>
  <c r="AX528" i="34" s="1"/>
  <c r="B528" i="34"/>
  <c r="N528" i="34" s="1"/>
  <c r="AU527" i="34"/>
  <c r="AS527" i="34"/>
  <c r="AQ527" i="34"/>
  <c r="O527" i="34"/>
  <c r="N527" i="34"/>
  <c r="M527" i="34"/>
  <c r="L527" i="34"/>
  <c r="J527" i="34"/>
  <c r="H527" i="34"/>
  <c r="AS526" i="34"/>
  <c r="AN526" i="34"/>
  <c r="AM526" i="34"/>
  <c r="AL526" i="34"/>
  <c r="O526" i="34"/>
  <c r="M526" i="34"/>
  <c r="I526" i="34"/>
  <c r="H526" i="34"/>
  <c r="AX526" i="34" s="1"/>
  <c r="F526" i="34"/>
  <c r="B526" i="34"/>
  <c r="N526" i="34" s="1"/>
  <c r="AS525" i="34"/>
  <c r="AQ525" i="34"/>
  <c r="AR525" i="34" s="1"/>
  <c r="O525" i="34"/>
  <c r="N525" i="34"/>
  <c r="M525" i="34"/>
  <c r="L525" i="34"/>
  <c r="J525" i="34"/>
  <c r="AU525" i="34" s="1"/>
  <c r="H525" i="34"/>
  <c r="AW525" i="34" s="1"/>
  <c r="AS524" i="34"/>
  <c r="AN524" i="34"/>
  <c r="AM524" i="34"/>
  <c r="AL524" i="34"/>
  <c r="O524" i="34"/>
  <c r="M524" i="34"/>
  <c r="I524" i="34"/>
  <c r="J524" i="34" s="1"/>
  <c r="AU524" i="34" s="1"/>
  <c r="F524" i="34"/>
  <c r="H524" i="34" s="1"/>
  <c r="AX524" i="34" s="1"/>
  <c r="B524" i="34"/>
  <c r="N524" i="34" s="1"/>
  <c r="AS523" i="34"/>
  <c r="AQ523" i="34"/>
  <c r="AR523" i="34" s="1"/>
  <c r="O523" i="34"/>
  <c r="N523" i="34"/>
  <c r="M523" i="34"/>
  <c r="L523" i="34"/>
  <c r="J523" i="34"/>
  <c r="AU523" i="34" s="1"/>
  <c r="H523" i="34"/>
  <c r="AX523" i="34" s="1"/>
  <c r="AS522" i="34"/>
  <c r="AN522" i="34"/>
  <c r="AM522" i="34"/>
  <c r="AL522" i="34"/>
  <c r="O522" i="34"/>
  <c r="M522" i="34"/>
  <c r="I522" i="34"/>
  <c r="F522" i="34"/>
  <c r="E522" i="34"/>
  <c r="B522" i="34"/>
  <c r="N522" i="34" s="1"/>
  <c r="AS521" i="34"/>
  <c r="AN521" i="34"/>
  <c r="AM521" i="34"/>
  <c r="AL521" i="34"/>
  <c r="O521" i="34"/>
  <c r="M521" i="34"/>
  <c r="I521" i="34"/>
  <c r="F521" i="34"/>
  <c r="E521" i="34"/>
  <c r="B521" i="34"/>
  <c r="N521" i="34" s="1"/>
  <c r="AS520" i="34"/>
  <c r="AM520" i="34"/>
  <c r="AL520" i="34"/>
  <c r="O520" i="34"/>
  <c r="M520" i="34"/>
  <c r="F520" i="34"/>
  <c r="H520" i="34" s="1"/>
  <c r="AX520" i="34" s="1"/>
  <c r="E520" i="34"/>
  <c r="B520" i="34"/>
  <c r="N520" i="34" s="1"/>
  <c r="AS519" i="34"/>
  <c r="AN519" i="34"/>
  <c r="AN520" i="34" s="1"/>
  <c r="AM519" i="34"/>
  <c r="AL519" i="34"/>
  <c r="O519" i="34"/>
  <c r="M519" i="34"/>
  <c r="I519" i="34"/>
  <c r="J519" i="34" s="1"/>
  <c r="AU519" i="34" s="1"/>
  <c r="F519" i="34"/>
  <c r="H519" i="34" s="1"/>
  <c r="B519" i="34"/>
  <c r="N519" i="34" s="1"/>
  <c r="AS518" i="34"/>
  <c r="AN518" i="34"/>
  <c r="AM518" i="34"/>
  <c r="AL518" i="34"/>
  <c r="O518" i="34"/>
  <c r="M518" i="34"/>
  <c r="I518" i="34"/>
  <c r="F518" i="34"/>
  <c r="E518" i="34"/>
  <c r="B518" i="34"/>
  <c r="N518" i="34" s="1"/>
  <c r="AS517" i="34"/>
  <c r="AN517" i="34"/>
  <c r="AM517" i="34"/>
  <c r="AL517" i="34"/>
  <c r="O517" i="34"/>
  <c r="M517" i="34"/>
  <c r="J517" i="34"/>
  <c r="J521" i="34" s="1"/>
  <c r="I517" i="34"/>
  <c r="F517" i="34"/>
  <c r="E517" i="34"/>
  <c r="B517" i="34"/>
  <c r="N517" i="34" s="1"/>
  <c r="AS516" i="34"/>
  <c r="AN516" i="34"/>
  <c r="AM516" i="34"/>
  <c r="AL516" i="34"/>
  <c r="O516" i="34"/>
  <c r="M516" i="34"/>
  <c r="J516" i="34"/>
  <c r="J520" i="34" s="1"/>
  <c r="AU520" i="34" s="1"/>
  <c r="I516" i="34"/>
  <c r="F516" i="34"/>
  <c r="E516" i="34"/>
  <c r="B516" i="34"/>
  <c r="N516" i="34" s="1"/>
  <c r="AS515" i="34"/>
  <c r="AQ515" i="34"/>
  <c r="AR515" i="34" s="1"/>
  <c r="O515" i="34"/>
  <c r="N515" i="34"/>
  <c r="M515" i="34"/>
  <c r="J515" i="34"/>
  <c r="AU515" i="34" s="1"/>
  <c r="H515" i="34"/>
  <c r="AX515" i="34" s="1"/>
  <c r="AS514" i="34"/>
  <c r="AN514" i="34"/>
  <c r="AM514" i="34"/>
  <c r="AL514" i="34"/>
  <c r="O514" i="34"/>
  <c r="M514" i="34"/>
  <c r="I514" i="34"/>
  <c r="F514" i="34"/>
  <c r="E514" i="34"/>
  <c r="B514" i="34"/>
  <c r="N514" i="34" s="1"/>
  <c r="AS513" i="34"/>
  <c r="AN513" i="34"/>
  <c r="AM513" i="34"/>
  <c r="AL513" i="34"/>
  <c r="O513" i="34"/>
  <c r="M513" i="34"/>
  <c r="I513" i="34"/>
  <c r="F513" i="34"/>
  <c r="E513" i="34"/>
  <c r="B513" i="34"/>
  <c r="N513" i="34" s="1"/>
  <c r="AS512" i="34"/>
  <c r="AN512" i="34"/>
  <c r="AM512" i="34"/>
  <c r="AL512" i="34"/>
  <c r="O512" i="34"/>
  <c r="M512" i="34"/>
  <c r="I512" i="34"/>
  <c r="J513" i="34" s="1"/>
  <c r="F512" i="34"/>
  <c r="H512" i="34" s="1"/>
  <c r="AX512" i="34" s="1"/>
  <c r="B512" i="34"/>
  <c r="N512" i="34" s="1"/>
  <c r="AS511" i="34"/>
  <c r="AN511" i="34"/>
  <c r="AM511" i="34"/>
  <c r="AL511" i="34"/>
  <c r="O511" i="34"/>
  <c r="M511" i="34"/>
  <c r="I511" i="34"/>
  <c r="F511" i="34"/>
  <c r="E511" i="34"/>
  <c r="B511" i="34"/>
  <c r="N511" i="34" s="1"/>
  <c r="AS510" i="34"/>
  <c r="AN510" i="34"/>
  <c r="AM510" i="34"/>
  <c r="AL510" i="34"/>
  <c r="O510" i="34"/>
  <c r="M510" i="34"/>
  <c r="J510" i="34"/>
  <c r="I510" i="34"/>
  <c r="F510" i="34"/>
  <c r="E510" i="34"/>
  <c r="B510" i="34"/>
  <c r="N510" i="34" s="1"/>
  <c r="AS509" i="34"/>
  <c r="AR509" i="34"/>
  <c r="O509" i="34"/>
  <c r="N509" i="34"/>
  <c r="M509" i="34"/>
  <c r="J509" i="34"/>
  <c r="AU509" i="34" s="1"/>
  <c r="H509" i="34"/>
  <c r="AS508" i="34"/>
  <c r="AN508" i="34"/>
  <c r="AM508" i="34"/>
  <c r="AL508" i="34"/>
  <c r="O508" i="34"/>
  <c r="M508" i="34"/>
  <c r="I508" i="34"/>
  <c r="F508" i="34"/>
  <c r="E508" i="34"/>
  <c r="B508" i="34"/>
  <c r="N508" i="34" s="1"/>
  <c r="AS507" i="34"/>
  <c r="AN507" i="34"/>
  <c r="AM507" i="34"/>
  <c r="AL507" i="34"/>
  <c r="O507" i="34"/>
  <c r="M507" i="34"/>
  <c r="J507" i="34"/>
  <c r="AU507" i="34" s="1"/>
  <c r="I507" i="34"/>
  <c r="F507" i="34"/>
  <c r="E507" i="34"/>
  <c r="B507" i="34"/>
  <c r="N507" i="34" s="1"/>
  <c r="AS506" i="34"/>
  <c r="AN506" i="34"/>
  <c r="AM506" i="34"/>
  <c r="AL506" i="34"/>
  <c r="O506" i="34"/>
  <c r="M506" i="34"/>
  <c r="I506" i="34"/>
  <c r="J506" i="34" s="1"/>
  <c r="AU506" i="34" s="1"/>
  <c r="F506" i="34"/>
  <c r="H506" i="34" s="1"/>
  <c r="B506" i="34"/>
  <c r="N506" i="34" s="1"/>
  <c r="AU505" i="34"/>
  <c r="AS505" i="34"/>
  <c r="AN505" i="34"/>
  <c r="AM505" i="34"/>
  <c r="AL505" i="34"/>
  <c r="O505" i="34"/>
  <c r="M505" i="34"/>
  <c r="I505" i="34"/>
  <c r="F505" i="34"/>
  <c r="E505" i="34"/>
  <c r="B505" i="34"/>
  <c r="N505" i="34" s="1"/>
  <c r="AU504" i="34"/>
  <c r="AS504" i="34"/>
  <c r="AN504" i="34"/>
  <c r="AM504" i="34"/>
  <c r="AL504" i="34"/>
  <c r="O504" i="34"/>
  <c r="M504" i="34"/>
  <c r="I504" i="34"/>
  <c r="F504" i="34"/>
  <c r="E504" i="34"/>
  <c r="B504" i="34"/>
  <c r="N504" i="34" s="1"/>
  <c r="AS503" i="34"/>
  <c r="AQ503" i="34"/>
  <c r="O503" i="34"/>
  <c r="N503" i="34"/>
  <c r="M503" i="34"/>
  <c r="L503" i="34"/>
  <c r="J503" i="34"/>
  <c r="AU503" i="34" s="1"/>
  <c r="H503" i="34"/>
  <c r="AX503" i="34" s="1"/>
  <c r="AS502" i="34"/>
  <c r="AN502" i="34"/>
  <c r="AM502" i="34"/>
  <c r="AL502" i="34"/>
  <c r="O502" i="34"/>
  <c r="N502" i="34"/>
  <c r="M502" i="34"/>
  <c r="I502" i="34"/>
  <c r="AQ502" i="34" s="1"/>
  <c r="F502" i="34"/>
  <c r="E502" i="34"/>
  <c r="B502" i="34"/>
  <c r="AS501" i="34"/>
  <c r="AN501" i="34"/>
  <c r="AM501" i="34"/>
  <c r="AL501" i="34"/>
  <c r="O501" i="34"/>
  <c r="M501" i="34"/>
  <c r="J501" i="34"/>
  <c r="AU502" i="34" s="1"/>
  <c r="I501" i="34"/>
  <c r="F501" i="34"/>
  <c r="E501" i="34"/>
  <c r="B501" i="34"/>
  <c r="N501" i="34" s="1"/>
  <c r="AS500" i="34"/>
  <c r="AN500" i="34"/>
  <c r="AM500" i="34"/>
  <c r="AL500" i="34"/>
  <c r="O500" i="34"/>
  <c r="M500" i="34"/>
  <c r="I500" i="34"/>
  <c r="J500" i="34" s="1"/>
  <c r="AU500" i="34" s="1"/>
  <c r="F500" i="34"/>
  <c r="H500" i="34" s="1"/>
  <c r="AX500" i="34" s="1"/>
  <c r="B500" i="34"/>
  <c r="N500" i="34" s="1"/>
  <c r="AU499" i="34"/>
  <c r="AS499" i="34"/>
  <c r="AN499" i="34"/>
  <c r="AM499" i="34"/>
  <c r="AL499" i="34"/>
  <c r="O499" i="34"/>
  <c r="M499" i="34"/>
  <c r="I499" i="34"/>
  <c r="F499" i="34"/>
  <c r="E499" i="34"/>
  <c r="B499" i="34"/>
  <c r="N499" i="34" s="1"/>
  <c r="AU498" i="34"/>
  <c r="AS498" i="34"/>
  <c r="AN498" i="34"/>
  <c r="AM498" i="34"/>
  <c r="AL498" i="34"/>
  <c r="O498" i="34"/>
  <c r="M498" i="34"/>
  <c r="I498" i="34"/>
  <c r="F498" i="34"/>
  <c r="E498" i="34"/>
  <c r="B498" i="34"/>
  <c r="N498" i="34" s="1"/>
  <c r="AS497" i="34"/>
  <c r="AQ497" i="34"/>
  <c r="AR497" i="34" s="1"/>
  <c r="O497" i="34"/>
  <c r="N497" i="34"/>
  <c r="M497" i="34"/>
  <c r="L497" i="34"/>
  <c r="J497" i="34"/>
  <c r="AU497" i="34" s="1"/>
  <c r="H497" i="34"/>
  <c r="AX497" i="34" s="1"/>
  <c r="AS496" i="34"/>
  <c r="AN496" i="34"/>
  <c r="AM496" i="34"/>
  <c r="AL496" i="34"/>
  <c r="O496" i="34"/>
  <c r="M496" i="34"/>
  <c r="I496" i="34"/>
  <c r="F496" i="34"/>
  <c r="E496" i="34"/>
  <c r="B496" i="34"/>
  <c r="N496" i="34" s="1"/>
  <c r="AS495" i="34"/>
  <c r="AN495" i="34"/>
  <c r="AM495" i="34"/>
  <c r="AL495" i="34"/>
  <c r="O495" i="34"/>
  <c r="M495" i="34"/>
  <c r="J495" i="34"/>
  <c r="AU496" i="34" s="1"/>
  <c r="I495" i="34"/>
  <c r="F495" i="34"/>
  <c r="E495" i="34"/>
  <c r="H495" i="34" s="1"/>
  <c r="AW495" i="34" s="1"/>
  <c r="B495" i="34"/>
  <c r="N495" i="34" s="1"/>
  <c r="AS494" i="34"/>
  <c r="AN494" i="34"/>
  <c r="AM494" i="34"/>
  <c r="AL494" i="34"/>
  <c r="O494" i="34"/>
  <c r="M494" i="34"/>
  <c r="J494" i="34"/>
  <c r="AU494" i="34" s="1"/>
  <c r="I494" i="34"/>
  <c r="F494" i="34"/>
  <c r="H494" i="34" s="1"/>
  <c r="AX494" i="34" s="1"/>
  <c r="B494" i="34"/>
  <c r="N494" i="34" s="1"/>
  <c r="AU493" i="34"/>
  <c r="AS493" i="34"/>
  <c r="AN493" i="34"/>
  <c r="AM493" i="34"/>
  <c r="AL493" i="34"/>
  <c r="O493" i="34"/>
  <c r="M493" i="34"/>
  <c r="I493" i="34"/>
  <c r="F493" i="34"/>
  <c r="E493" i="34"/>
  <c r="B493" i="34"/>
  <c r="N493" i="34" s="1"/>
  <c r="AU492" i="34"/>
  <c r="AS492" i="34"/>
  <c r="AN492" i="34"/>
  <c r="AM492" i="34"/>
  <c r="AL492" i="34"/>
  <c r="O492" i="34"/>
  <c r="M492" i="34"/>
  <c r="I492" i="34"/>
  <c r="F492" i="34"/>
  <c r="E492" i="34"/>
  <c r="H492" i="34" s="1"/>
  <c r="B492" i="34"/>
  <c r="N492" i="34" s="1"/>
  <c r="AS491" i="34"/>
  <c r="AQ491" i="34"/>
  <c r="AR491" i="34" s="1"/>
  <c r="O491" i="34"/>
  <c r="N491" i="34"/>
  <c r="M491" i="34"/>
  <c r="L491" i="34"/>
  <c r="J491" i="34"/>
  <c r="AU491" i="34" s="1"/>
  <c r="H491" i="34"/>
  <c r="AS490" i="34"/>
  <c r="AN490" i="34"/>
  <c r="AM490" i="34"/>
  <c r="AL490" i="34"/>
  <c r="O490" i="34"/>
  <c r="M490" i="34"/>
  <c r="I490" i="34"/>
  <c r="F490" i="34"/>
  <c r="E490" i="34"/>
  <c r="H490" i="34" s="1"/>
  <c r="B490" i="34"/>
  <c r="N490" i="34" s="1"/>
  <c r="AS489" i="34"/>
  <c r="AN489" i="34"/>
  <c r="AM489" i="34"/>
  <c r="AL489" i="34"/>
  <c r="O489" i="34"/>
  <c r="M489" i="34"/>
  <c r="J489" i="34"/>
  <c r="AU490" i="34" s="1"/>
  <c r="I489" i="34"/>
  <c r="F489" i="34"/>
  <c r="E489" i="34"/>
  <c r="B489" i="34"/>
  <c r="N489" i="34" s="1"/>
  <c r="AS488" i="34"/>
  <c r="AN488" i="34"/>
  <c r="AM488" i="34"/>
  <c r="AL488" i="34"/>
  <c r="O488" i="34"/>
  <c r="M488" i="34"/>
  <c r="I488" i="34"/>
  <c r="J488" i="34" s="1"/>
  <c r="AU488" i="34" s="1"/>
  <c r="F488" i="34"/>
  <c r="H488" i="34" s="1"/>
  <c r="B488" i="34"/>
  <c r="N488" i="34" s="1"/>
  <c r="AU487" i="34"/>
  <c r="AS487" i="34"/>
  <c r="AN487" i="34"/>
  <c r="AM487" i="34"/>
  <c r="AL487" i="34"/>
  <c r="O487" i="34"/>
  <c r="M487" i="34"/>
  <c r="I487" i="34"/>
  <c r="F487" i="34"/>
  <c r="E487" i="34"/>
  <c r="B487" i="34"/>
  <c r="N487" i="34" s="1"/>
  <c r="AU486" i="34"/>
  <c r="AS486" i="34"/>
  <c r="AN486" i="34"/>
  <c r="AM486" i="34"/>
  <c r="AL486" i="34"/>
  <c r="O486" i="34"/>
  <c r="M486" i="34"/>
  <c r="I486" i="34"/>
  <c r="F486" i="34"/>
  <c r="E486" i="34"/>
  <c r="B486" i="34"/>
  <c r="N486" i="34" s="1"/>
  <c r="AS485" i="34"/>
  <c r="AQ485" i="34"/>
  <c r="O485" i="34"/>
  <c r="N485" i="34"/>
  <c r="M485" i="34"/>
  <c r="L485" i="34"/>
  <c r="J485" i="34"/>
  <c r="AU485" i="34" s="1"/>
  <c r="H485" i="34"/>
  <c r="AW485" i="34" s="1"/>
  <c r="AS484" i="34"/>
  <c r="AN484" i="34"/>
  <c r="AM484" i="34"/>
  <c r="AL484" i="34"/>
  <c r="O484" i="34"/>
  <c r="M484" i="34"/>
  <c r="I484" i="34"/>
  <c r="F484" i="34"/>
  <c r="E484" i="34"/>
  <c r="B484" i="34"/>
  <c r="N484" i="34" s="1"/>
  <c r="AS483" i="34"/>
  <c r="AN483" i="34"/>
  <c r="AM483" i="34"/>
  <c r="AL483" i="34"/>
  <c r="O483" i="34"/>
  <c r="M483" i="34"/>
  <c r="J483" i="34"/>
  <c r="AU483" i="34" s="1"/>
  <c r="I483" i="34"/>
  <c r="F483" i="34"/>
  <c r="E483" i="34"/>
  <c r="B483" i="34"/>
  <c r="N483" i="34" s="1"/>
  <c r="AS482" i="34"/>
  <c r="AN482" i="34"/>
  <c r="AM482" i="34"/>
  <c r="AL482" i="34"/>
  <c r="O482" i="34"/>
  <c r="M482" i="34"/>
  <c r="J482" i="34"/>
  <c r="AU482" i="34" s="1"/>
  <c r="I482" i="34"/>
  <c r="F482" i="34"/>
  <c r="H482" i="34" s="1"/>
  <c r="B482" i="34"/>
  <c r="N482" i="34" s="1"/>
  <c r="AU481" i="34"/>
  <c r="AS481" i="34"/>
  <c r="AN481" i="34"/>
  <c r="AM481" i="34"/>
  <c r="AL481" i="34"/>
  <c r="O481" i="34"/>
  <c r="N481" i="34"/>
  <c r="M481" i="34"/>
  <c r="I481" i="34"/>
  <c r="F481" i="34"/>
  <c r="E481" i="34"/>
  <c r="B481" i="34"/>
  <c r="AU480" i="34"/>
  <c r="AS480" i="34"/>
  <c r="AN480" i="34"/>
  <c r="AM480" i="34"/>
  <c r="AL480" i="34"/>
  <c r="O480" i="34"/>
  <c r="M480" i="34"/>
  <c r="I480" i="34"/>
  <c r="F480" i="34"/>
  <c r="E480" i="34"/>
  <c r="B480" i="34"/>
  <c r="N480" i="34" s="1"/>
  <c r="AS479" i="34"/>
  <c r="AR479" i="34"/>
  <c r="AT479" i="34" s="1"/>
  <c r="AQ479" i="34"/>
  <c r="O479" i="34"/>
  <c r="N479" i="34"/>
  <c r="M479" i="34"/>
  <c r="L479" i="34"/>
  <c r="J479" i="34"/>
  <c r="AU479" i="34" s="1"/>
  <c r="H479" i="34"/>
  <c r="AX479" i="34" s="1"/>
  <c r="AS478" i="34"/>
  <c r="AN478" i="34"/>
  <c r="AM478" i="34"/>
  <c r="AL478" i="34"/>
  <c r="O478" i="34"/>
  <c r="M478" i="34"/>
  <c r="I478" i="34"/>
  <c r="F478" i="34"/>
  <c r="E478" i="34"/>
  <c r="H478" i="34" s="1"/>
  <c r="B478" i="34"/>
  <c r="N478" i="34" s="1"/>
  <c r="AS477" i="34"/>
  <c r="AN477" i="34"/>
  <c r="AM477" i="34"/>
  <c r="AL477" i="34"/>
  <c r="O477" i="34"/>
  <c r="M477" i="34"/>
  <c r="J477" i="34"/>
  <c r="AU478" i="34" s="1"/>
  <c r="I477" i="34"/>
  <c r="F477" i="34"/>
  <c r="E477" i="34"/>
  <c r="B477" i="34"/>
  <c r="N477" i="34" s="1"/>
  <c r="AS476" i="34"/>
  <c r="AN476" i="34"/>
  <c r="AM476" i="34"/>
  <c r="AL476" i="34"/>
  <c r="O476" i="34"/>
  <c r="M476" i="34"/>
  <c r="I476" i="34"/>
  <c r="F476" i="34"/>
  <c r="H476" i="34" s="1"/>
  <c r="B476" i="34"/>
  <c r="N476" i="34" s="1"/>
  <c r="AU475" i="34"/>
  <c r="AS475" i="34"/>
  <c r="AN475" i="34"/>
  <c r="AM475" i="34"/>
  <c r="AL475" i="34"/>
  <c r="O475" i="34"/>
  <c r="M475" i="34"/>
  <c r="I475" i="34"/>
  <c r="F475" i="34"/>
  <c r="E475" i="34"/>
  <c r="B475" i="34"/>
  <c r="N475" i="34" s="1"/>
  <c r="AU474" i="34"/>
  <c r="AS474" i="34"/>
  <c r="AN474" i="34"/>
  <c r="AM474" i="34"/>
  <c r="AL474" i="34"/>
  <c r="O474" i="34"/>
  <c r="M474" i="34"/>
  <c r="I474" i="34"/>
  <c r="F474" i="34"/>
  <c r="E474" i="34"/>
  <c r="H474" i="34" s="1"/>
  <c r="B474" i="34"/>
  <c r="N474" i="34" s="1"/>
  <c r="AS473" i="34"/>
  <c r="AQ473" i="34"/>
  <c r="AR473" i="34" s="1"/>
  <c r="O473" i="34"/>
  <c r="N473" i="34"/>
  <c r="M473" i="34"/>
  <c r="L473" i="34"/>
  <c r="J473" i="34"/>
  <c r="AU473" i="34" s="1"/>
  <c r="H473" i="34"/>
  <c r="AX473" i="34" s="1"/>
  <c r="AS472" i="34"/>
  <c r="AN472" i="34"/>
  <c r="AM472" i="34"/>
  <c r="AL472" i="34"/>
  <c r="O472" i="34"/>
  <c r="M472" i="34"/>
  <c r="I472" i="34"/>
  <c r="F472" i="34"/>
  <c r="E472" i="34"/>
  <c r="B472" i="34"/>
  <c r="N472" i="34" s="1"/>
  <c r="AS471" i="34"/>
  <c r="AN471" i="34"/>
  <c r="AM471" i="34"/>
  <c r="AL471" i="34"/>
  <c r="O471" i="34"/>
  <c r="M471" i="34"/>
  <c r="J471" i="34"/>
  <c r="AU472" i="34" s="1"/>
  <c r="I471" i="34"/>
  <c r="F471" i="34"/>
  <c r="E471" i="34"/>
  <c r="B471" i="34"/>
  <c r="N471" i="34" s="1"/>
  <c r="AS470" i="34"/>
  <c r="AN470" i="34"/>
  <c r="AM470" i="34"/>
  <c r="AL470" i="34"/>
  <c r="O470" i="34"/>
  <c r="M470" i="34"/>
  <c r="I470" i="34"/>
  <c r="J470" i="34" s="1"/>
  <c r="AU470" i="34" s="1"/>
  <c r="F470" i="34"/>
  <c r="H470" i="34" s="1"/>
  <c r="AX470" i="34" s="1"/>
  <c r="B470" i="34"/>
  <c r="N470" i="34" s="1"/>
  <c r="AU469" i="34"/>
  <c r="AS469" i="34"/>
  <c r="AN469" i="34"/>
  <c r="AM469" i="34"/>
  <c r="AL469" i="34"/>
  <c r="O469" i="34"/>
  <c r="M469" i="34"/>
  <c r="J469" i="34"/>
  <c r="I469" i="34"/>
  <c r="F469" i="34"/>
  <c r="E469" i="34"/>
  <c r="B469" i="34"/>
  <c r="N469" i="34" s="1"/>
  <c r="AU468" i="34"/>
  <c r="AS468" i="34"/>
  <c r="AN468" i="34"/>
  <c r="AM468" i="34"/>
  <c r="AL468" i="34"/>
  <c r="O468" i="34"/>
  <c r="M468" i="34"/>
  <c r="I468" i="34"/>
  <c r="F468" i="34"/>
  <c r="E468" i="34"/>
  <c r="B468" i="34"/>
  <c r="N468" i="34" s="1"/>
  <c r="AS467" i="34"/>
  <c r="AQ467" i="34"/>
  <c r="AR467" i="34" s="1"/>
  <c r="O467" i="34"/>
  <c r="N467" i="34"/>
  <c r="M467" i="34"/>
  <c r="L467" i="34"/>
  <c r="J467" i="34"/>
  <c r="AU467" i="34" s="1"/>
  <c r="H467" i="34"/>
  <c r="AS466" i="34"/>
  <c r="AN466" i="34"/>
  <c r="AM466" i="34"/>
  <c r="AL466" i="34"/>
  <c r="O466" i="34"/>
  <c r="M466" i="34"/>
  <c r="I466" i="34"/>
  <c r="F466" i="34"/>
  <c r="E466" i="34"/>
  <c r="B466" i="34"/>
  <c r="N466" i="34" s="1"/>
  <c r="AS465" i="34"/>
  <c r="AN465" i="34"/>
  <c r="AM465" i="34"/>
  <c r="AL465" i="34"/>
  <c r="O465" i="34"/>
  <c r="M465" i="34"/>
  <c r="J465" i="34"/>
  <c r="I465" i="34"/>
  <c r="F465" i="34"/>
  <c r="E465" i="34"/>
  <c r="B465" i="34"/>
  <c r="N465" i="34" s="1"/>
  <c r="AS464" i="34"/>
  <c r="AN464" i="34"/>
  <c r="AM464" i="34"/>
  <c r="AL464" i="34"/>
  <c r="O464" i="34"/>
  <c r="M464" i="34"/>
  <c r="I464" i="34"/>
  <c r="J464" i="34" s="1"/>
  <c r="AU464" i="34" s="1"/>
  <c r="F464" i="34"/>
  <c r="H464" i="34" s="1"/>
  <c r="B464" i="34"/>
  <c r="N464" i="34" s="1"/>
  <c r="AU463" i="34"/>
  <c r="AS463" i="34"/>
  <c r="AN463" i="34"/>
  <c r="AM463" i="34"/>
  <c r="AL463" i="34"/>
  <c r="O463" i="34"/>
  <c r="M463" i="34"/>
  <c r="I463" i="34"/>
  <c r="F463" i="34"/>
  <c r="E463" i="34"/>
  <c r="H463" i="34" s="1"/>
  <c r="AX463" i="34" s="1"/>
  <c r="B463" i="34"/>
  <c r="N463" i="34" s="1"/>
  <c r="AU462" i="34"/>
  <c r="AS462" i="34"/>
  <c r="AN462" i="34"/>
  <c r="AM462" i="34"/>
  <c r="AL462" i="34"/>
  <c r="O462" i="34"/>
  <c r="M462" i="34"/>
  <c r="I462" i="34"/>
  <c r="F462" i="34"/>
  <c r="E462" i="34"/>
  <c r="B462" i="34"/>
  <c r="N462" i="34" s="1"/>
  <c r="AS461" i="34"/>
  <c r="AQ461" i="34"/>
  <c r="AR461" i="34" s="1"/>
  <c r="O461" i="34"/>
  <c r="N461" i="34"/>
  <c r="M461" i="34"/>
  <c r="L461" i="34"/>
  <c r="J461" i="34"/>
  <c r="AU461" i="34" s="1"/>
  <c r="H461" i="34"/>
  <c r="AW461" i="34" s="1"/>
  <c r="AS460" i="34"/>
  <c r="AN460" i="34"/>
  <c r="AM460" i="34"/>
  <c r="AL460" i="34"/>
  <c r="O460" i="34"/>
  <c r="M460" i="34"/>
  <c r="I460" i="34"/>
  <c r="F460" i="34"/>
  <c r="E460" i="34"/>
  <c r="B460" i="34"/>
  <c r="N460" i="34" s="1"/>
  <c r="AS459" i="34"/>
  <c r="AN459" i="34"/>
  <c r="AM459" i="34"/>
  <c r="AQ459" i="34" s="1"/>
  <c r="AR459" i="34" s="1"/>
  <c r="AL459" i="34"/>
  <c r="O459" i="34"/>
  <c r="M459" i="34"/>
  <c r="J459" i="34"/>
  <c r="AU460" i="34" s="1"/>
  <c r="I459" i="34"/>
  <c r="F459" i="34"/>
  <c r="E459" i="34"/>
  <c r="B459" i="34"/>
  <c r="N459" i="34" s="1"/>
  <c r="AS458" i="34"/>
  <c r="AN458" i="34"/>
  <c r="AM458" i="34"/>
  <c r="AL458" i="34"/>
  <c r="O458" i="34"/>
  <c r="M458" i="34"/>
  <c r="I458" i="34"/>
  <c r="J458" i="34" s="1"/>
  <c r="AU458" i="34" s="1"/>
  <c r="F458" i="34"/>
  <c r="H458" i="34" s="1"/>
  <c r="B458" i="34"/>
  <c r="N458" i="34" s="1"/>
  <c r="AS457" i="34"/>
  <c r="AN457" i="34"/>
  <c r="AM457" i="34"/>
  <c r="AL457" i="34"/>
  <c r="O457" i="34"/>
  <c r="M457" i="34"/>
  <c r="I457" i="34"/>
  <c r="F457" i="34"/>
  <c r="E457" i="34"/>
  <c r="B457" i="34"/>
  <c r="N457" i="34" s="1"/>
  <c r="AS456" i="34"/>
  <c r="AN456" i="34"/>
  <c r="AM456" i="34"/>
  <c r="AL456" i="34"/>
  <c r="O456" i="34"/>
  <c r="M456" i="34"/>
  <c r="J456" i="34"/>
  <c r="I456" i="34"/>
  <c r="F456" i="34"/>
  <c r="E456" i="34"/>
  <c r="B456" i="34"/>
  <c r="N456" i="34" s="1"/>
  <c r="AS455" i="34"/>
  <c r="AQ455" i="34"/>
  <c r="AR455" i="34" s="1"/>
  <c r="O455" i="34"/>
  <c r="N455" i="34"/>
  <c r="M455" i="34"/>
  <c r="L455" i="34"/>
  <c r="J455" i="34"/>
  <c r="AU455" i="34" s="1"/>
  <c r="H455" i="34"/>
  <c r="AX455" i="34" s="1"/>
  <c r="AS454" i="34"/>
  <c r="AN454" i="34"/>
  <c r="AM454" i="34"/>
  <c r="AL454" i="34"/>
  <c r="O454" i="34"/>
  <c r="M454" i="34"/>
  <c r="I454" i="34"/>
  <c r="F454" i="34"/>
  <c r="E454" i="34"/>
  <c r="B454" i="34"/>
  <c r="N454" i="34" s="1"/>
  <c r="AS453" i="34"/>
  <c r="AN453" i="34"/>
  <c r="AM453" i="34"/>
  <c r="AL453" i="34"/>
  <c r="O453" i="34"/>
  <c r="M453" i="34"/>
  <c r="I453" i="34"/>
  <c r="F453" i="34"/>
  <c r="E453" i="34"/>
  <c r="B453" i="34"/>
  <c r="N453" i="34" s="1"/>
  <c r="AS452" i="34"/>
  <c r="AN452" i="34"/>
  <c r="AM452" i="34"/>
  <c r="AL452" i="34"/>
  <c r="O452" i="34"/>
  <c r="M452" i="34"/>
  <c r="I452" i="34"/>
  <c r="J452" i="34" s="1"/>
  <c r="AU452" i="34" s="1"/>
  <c r="F452" i="34"/>
  <c r="H452" i="34" s="1"/>
  <c r="AX452" i="34" s="1"/>
  <c r="B452" i="34"/>
  <c r="N452" i="34" s="1"/>
  <c r="AS451" i="34"/>
  <c r="AN451" i="34"/>
  <c r="AM451" i="34"/>
  <c r="AL451" i="34"/>
  <c r="O451" i="34"/>
  <c r="M451" i="34"/>
  <c r="I451" i="34"/>
  <c r="F451" i="34"/>
  <c r="E451" i="34"/>
  <c r="B451" i="34"/>
  <c r="N451" i="34" s="1"/>
  <c r="AS450" i="34"/>
  <c r="AN450" i="34"/>
  <c r="AM450" i="34"/>
  <c r="AL450" i="34"/>
  <c r="O450" i="34"/>
  <c r="M450" i="34"/>
  <c r="J450" i="34"/>
  <c r="AU450" i="34" s="1"/>
  <c r="I450" i="34"/>
  <c r="F450" i="34"/>
  <c r="E450" i="34"/>
  <c r="B450" i="34"/>
  <c r="N450" i="34" s="1"/>
  <c r="AS449" i="34"/>
  <c r="AQ449" i="34"/>
  <c r="AR449" i="34" s="1"/>
  <c r="O449" i="34"/>
  <c r="N449" i="34"/>
  <c r="M449" i="34"/>
  <c r="L449" i="34"/>
  <c r="J449" i="34"/>
  <c r="AU449" i="34" s="1"/>
  <c r="H449" i="34"/>
  <c r="AX449" i="34" s="1"/>
  <c r="AS448" i="34"/>
  <c r="AN448" i="34"/>
  <c r="AM448" i="34"/>
  <c r="AL448" i="34"/>
  <c r="O448" i="34"/>
  <c r="M448" i="34"/>
  <c r="I448" i="34"/>
  <c r="F448" i="34"/>
  <c r="E448" i="34"/>
  <c r="B448" i="34"/>
  <c r="N448" i="34" s="1"/>
  <c r="AS447" i="34"/>
  <c r="AN447" i="34"/>
  <c r="AM447" i="34"/>
  <c r="AL447" i="34"/>
  <c r="O447" i="34"/>
  <c r="M447" i="34"/>
  <c r="J447" i="34"/>
  <c r="J448" i="34" s="1"/>
  <c r="I447" i="34"/>
  <c r="F447" i="34"/>
  <c r="E447" i="34"/>
  <c r="B447" i="34"/>
  <c r="N447" i="34" s="1"/>
  <c r="AS446" i="34"/>
  <c r="AN446" i="34"/>
  <c r="AM446" i="34"/>
  <c r="AL446" i="34"/>
  <c r="O446" i="34"/>
  <c r="M446" i="34"/>
  <c r="I446" i="34"/>
  <c r="J446" i="34" s="1"/>
  <c r="AU446" i="34" s="1"/>
  <c r="F446" i="34"/>
  <c r="H446" i="34" s="1"/>
  <c r="B446" i="34"/>
  <c r="N446" i="34" s="1"/>
  <c r="AU445" i="34"/>
  <c r="AS445" i="34"/>
  <c r="AN445" i="34"/>
  <c r="AM445" i="34"/>
  <c r="AL445" i="34"/>
  <c r="O445" i="34"/>
  <c r="M445" i="34"/>
  <c r="J445" i="34"/>
  <c r="I445" i="34"/>
  <c r="F445" i="34"/>
  <c r="E445" i="34"/>
  <c r="B445" i="34"/>
  <c r="N445" i="34" s="1"/>
  <c r="AU444" i="34"/>
  <c r="AS444" i="34"/>
  <c r="AN444" i="34"/>
  <c r="AM444" i="34"/>
  <c r="AL444" i="34"/>
  <c r="O444" i="34"/>
  <c r="M444" i="34"/>
  <c r="I444" i="34"/>
  <c r="F444" i="34"/>
  <c r="E444" i="34"/>
  <c r="B444" i="34"/>
  <c r="N444" i="34" s="1"/>
  <c r="AS443" i="34"/>
  <c r="AQ443" i="34"/>
  <c r="O443" i="34"/>
  <c r="N443" i="34"/>
  <c r="M443" i="34"/>
  <c r="L443" i="34"/>
  <c r="J443" i="34"/>
  <c r="AU443" i="34" s="1"/>
  <c r="H443" i="34"/>
  <c r="AX443" i="34" s="1"/>
  <c r="AS442" i="34"/>
  <c r="AN442" i="34"/>
  <c r="AM442" i="34"/>
  <c r="O442" i="34"/>
  <c r="M442" i="34"/>
  <c r="I442" i="34"/>
  <c r="F442" i="34"/>
  <c r="E442" i="34"/>
  <c r="H442" i="34" s="1"/>
  <c r="AX442" i="34" s="1"/>
  <c r="B442" i="34"/>
  <c r="N442" i="34" s="1"/>
  <c r="AS441" i="34"/>
  <c r="AN441" i="34"/>
  <c r="AM441" i="34"/>
  <c r="O441" i="34"/>
  <c r="M441" i="34"/>
  <c r="J441" i="34"/>
  <c r="AU442" i="34" s="1"/>
  <c r="I441" i="34"/>
  <c r="F441" i="34"/>
  <c r="E441" i="34"/>
  <c r="B441" i="34"/>
  <c r="N441" i="34" s="1"/>
  <c r="AS440" i="34"/>
  <c r="AN440" i="34"/>
  <c r="AM440" i="34"/>
  <c r="AL440" i="34"/>
  <c r="O440" i="34"/>
  <c r="M440" i="34"/>
  <c r="I440" i="34"/>
  <c r="J440" i="34" s="1"/>
  <c r="AU440" i="34" s="1"/>
  <c r="F440" i="34"/>
  <c r="H440" i="34" s="1"/>
  <c r="AX440" i="34" s="1"/>
  <c r="B440" i="34"/>
  <c r="N440" i="34" s="1"/>
  <c r="AU439" i="34"/>
  <c r="AS439" i="34"/>
  <c r="AN439" i="34"/>
  <c r="AM439" i="34"/>
  <c r="AL439" i="34"/>
  <c r="AL442" i="34" s="1"/>
  <c r="O439" i="34"/>
  <c r="M439" i="34"/>
  <c r="I439" i="34"/>
  <c r="AQ439" i="34" s="1"/>
  <c r="AR439" i="34" s="1"/>
  <c r="F439" i="34"/>
  <c r="E439" i="34"/>
  <c r="B439" i="34"/>
  <c r="N439" i="34" s="1"/>
  <c r="AU438" i="34"/>
  <c r="AS438" i="34"/>
  <c r="AN438" i="34"/>
  <c r="AM438" i="34"/>
  <c r="AL438" i="34"/>
  <c r="AL441" i="34" s="1"/>
  <c r="O438" i="34"/>
  <c r="M438" i="34"/>
  <c r="I438" i="34"/>
  <c r="F438" i="34"/>
  <c r="E438" i="34"/>
  <c r="B438" i="34"/>
  <c r="N438" i="34" s="1"/>
  <c r="AS437" i="34"/>
  <c r="AQ437" i="34"/>
  <c r="O437" i="34"/>
  <c r="N437" i="34"/>
  <c r="M437" i="34"/>
  <c r="L437" i="34"/>
  <c r="J437" i="34"/>
  <c r="AU437" i="34" s="1"/>
  <c r="H437" i="34"/>
  <c r="AX437" i="34" s="1"/>
  <c r="AS436" i="34"/>
  <c r="AN436" i="34"/>
  <c r="AM436" i="34"/>
  <c r="AL436" i="34"/>
  <c r="O436" i="34"/>
  <c r="M436" i="34"/>
  <c r="I436" i="34"/>
  <c r="F436" i="34"/>
  <c r="H436" i="34" s="1"/>
  <c r="AW436" i="34" s="1"/>
  <c r="E436" i="34"/>
  <c r="B436" i="34"/>
  <c r="N436" i="34" s="1"/>
  <c r="AS435" i="34"/>
  <c r="AN435" i="34"/>
  <c r="AM435" i="34"/>
  <c r="AL435" i="34"/>
  <c r="O435" i="34"/>
  <c r="M435" i="34"/>
  <c r="J435" i="34"/>
  <c r="AU436" i="34" s="1"/>
  <c r="I435" i="34"/>
  <c r="F435" i="34"/>
  <c r="E435" i="34"/>
  <c r="H435" i="34" s="1"/>
  <c r="B435" i="34"/>
  <c r="N435" i="34" s="1"/>
  <c r="AS434" i="34"/>
  <c r="AN434" i="34"/>
  <c r="AM434" i="34"/>
  <c r="AQ434" i="34" s="1"/>
  <c r="AL434" i="34"/>
  <c r="O434" i="34"/>
  <c r="M434" i="34"/>
  <c r="J434" i="34"/>
  <c r="AU434" i="34" s="1"/>
  <c r="I434" i="34"/>
  <c r="F434" i="34"/>
  <c r="H434" i="34" s="1"/>
  <c r="B434" i="34"/>
  <c r="N434" i="34" s="1"/>
  <c r="AU433" i="34"/>
  <c r="AS433" i="34"/>
  <c r="AN433" i="34"/>
  <c r="AM433" i="34"/>
  <c r="AQ433" i="34" s="1"/>
  <c r="AL433" i="34"/>
  <c r="O433" i="34"/>
  <c r="M433" i="34"/>
  <c r="J433" i="34"/>
  <c r="I433" i="34"/>
  <c r="F433" i="34"/>
  <c r="E433" i="34"/>
  <c r="B433" i="34"/>
  <c r="N433" i="34" s="1"/>
  <c r="AU432" i="34"/>
  <c r="AS432" i="34"/>
  <c r="AN432" i="34"/>
  <c r="AM432" i="34"/>
  <c r="AL432" i="34"/>
  <c r="O432" i="34"/>
  <c r="M432" i="34"/>
  <c r="I432" i="34"/>
  <c r="F432" i="34"/>
  <c r="E432" i="34"/>
  <c r="H432" i="34" s="1"/>
  <c r="B432" i="34"/>
  <c r="N432" i="34" s="1"/>
  <c r="AS431" i="34"/>
  <c r="AQ431" i="34"/>
  <c r="AR431" i="34" s="1"/>
  <c r="O431" i="34"/>
  <c r="N431" i="34"/>
  <c r="M431" i="34"/>
  <c r="L431" i="34"/>
  <c r="J431" i="34"/>
  <c r="AU431" i="34" s="1"/>
  <c r="H431" i="34"/>
  <c r="AX431" i="34" s="1"/>
  <c r="AS430" i="34"/>
  <c r="AN430" i="34"/>
  <c r="AM430" i="34"/>
  <c r="AL430" i="34"/>
  <c r="O430" i="34"/>
  <c r="M430" i="34"/>
  <c r="I430" i="34"/>
  <c r="F430" i="34"/>
  <c r="E430" i="34"/>
  <c r="B430" i="34"/>
  <c r="N430" i="34" s="1"/>
  <c r="AS429" i="34"/>
  <c r="AN429" i="34"/>
  <c r="AM429" i="34"/>
  <c r="AL429" i="34"/>
  <c r="O429" i="34"/>
  <c r="N429" i="34"/>
  <c r="M429" i="34"/>
  <c r="J429" i="34"/>
  <c r="AU430" i="34" s="1"/>
  <c r="I429" i="34"/>
  <c r="F429" i="34"/>
  <c r="E429" i="34"/>
  <c r="B429" i="34"/>
  <c r="AS428" i="34"/>
  <c r="AN428" i="34"/>
  <c r="AM428" i="34"/>
  <c r="AL428" i="34"/>
  <c r="O428" i="34"/>
  <c r="M428" i="34"/>
  <c r="I428" i="34"/>
  <c r="J428" i="34" s="1"/>
  <c r="AU428" i="34" s="1"/>
  <c r="F428" i="34"/>
  <c r="H428" i="34" s="1"/>
  <c r="AW428" i="34" s="1"/>
  <c r="B428" i="34"/>
  <c r="N428" i="34" s="1"/>
  <c r="AU427" i="34"/>
  <c r="AS427" i="34"/>
  <c r="AN427" i="34"/>
  <c r="AM427" i="34"/>
  <c r="AL427" i="34"/>
  <c r="O427" i="34"/>
  <c r="M427" i="34"/>
  <c r="J427" i="34"/>
  <c r="I427" i="34"/>
  <c r="F427" i="34"/>
  <c r="E427" i="34"/>
  <c r="B427" i="34"/>
  <c r="N427" i="34" s="1"/>
  <c r="AU426" i="34"/>
  <c r="AS426" i="34"/>
  <c r="AN426" i="34"/>
  <c r="AM426" i="34"/>
  <c r="AL426" i="34"/>
  <c r="O426" i="34"/>
  <c r="M426" i="34"/>
  <c r="I426" i="34"/>
  <c r="F426" i="34"/>
  <c r="H426" i="34" s="1"/>
  <c r="E426" i="34"/>
  <c r="B426" i="34"/>
  <c r="N426" i="34" s="1"/>
  <c r="AS425" i="34"/>
  <c r="AQ425" i="34"/>
  <c r="O425" i="34"/>
  <c r="N425" i="34"/>
  <c r="M425" i="34"/>
  <c r="L425" i="34"/>
  <c r="J425" i="34"/>
  <c r="AU425" i="34" s="1"/>
  <c r="H425" i="34"/>
  <c r="AX425" i="34" s="1"/>
  <c r="AS424" i="34"/>
  <c r="AN424" i="34"/>
  <c r="AM424" i="34"/>
  <c r="O424" i="34"/>
  <c r="M424" i="34"/>
  <c r="I424" i="34"/>
  <c r="F424" i="34"/>
  <c r="E424" i="34"/>
  <c r="B424" i="34"/>
  <c r="N424" i="34" s="1"/>
  <c r="AS423" i="34"/>
  <c r="AN423" i="34"/>
  <c r="AM423" i="34"/>
  <c r="O423" i="34"/>
  <c r="M423" i="34"/>
  <c r="J423" i="34"/>
  <c r="AU423" i="34" s="1"/>
  <c r="I423" i="34"/>
  <c r="F423" i="34"/>
  <c r="E423" i="34"/>
  <c r="B423" i="34"/>
  <c r="N423" i="34" s="1"/>
  <c r="AS422" i="34"/>
  <c r="AN422" i="34"/>
  <c r="AM422" i="34"/>
  <c r="AQ422" i="34" s="1"/>
  <c r="AL422" i="34"/>
  <c r="O422" i="34"/>
  <c r="M422" i="34"/>
  <c r="I422" i="34"/>
  <c r="J422" i="34" s="1"/>
  <c r="AU422" i="34" s="1"/>
  <c r="F422" i="34"/>
  <c r="H422" i="34" s="1"/>
  <c r="AX422" i="34" s="1"/>
  <c r="B422" i="34"/>
  <c r="N422" i="34" s="1"/>
  <c r="AU421" i="34"/>
  <c r="AS421" i="34"/>
  <c r="AN421" i="34"/>
  <c r="AM421" i="34"/>
  <c r="AL421" i="34"/>
  <c r="AL424" i="34" s="1"/>
  <c r="O421" i="34"/>
  <c r="M421" i="34"/>
  <c r="I421" i="34"/>
  <c r="F421" i="34"/>
  <c r="E421" i="34"/>
  <c r="B421" i="34"/>
  <c r="N421" i="34" s="1"/>
  <c r="AU420" i="34"/>
  <c r="AS420" i="34"/>
  <c r="AN420" i="34"/>
  <c r="AM420" i="34"/>
  <c r="AL420" i="34"/>
  <c r="AL423" i="34" s="1"/>
  <c r="O420" i="34"/>
  <c r="M420" i="34"/>
  <c r="I420" i="34"/>
  <c r="F420" i="34"/>
  <c r="E420" i="34"/>
  <c r="B420" i="34"/>
  <c r="N420" i="34" s="1"/>
  <c r="AS419" i="34"/>
  <c r="AQ419" i="34"/>
  <c r="O419" i="34"/>
  <c r="N419" i="34"/>
  <c r="M419" i="34"/>
  <c r="L419" i="34"/>
  <c r="J419" i="34"/>
  <c r="AU419" i="34" s="1"/>
  <c r="H419" i="34"/>
  <c r="AX419" i="34" s="1"/>
  <c r="AS418" i="34"/>
  <c r="AN418" i="34"/>
  <c r="AM418" i="34"/>
  <c r="AL418" i="34"/>
  <c r="O418" i="34"/>
  <c r="M418" i="34"/>
  <c r="I418" i="34"/>
  <c r="F418" i="34"/>
  <c r="E418" i="34"/>
  <c r="B418" i="34"/>
  <c r="N418" i="34" s="1"/>
  <c r="AS417" i="34"/>
  <c r="AN417" i="34"/>
  <c r="AM417" i="34"/>
  <c r="AL417" i="34"/>
  <c r="O417" i="34"/>
  <c r="M417" i="34"/>
  <c r="I417" i="34"/>
  <c r="F417" i="34"/>
  <c r="E417" i="34"/>
  <c r="B417" i="34"/>
  <c r="N417" i="34" s="1"/>
  <c r="AS416" i="34"/>
  <c r="AM416" i="34"/>
  <c r="AL416" i="34"/>
  <c r="O416" i="34"/>
  <c r="M416" i="34"/>
  <c r="E416" i="34"/>
  <c r="H416" i="34" s="1"/>
  <c r="B416" i="34"/>
  <c r="N416" i="34" s="1"/>
  <c r="AS415" i="34"/>
  <c r="AN415" i="34"/>
  <c r="AN416" i="34" s="1"/>
  <c r="AM415" i="34"/>
  <c r="AL415" i="34"/>
  <c r="O415" i="34"/>
  <c r="M415" i="34"/>
  <c r="I415" i="34"/>
  <c r="F415" i="34"/>
  <c r="H415" i="34" s="1"/>
  <c r="AX415" i="34" s="1"/>
  <c r="B415" i="34"/>
  <c r="N415" i="34" s="1"/>
  <c r="AS414" i="34"/>
  <c r="AN414" i="34"/>
  <c r="AM414" i="34"/>
  <c r="AQ414" i="34" s="1"/>
  <c r="AR414" i="34" s="1"/>
  <c r="AL414" i="34"/>
  <c r="O414" i="34"/>
  <c r="M414" i="34"/>
  <c r="I414" i="34"/>
  <c r="F414" i="34"/>
  <c r="E414" i="34"/>
  <c r="H414" i="34" s="1"/>
  <c r="B414" i="34"/>
  <c r="N414" i="34" s="1"/>
  <c r="AS413" i="34"/>
  <c r="AN413" i="34"/>
  <c r="AM413" i="34"/>
  <c r="AQ413" i="34" s="1"/>
  <c r="AL413" i="34"/>
  <c r="O413" i="34"/>
  <c r="M413" i="34"/>
  <c r="J413" i="34"/>
  <c r="J417" i="34" s="1"/>
  <c r="AU417" i="34" s="1"/>
  <c r="I413" i="34"/>
  <c r="F413" i="34"/>
  <c r="E413" i="34"/>
  <c r="B413" i="34"/>
  <c r="N413" i="34" s="1"/>
  <c r="AS412" i="34"/>
  <c r="AN412" i="34"/>
  <c r="AM412" i="34"/>
  <c r="AL412" i="34"/>
  <c r="O412" i="34"/>
  <c r="M412" i="34"/>
  <c r="J412" i="34"/>
  <c r="J416" i="34" s="1"/>
  <c r="AU416" i="34" s="1"/>
  <c r="I412" i="34"/>
  <c r="F412" i="34"/>
  <c r="E412" i="34"/>
  <c r="H412" i="34" s="1"/>
  <c r="B412" i="34"/>
  <c r="N412" i="34" s="1"/>
  <c r="AS411" i="34"/>
  <c r="AQ411" i="34"/>
  <c r="O411" i="34"/>
  <c r="N411" i="34"/>
  <c r="M411" i="34"/>
  <c r="J411" i="34"/>
  <c r="AU411" i="34" s="1"/>
  <c r="H411" i="34"/>
  <c r="AS410" i="34"/>
  <c r="AM410" i="34"/>
  <c r="AL410" i="34"/>
  <c r="M410" i="34"/>
  <c r="I410" i="34"/>
  <c r="J410" i="34" s="1"/>
  <c r="AU410" i="34" s="1"/>
  <c r="B410" i="34"/>
  <c r="AS409" i="34"/>
  <c r="AN409" i="34"/>
  <c r="AM409" i="34"/>
  <c r="O409" i="34"/>
  <c r="M409" i="34"/>
  <c r="B409" i="34"/>
  <c r="N409" i="34" s="1"/>
  <c r="AS408" i="34"/>
  <c r="AN408" i="34"/>
  <c r="AM408" i="34"/>
  <c r="O408" i="34"/>
  <c r="M408" i="34"/>
  <c r="B408" i="34"/>
  <c r="N408" i="34" s="1"/>
  <c r="AS407" i="34"/>
  <c r="AM407" i="34"/>
  <c r="O407" i="34"/>
  <c r="M407" i="34"/>
  <c r="B407" i="34"/>
  <c r="N407" i="34" s="1"/>
  <c r="AU406" i="34"/>
  <c r="AS406" i="34"/>
  <c r="AN406" i="34"/>
  <c r="AN407" i="34" s="1"/>
  <c r="AM406" i="34"/>
  <c r="O406" i="34"/>
  <c r="M406" i="34"/>
  <c r="I406" i="34"/>
  <c r="E406" i="34"/>
  <c r="B406" i="34"/>
  <c r="N406" i="34" s="1"/>
  <c r="AS405" i="34"/>
  <c r="AN405" i="34"/>
  <c r="AL405" i="34"/>
  <c r="AL408" i="34" s="1"/>
  <c r="O405" i="34"/>
  <c r="M405" i="34"/>
  <c r="I405" i="34"/>
  <c r="I408" i="34" s="1"/>
  <c r="J408" i="34" s="1"/>
  <c r="AU408" i="34" s="1"/>
  <c r="B405" i="34"/>
  <c r="N405" i="34" s="1"/>
  <c r="AS404" i="34"/>
  <c r="AN404" i="34"/>
  <c r="AM404" i="34"/>
  <c r="AL404" i="34"/>
  <c r="AL407" i="34" s="1"/>
  <c r="O404" i="34"/>
  <c r="M404" i="34"/>
  <c r="I404" i="34"/>
  <c r="E404" i="34"/>
  <c r="B404" i="34"/>
  <c r="N404" i="34" s="1"/>
  <c r="AU403" i="34"/>
  <c r="AS403" i="34"/>
  <c r="AN403" i="34"/>
  <c r="AM403" i="34"/>
  <c r="AL403" i="34"/>
  <c r="AL406" i="34" s="1"/>
  <c r="AL409" i="34" s="1"/>
  <c r="O403" i="34"/>
  <c r="M403" i="34"/>
  <c r="I403" i="34"/>
  <c r="F403" i="34"/>
  <c r="F404" i="34" s="1"/>
  <c r="F405" i="34" s="1"/>
  <c r="E403" i="34"/>
  <c r="B403" i="34"/>
  <c r="N403" i="34" s="1"/>
  <c r="AS402" i="34"/>
  <c r="AQ402" i="34"/>
  <c r="AR402" i="34" s="1"/>
  <c r="O402" i="34"/>
  <c r="N402" i="34"/>
  <c r="M402" i="34"/>
  <c r="L402" i="34"/>
  <c r="J402" i="34"/>
  <c r="H402" i="34"/>
  <c r="AW402" i="34" s="1"/>
  <c r="AS401" i="34"/>
  <c r="AN401" i="34"/>
  <c r="AM401" i="34"/>
  <c r="AL401" i="34"/>
  <c r="O401" i="34"/>
  <c r="M401" i="34"/>
  <c r="I401" i="34"/>
  <c r="H401" i="34"/>
  <c r="F401" i="34"/>
  <c r="E401" i="34"/>
  <c r="B401" i="34"/>
  <c r="N401" i="34" s="1"/>
  <c r="AS400" i="34"/>
  <c r="AN400" i="34"/>
  <c r="AM400" i="34"/>
  <c r="AL400" i="34"/>
  <c r="O400" i="34"/>
  <c r="M400" i="34"/>
  <c r="J400" i="34"/>
  <c r="I400" i="34"/>
  <c r="F400" i="34"/>
  <c r="E400" i="34"/>
  <c r="B400" i="34"/>
  <c r="N400" i="34" s="1"/>
  <c r="AS399" i="34"/>
  <c r="AN399" i="34"/>
  <c r="AM399" i="34"/>
  <c r="AL399" i="34"/>
  <c r="O399" i="34"/>
  <c r="M399" i="34"/>
  <c r="I399" i="34"/>
  <c r="J399" i="34" s="1"/>
  <c r="AU399" i="34" s="1"/>
  <c r="H399" i="34"/>
  <c r="AW399" i="34" s="1"/>
  <c r="F399" i="34"/>
  <c r="B399" i="34"/>
  <c r="N399" i="34" s="1"/>
  <c r="AU398" i="34"/>
  <c r="AS398" i="34"/>
  <c r="AN398" i="34"/>
  <c r="AM398" i="34"/>
  <c r="AL398" i="34"/>
  <c r="O398" i="34"/>
  <c r="M398" i="34"/>
  <c r="J398" i="34"/>
  <c r="I398" i="34"/>
  <c r="F398" i="34"/>
  <c r="E398" i="34"/>
  <c r="B398" i="34"/>
  <c r="N398" i="34" s="1"/>
  <c r="AU397" i="34"/>
  <c r="AS397" i="34"/>
  <c r="AN397" i="34"/>
  <c r="AM397" i="34"/>
  <c r="AL397" i="34"/>
  <c r="O397" i="34"/>
  <c r="M397" i="34"/>
  <c r="I397" i="34"/>
  <c r="F397" i="34"/>
  <c r="E397" i="34"/>
  <c r="B397" i="34"/>
  <c r="N397" i="34" s="1"/>
  <c r="AS396" i="34"/>
  <c r="AQ396" i="34"/>
  <c r="AR396" i="34" s="1"/>
  <c r="O396" i="34"/>
  <c r="N396" i="34"/>
  <c r="M396" i="34"/>
  <c r="L396" i="34"/>
  <c r="J396" i="34"/>
  <c r="AU396" i="34" s="1"/>
  <c r="H396" i="34"/>
  <c r="AS395" i="34"/>
  <c r="AN395" i="34"/>
  <c r="AM395" i="34"/>
  <c r="AL395" i="34"/>
  <c r="O395" i="34"/>
  <c r="M395" i="34"/>
  <c r="I395" i="34"/>
  <c r="F395" i="34"/>
  <c r="E395" i="34"/>
  <c r="B395" i="34"/>
  <c r="N395" i="34" s="1"/>
  <c r="AS394" i="34"/>
  <c r="AN394" i="34"/>
  <c r="AM394" i="34"/>
  <c r="AL394" i="34"/>
  <c r="O394" i="34"/>
  <c r="M394" i="34"/>
  <c r="J394" i="34"/>
  <c r="AU394" i="34" s="1"/>
  <c r="I394" i="34"/>
  <c r="F394" i="34"/>
  <c r="E394" i="34"/>
  <c r="B394" i="34"/>
  <c r="N394" i="34" s="1"/>
  <c r="AS393" i="34"/>
  <c r="AN393" i="34"/>
  <c r="AM393" i="34"/>
  <c r="AL393" i="34"/>
  <c r="O393" i="34"/>
  <c r="M393" i="34"/>
  <c r="I393" i="34"/>
  <c r="J393" i="34" s="1"/>
  <c r="AU393" i="34" s="1"/>
  <c r="F393" i="34"/>
  <c r="H393" i="34" s="1"/>
  <c r="B393" i="34"/>
  <c r="N393" i="34" s="1"/>
  <c r="AU392" i="34"/>
  <c r="AS392" i="34"/>
  <c r="AN392" i="34"/>
  <c r="AM392" i="34"/>
  <c r="AL392" i="34"/>
  <c r="O392" i="34"/>
  <c r="M392" i="34"/>
  <c r="I392" i="34"/>
  <c r="F392" i="34"/>
  <c r="E392" i="34"/>
  <c r="B392" i="34"/>
  <c r="N392" i="34" s="1"/>
  <c r="AU391" i="34"/>
  <c r="AS391" i="34"/>
  <c r="AN391" i="34"/>
  <c r="AM391" i="34"/>
  <c r="AL391" i="34"/>
  <c r="O391" i="34"/>
  <c r="M391" i="34"/>
  <c r="I391" i="34"/>
  <c r="F391" i="34"/>
  <c r="E391" i="34"/>
  <c r="B391" i="34"/>
  <c r="N391" i="34" s="1"/>
  <c r="AS390" i="34"/>
  <c r="AQ390" i="34"/>
  <c r="AR390" i="34" s="1"/>
  <c r="O390" i="34"/>
  <c r="N390" i="34"/>
  <c r="M390" i="34"/>
  <c r="L390" i="34"/>
  <c r="J390" i="34"/>
  <c r="AU390" i="34" s="1"/>
  <c r="H390" i="34"/>
  <c r="AW390" i="34" s="1"/>
  <c r="AS389" i="34"/>
  <c r="AN389" i="34"/>
  <c r="AM389" i="34"/>
  <c r="AL389" i="34"/>
  <c r="O389" i="34"/>
  <c r="M389" i="34"/>
  <c r="I389" i="34"/>
  <c r="F389" i="34"/>
  <c r="E389" i="34"/>
  <c r="B389" i="34"/>
  <c r="N389" i="34" s="1"/>
  <c r="AS388" i="34"/>
  <c r="AN388" i="34"/>
  <c r="AM388" i="34"/>
  <c r="AL388" i="34"/>
  <c r="O388" i="34"/>
  <c r="M388" i="34"/>
  <c r="J388" i="34"/>
  <c r="I388" i="34"/>
  <c r="F388" i="34"/>
  <c r="E388" i="34"/>
  <c r="B388" i="34"/>
  <c r="N388" i="34" s="1"/>
  <c r="AS387" i="34"/>
  <c r="AN387" i="34"/>
  <c r="AM387" i="34"/>
  <c r="AL387" i="34"/>
  <c r="O387" i="34"/>
  <c r="M387" i="34"/>
  <c r="I387" i="34"/>
  <c r="J387" i="34" s="1"/>
  <c r="AU387" i="34" s="1"/>
  <c r="F387" i="34"/>
  <c r="H387" i="34" s="1"/>
  <c r="B387" i="34"/>
  <c r="N387" i="34" s="1"/>
  <c r="AU386" i="34"/>
  <c r="AS386" i="34"/>
  <c r="AN386" i="34"/>
  <c r="AM386" i="34"/>
  <c r="AL386" i="34"/>
  <c r="O386" i="34"/>
  <c r="M386" i="34"/>
  <c r="I386" i="34"/>
  <c r="F386" i="34"/>
  <c r="E386" i="34"/>
  <c r="B386" i="34"/>
  <c r="N386" i="34" s="1"/>
  <c r="AU385" i="34"/>
  <c r="AS385" i="34"/>
  <c r="AN385" i="34"/>
  <c r="AM385" i="34"/>
  <c r="AL385" i="34"/>
  <c r="O385" i="34"/>
  <c r="M385" i="34"/>
  <c r="I385" i="34"/>
  <c r="F385" i="34"/>
  <c r="E385" i="34"/>
  <c r="B385" i="34"/>
  <c r="N385" i="34" s="1"/>
  <c r="AS384" i="34"/>
  <c r="AR384" i="34"/>
  <c r="AT384" i="34" s="1"/>
  <c r="AQ384" i="34"/>
  <c r="O384" i="34"/>
  <c r="N384" i="34"/>
  <c r="M384" i="34"/>
  <c r="L384" i="34"/>
  <c r="J384" i="34"/>
  <c r="AU384" i="34" s="1"/>
  <c r="H384" i="34"/>
  <c r="AS383" i="34"/>
  <c r="AN383" i="34"/>
  <c r="AM383" i="34"/>
  <c r="AL383" i="34"/>
  <c r="O383" i="34"/>
  <c r="M383" i="34"/>
  <c r="I383" i="34"/>
  <c r="F383" i="34"/>
  <c r="E383" i="34"/>
  <c r="B383" i="34"/>
  <c r="N383" i="34" s="1"/>
  <c r="AS382" i="34"/>
  <c r="AN382" i="34"/>
  <c r="AM382" i="34"/>
  <c r="AL382" i="34"/>
  <c r="O382" i="34"/>
  <c r="M382" i="34"/>
  <c r="I382" i="34"/>
  <c r="F382" i="34"/>
  <c r="E382" i="34"/>
  <c r="B382" i="34"/>
  <c r="N382" i="34" s="1"/>
  <c r="AS381" i="34"/>
  <c r="AM381" i="34"/>
  <c r="AL381" i="34"/>
  <c r="O381" i="34"/>
  <c r="M381" i="34"/>
  <c r="F381" i="34"/>
  <c r="E381" i="34"/>
  <c r="H381" i="34" s="1"/>
  <c r="B381" i="34"/>
  <c r="N381" i="34" s="1"/>
  <c r="AS380" i="34"/>
  <c r="AN380" i="34"/>
  <c r="AN381" i="34" s="1"/>
  <c r="AM380" i="34"/>
  <c r="AL380" i="34"/>
  <c r="O380" i="34"/>
  <c r="M380" i="34"/>
  <c r="I380" i="34"/>
  <c r="I381" i="34" s="1"/>
  <c r="F380" i="34"/>
  <c r="H380" i="34" s="1"/>
  <c r="AX380" i="34" s="1"/>
  <c r="B380" i="34"/>
  <c r="N380" i="34" s="1"/>
  <c r="AS379" i="34"/>
  <c r="AN379" i="34"/>
  <c r="AM379" i="34"/>
  <c r="AL379" i="34"/>
  <c r="O379" i="34"/>
  <c r="M379" i="34"/>
  <c r="I379" i="34"/>
  <c r="F379" i="34"/>
  <c r="E379" i="34"/>
  <c r="B379" i="34"/>
  <c r="N379" i="34" s="1"/>
  <c r="AS378" i="34"/>
  <c r="AN378" i="34"/>
  <c r="AM378" i="34"/>
  <c r="AL378" i="34"/>
  <c r="O378" i="34"/>
  <c r="M378" i="34"/>
  <c r="J378" i="34"/>
  <c r="J382" i="34" s="1"/>
  <c r="I378" i="34"/>
  <c r="F378" i="34"/>
  <c r="E378" i="34"/>
  <c r="H378" i="34" s="1"/>
  <c r="B378" i="34"/>
  <c r="N378" i="34" s="1"/>
  <c r="AS377" i="34"/>
  <c r="AN377" i="34"/>
  <c r="AM377" i="34"/>
  <c r="AL377" i="34"/>
  <c r="O377" i="34"/>
  <c r="M377" i="34"/>
  <c r="J377" i="34"/>
  <c r="I377" i="34"/>
  <c r="F377" i="34"/>
  <c r="E377" i="34"/>
  <c r="B377" i="34"/>
  <c r="N377" i="34" s="1"/>
  <c r="AS376" i="34"/>
  <c r="AR376" i="34"/>
  <c r="AT376" i="34" s="1"/>
  <c r="AQ376" i="34"/>
  <c r="O376" i="34"/>
  <c r="N376" i="34"/>
  <c r="M376" i="34"/>
  <c r="J376" i="34"/>
  <c r="H376" i="34"/>
  <c r="AX376" i="34" s="1"/>
  <c r="AS375" i="34"/>
  <c r="AM375" i="34"/>
  <c r="AQ375" i="34" s="1"/>
  <c r="AL375" i="34"/>
  <c r="M375" i="34"/>
  <c r="I375" i="34"/>
  <c r="J375" i="34" s="1"/>
  <c r="AU375" i="34" s="1"/>
  <c r="B375" i="34"/>
  <c r="AS374" i="34"/>
  <c r="AN374" i="34"/>
  <c r="AM374" i="34"/>
  <c r="O374" i="34"/>
  <c r="M374" i="34"/>
  <c r="B374" i="34"/>
  <c r="N374" i="34" s="1"/>
  <c r="AS373" i="34"/>
  <c r="AN373" i="34"/>
  <c r="AM373" i="34"/>
  <c r="O373" i="34"/>
  <c r="M373" i="34"/>
  <c r="B373" i="34"/>
  <c r="N373" i="34" s="1"/>
  <c r="AS372" i="34"/>
  <c r="AM372" i="34"/>
  <c r="O372" i="34"/>
  <c r="M372" i="34"/>
  <c r="B372" i="34"/>
  <c r="N372" i="34" s="1"/>
  <c r="AU371" i="34"/>
  <c r="AS371" i="34"/>
  <c r="AN371" i="34"/>
  <c r="AN372" i="34" s="1"/>
  <c r="AM371" i="34"/>
  <c r="O371" i="34"/>
  <c r="M371" i="34"/>
  <c r="I371" i="34"/>
  <c r="E371" i="34"/>
  <c r="B371" i="34"/>
  <c r="N371" i="34" s="1"/>
  <c r="AS370" i="34"/>
  <c r="AN370" i="34"/>
  <c r="AL370" i="34"/>
  <c r="AL373" i="34" s="1"/>
  <c r="O370" i="34"/>
  <c r="M370" i="34"/>
  <c r="I370" i="34"/>
  <c r="I373" i="34" s="1"/>
  <c r="J373" i="34" s="1"/>
  <c r="AU373" i="34" s="1"/>
  <c r="B370" i="34"/>
  <c r="N370" i="34" s="1"/>
  <c r="AS369" i="34"/>
  <c r="AN369" i="34"/>
  <c r="AM369" i="34"/>
  <c r="AL369" i="34"/>
  <c r="AL372" i="34" s="1"/>
  <c r="O369" i="34"/>
  <c r="M369" i="34"/>
  <c r="I369" i="34"/>
  <c r="E369" i="34"/>
  <c r="B369" i="34"/>
  <c r="N369" i="34" s="1"/>
  <c r="AU368" i="34"/>
  <c r="AS368" i="34"/>
  <c r="AN368" i="34"/>
  <c r="AM368" i="34"/>
  <c r="AM370" i="34" s="1"/>
  <c r="AL368" i="34"/>
  <c r="AL371" i="34" s="1"/>
  <c r="AL374" i="34" s="1"/>
  <c r="O368" i="34"/>
  <c r="M368" i="34"/>
  <c r="I368" i="34"/>
  <c r="F368" i="34"/>
  <c r="E368" i="34"/>
  <c r="B368" i="34"/>
  <c r="N368" i="34" s="1"/>
  <c r="AS367" i="34"/>
  <c r="AQ367" i="34"/>
  <c r="O367" i="34"/>
  <c r="N367" i="34"/>
  <c r="M367" i="34"/>
  <c r="L367" i="34"/>
  <c r="J367" i="34"/>
  <c r="H367" i="34"/>
  <c r="AX367" i="34" s="1"/>
  <c r="AS366" i="34"/>
  <c r="AM366" i="34"/>
  <c r="AL366" i="34"/>
  <c r="M366" i="34"/>
  <c r="I366" i="34"/>
  <c r="J366" i="34" s="1"/>
  <c r="AU366" i="34" s="1"/>
  <c r="B366" i="34"/>
  <c r="AS365" i="34"/>
  <c r="AN365" i="34"/>
  <c r="AM365" i="34"/>
  <c r="O365" i="34"/>
  <c r="M365" i="34"/>
  <c r="B365" i="34"/>
  <c r="N365" i="34" s="1"/>
  <c r="AS364" i="34"/>
  <c r="AN364" i="34"/>
  <c r="AM364" i="34"/>
  <c r="O364" i="34"/>
  <c r="M364" i="34"/>
  <c r="B364" i="34"/>
  <c r="N364" i="34" s="1"/>
  <c r="AS363" i="34"/>
  <c r="AM363" i="34"/>
  <c r="O363" i="34"/>
  <c r="M363" i="34"/>
  <c r="B363" i="34"/>
  <c r="N363" i="34" s="1"/>
  <c r="AU362" i="34"/>
  <c r="AS362" i="34"/>
  <c r="AN362" i="34"/>
  <c r="AN363" i="34" s="1"/>
  <c r="AM362" i="34"/>
  <c r="O362" i="34"/>
  <c r="M362" i="34"/>
  <c r="J362" i="34"/>
  <c r="I362" i="34"/>
  <c r="E362" i="34"/>
  <c r="E364" i="34" s="1"/>
  <c r="B362" i="34"/>
  <c r="N362" i="34" s="1"/>
  <c r="AS361" i="34"/>
  <c r="AN361" i="34"/>
  <c r="AL361" i="34"/>
  <c r="AL364" i="34" s="1"/>
  <c r="O361" i="34"/>
  <c r="M361" i="34"/>
  <c r="I361" i="34"/>
  <c r="I365" i="34" s="1"/>
  <c r="B361" i="34"/>
  <c r="N361" i="34" s="1"/>
  <c r="AS360" i="34"/>
  <c r="AN360" i="34"/>
  <c r="AM360" i="34"/>
  <c r="AL360" i="34"/>
  <c r="AL363" i="34" s="1"/>
  <c r="O360" i="34"/>
  <c r="M360" i="34"/>
  <c r="I360" i="34"/>
  <c r="E360" i="34"/>
  <c r="B360" i="34"/>
  <c r="N360" i="34" s="1"/>
  <c r="AU359" i="34"/>
  <c r="AS359" i="34"/>
  <c r="AN359" i="34"/>
  <c r="AM359" i="34"/>
  <c r="AM361" i="34" s="1"/>
  <c r="AL359" i="34"/>
  <c r="AL362" i="34" s="1"/>
  <c r="AL365" i="34" s="1"/>
  <c r="O359" i="34"/>
  <c r="M359" i="34"/>
  <c r="I359" i="34"/>
  <c r="F359" i="34"/>
  <c r="F360" i="34" s="1"/>
  <c r="F361" i="34" s="1"/>
  <c r="E359" i="34"/>
  <c r="B359" i="34"/>
  <c r="N359" i="34" s="1"/>
  <c r="AS358" i="34"/>
  <c r="AQ358" i="34"/>
  <c r="AR358" i="34" s="1"/>
  <c r="O358" i="34"/>
  <c r="N358" i="34"/>
  <c r="M358" i="34"/>
  <c r="L358" i="34"/>
  <c r="J358" i="34"/>
  <c r="H358" i="34"/>
  <c r="AW358" i="34" s="1"/>
  <c r="AS357" i="34"/>
  <c r="AM357" i="34"/>
  <c r="AL357" i="34"/>
  <c r="M357" i="34"/>
  <c r="I357" i="34"/>
  <c r="J357" i="34" s="1"/>
  <c r="AU357" i="34" s="1"/>
  <c r="H357" i="34"/>
  <c r="B357" i="34"/>
  <c r="AS356" i="34"/>
  <c r="AN356" i="34"/>
  <c r="AM356" i="34"/>
  <c r="O356" i="34"/>
  <c r="M356" i="34"/>
  <c r="F356" i="34"/>
  <c r="B356" i="34"/>
  <c r="N356" i="34" s="1"/>
  <c r="AS355" i="34"/>
  <c r="AN355" i="34"/>
  <c r="AM355" i="34"/>
  <c r="O355" i="34"/>
  <c r="M355" i="34"/>
  <c r="F355" i="34"/>
  <c r="B355" i="34"/>
  <c r="N355" i="34" s="1"/>
  <c r="AS354" i="34"/>
  <c r="AM354" i="34"/>
  <c r="O354" i="34"/>
  <c r="M354" i="34"/>
  <c r="B354" i="34"/>
  <c r="N354" i="34" s="1"/>
  <c r="AU353" i="34"/>
  <c r="AS353" i="34"/>
  <c r="AN353" i="34"/>
  <c r="AN354" i="34" s="1"/>
  <c r="AM353" i="34"/>
  <c r="O353" i="34"/>
  <c r="M353" i="34"/>
  <c r="J353" i="34"/>
  <c r="I353" i="34"/>
  <c r="F353" i="34"/>
  <c r="E353" i="34"/>
  <c r="B353" i="34"/>
  <c r="N353" i="34" s="1"/>
  <c r="AS352" i="34"/>
  <c r="AN352" i="34"/>
  <c r="AL352" i="34"/>
  <c r="AL355" i="34" s="1"/>
  <c r="O352" i="34"/>
  <c r="M352" i="34"/>
  <c r="I352" i="34"/>
  <c r="F352" i="34"/>
  <c r="H352" i="34" s="1"/>
  <c r="AX352" i="34" s="1"/>
  <c r="B352" i="34"/>
  <c r="N352" i="34" s="1"/>
  <c r="AS351" i="34"/>
  <c r="AN351" i="34"/>
  <c r="AM351" i="34"/>
  <c r="AL351" i="34"/>
  <c r="AL354" i="34" s="1"/>
  <c r="O351" i="34"/>
  <c r="M351" i="34"/>
  <c r="I351" i="34"/>
  <c r="F351" i="34"/>
  <c r="E351" i="34"/>
  <c r="B351" i="34"/>
  <c r="N351" i="34" s="1"/>
  <c r="AU350" i="34"/>
  <c r="AS350" i="34"/>
  <c r="AN350" i="34"/>
  <c r="AM350" i="34"/>
  <c r="AM352" i="34" s="1"/>
  <c r="AL350" i="34"/>
  <c r="AL353" i="34" s="1"/>
  <c r="AL356" i="34" s="1"/>
  <c r="O350" i="34"/>
  <c r="M350" i="34"/>
  <c r="I350" i="34"/>
  <c r="F350" i="34"/>
  <c r="E350" i="34"/>
  <c r="B350" i="34"/>
  <c r="N350" i="34" s="1"/>
  <c r="AS349" i="34"/>
  <c r="AQ349" i="34"/>
  <c r="AR349" i="34" s="1"/>
  <c r="O349" i="34"/>
  <c r="N349" i="34"/>
  <c r="M349" i="34"/>
  <c r="L349" i="34"/>
  <c r="J349" i="34"/>
  <c r="AU349" i="34" s="1"/>
  <c r="H349" i="34"/>
  <c r="AW349" i="34" s="1"/>
  <c r="AS348" i="34"/>
  <c r="AN348" i="34"/>
  <c r="AM348" i="34"/>
  <c r="AL348" i="34"/>
  <c r="O348" i="34"/>
  <c r="M348" i="34"/>
  <c r="I348" i="34"/>
  <c r="F348" i="34"/>
  <c r="E348" i="34"/>
  <c r="B348" i="34"/>
  <c r="N348" i="34" s="1"/>
  <c r="AS347" i="34"/>
  <c r="AN347" i="34"/>
  <c r="AM347" i="34"/>
  <c r="AL347" i="34"/>
  <c r="O347" i="34"/>
  <c r="M347" i="34"/>
  <c r="I347" i="34"/>
  <c r="F347" i="34"/>
  <c r="E347" i="34"/>
  <c r="B347" i="34"/>
  <c r="N347" i="34" s="1"/>
  <c r="AS346" i="34"/>
  <c r="AN346" i="34"/>
  <c r="AM346" i="34"/>
  <c r="AL346" i="34"/>
  <c r="O346" i="34"/>
  <c r="N346" i="34"/>
  <c r="M346" i="34"/>
  <c r="I346" i="34"/>
  <c r="J347" i="34" s="1"/>
  <c r="AU348" i="34" s="1"/>
  <c r="F346" i="34"/>
  <c r="H346" i="34" s="1"/>
  <c r="AX346" i="34" s="1"/>
  <c r="B346" i="34"/>
  <c r="AS345" i="34"/>
  <c r="AN345" i="34"/>
  <c r="AM345" i="34"/>
  <c r="AL345" i="34"/>
  <c r="O345" i="34"/>
  <c r="M345" i="34"/>
  <c r="I345" i="34"/>
  <c r="F345" i="34"/>
  <c r="E345" i="34"/>
  <c r="B345" i="34"/>
  <c r="N345" i="34" s="1"/>
  <c r="AS344" i="34"/>
  <c r="AN344" i="34"/>
  <c r="AM344" i="34"/>
  <c r="AL344" i="34"/>
  <c r="O344" i="34"/>
  <c r="M344" i="34"/>
  <c r="J344" i="34"/>
  <c r="AU344" i="34" s="1"/>
  <c r="I344" i="34"/>
  <c r="F344" i="34"/>
  <c r="E344" i="34"/>
  <c r="B344" i="34"/>
  <c r="N344" i="34" s="1"/>
  <c r="AS343" i="34"/>
  <c r="AQ343" i="34"/>
  <c r="O343" i="34"/>
  <c r="N343" i="34"/>
  <c r="M343" i="34"/>
  <c r="J343" i="34"/>
  <c r="AU343" i="34" s="1"/>
  <c r="H343" i="34"/>
  <c r="AS342" i="34"/>
  <c r="AN342" i="34"/>
  <c r="AM342" i="34"/>
  <c r="AL342" i="34"/>
  <c r="O342" i="34"/>
  <c r="M342" i="34"/>
  <c r="I342" i="34"/>
  <c r="F342" i="34"/>
  <c r="E342" i="34"/>
  <c r="B342" i="34"/>
  <c r="N342" i="34" s="1"/>
  <c r="AS341" i="34"/>
  <c r="AN341" i="34"/>
  <c r="AM341" i="34"/>
  <c r="AL341" i="34"/>
  <c r="O341" i="34"/>
  <c r="M341" i="34"/>
  <c r="I341" i="34"/>
  <c r="F341" i="34"/>
  <c r="E341" i="34"/>
  <c r="B341" i="34"/>
  <c r="N341" i="34" s="1"/>
  <c r="AS340" i="34"/>
  <c r="AN340" i="34"/>
  <c r="AM340" i="34"/>
  <c r="AL340" i="34"/>
  <c r="O340" i="34"/>
  <c r="M340" i="34"/>
  <c r="I340" i="34"/>
  <c r="F340" i="34"/>
  <c r="H340" i="34" s="1"/>
  <c r="AX340" i="34" s="1"/>
  <c r="B340" i="34"/>
  <c r="N340" i="34" s="1"/>
  <c r="AS339" i="34"/>
  <c r="AN339" i="34"/>
  <c r="AM339" i="34"/>
  <c r="AQ339" i="34" s="1"/>
  <c r="AL339" i="34"/>
  <c r="O339" i="34"/>
  <c r="M339" i="34"/>
  <c r="I339" i="34"/>
  <c r="F339" i="34"/>
  <c r="E339" i="34"/>
  <c r="B339" i="34"/>
  <c r="N339" i="34" s="1"/>
  <c r="AS338" i="34"/>
  <c r="AN338" i="34"/>
  <c r="AM338" i="34"/>
  <c r="AL338" i="34"/>
  <c r="O338" i="34"/>
  <c r="M338" i="34"/>
  <c r="J338" i="34"/>
  <c r="AU338" i="34" s="1"/>
  <c r="I338" i="34"/>
  <c r="F338" i="34"/>
  <c r="E338" i="34"/>
  <c r="B338" i="34"/>
  <c r="N338" i="34" s="1"/>
  <c r="AS337" i="34"/>
  <c r="AQ337" i="34"/>
  <c r="AR337" i="34" s="1"/>
  <c r="O337" i="34"/>
  <c r="N337" i="34"/>
  <c r="M337" i="34"/>
  <c r="J337" i="34"/>
  <c r="AU337" i="34" s="1"/>
  <c r="H337" i="34"/>
  <c r="AW337" i="34" s="1"/>
  <c r="AS336" i="34"/>
  <c r="AM336" i="34"/>
  <c r="AL336" i="34"/>
  <c r="M336" i="34"/>
  <c r="I336" i="34"/>
  <c r="J336" i="34" s="1"/>
  <c r="AU336" i="34" s="1"/>
  <c r="B336" i="34"/>
  <c r="AS335" i="34"/>
  <c r="AN335" i="34"/>
  <c r="AM335" i="34"/>
  <c r="O335" i="34"/>
  <c r="M335" i="34"/>
  <c r="B335" i="34"/>
  <c r="N335" i="34" s="1"/>
  <c r="AS334" i="34"/>
  <c r="AN334" i="34"/>
  <c r="AM334" i="34"/>
  <c r="O334" i="34"/>
  <c r="M334" i="34"/>
  <c r="B334" i="34"/>
  <c r="N334" i="34" s="1"/>
  <c r="AS333" i="34"/>
  <c r="AM333" i="34"/>
  <c r="O333" i="34"/>
  <c r="M333" i="34"/>
  <c r="B333" i="34"/>
  <c r="N333" i="34" s="1"/>
  <c r="AU332" i="34"/>
  <c r="AS332" i="34"/>
  <c r="AN332" i="34"/>
  <c r="AN333" i="34" s="1"/>
  <c r="AM332" i="34"/>
  <c r="O332" i="34"/>
  <c r="M332" i="34"/>
  <c r="I332" i="34"/>
  <c r="E332" i="34"/>
  <c r="E333" i="34" s="1"/>
  <c r="B332" i="34"/>
  <c r="N332" i="34" s="1"/>
  <c r="AS331" i="34"/>
  <c r="AN331" i="34"/>
  <c r="AL331" i="34"/>
  <c r="AL334" i="34" s="1"/>
  <c r="O331" i="34"/>
  <c r="M331" i="34"/>
  <c r="I331" i="34"/>
  <c r="I333" i="34" s="1"/>
  <c r="J333" i="34" s="1"/>
  <c r="AU335" i="34" s="1"/>
  <c r="B331" i="34"/>
  <c r="N331" i="34" s="1"/>
  <c r="AS330" i="34"/>
  <c r="AN330" i="34"/>
  <c r="AM330" i="34"/>
  <c r="AL330" i="34"/>
  <c r="AL333" i="34" s="1"/>
  <c r="O330" i="34"/>
  <c r="M330" i="34"/>
  <c r="I330" i="34"/>
  <c r="E330" i="34"/>
  <c r="B330" i="34"/>
  <c r="N330" i="34" s="1"/>
  <c r="AU329" i="34"/>
  <c r="AS329" i="34"/>
  <c r="AN329" i="34"/>
  <c r="AM329" i="34"/>
  <c r="AM331" i="34" s="1"/>
  <c r="AL329" i="34"/>
  <c r="AL332" i="34" s="1"/>
  <c r="AL335" i="34" s="1"/>
  <c r="O329" i="34"/>
  <c r="M329" i="34"/>
  <c r="I329" i="34"/>
  <c r="F329" i="34"/>
  <c r="F330" i="34" s="1"/>
  <c r="F331" i="34" s="1"/>
  <c r="E329" i="34"/>
  <c r="B329" i="34"/>
  <c r="N329" i="34" s="1"/>
  <c r="AS328" i="34"/>
  <c r="AR328" i="34"/>
  <c r="AQ328" i="34"/>
  <c r="O328" i="34"/>
  <c r="N328" i="34"/>
  <c r="M328" i="34"/>
  <c r="L328" i="34"/>
  <c r="J328" i="34"/>
  <c r="AU330" i="34" s="1"/>
  <c r="H328" i="34"/>
  <c r="AX328" i="34" s="1"/>
  <c r="AS327" i="34"/>
  <c r="AM327" i="34"/>
  <c r="AL327" i="34"/>
  <c r="M327" i="34"/>
  <c r="I327" i="34"/>
  <c r="J327" i="34" s="1"/>
  <c r="AU327" i="34" s="1"/>
  <c r="B327" i="34"/>
  <c r="AS326" i="34"/>
  <c r="AN326" i="34"/>
  <c r="AM326" i="34"/>
  <c r="O326" i="34"/>
  <c r="M326" i="34"/>
  <c r="B326" i="34"/>
  <c r="N326" i="34" s="1"/>
  <c r="AS325" i="34"/>
  <c r="AN325" i="34"/>
  <c r="AM325" i="34"/>
  <c r="O325" i="34"/>
  <c r="M325" i="34"/>
  <c r="B325" i="34"/>
  <c r="N325" i="34" s="1"/>
  <c r="AS324" i="34"/>
  <c r="AM324" i="34"/>
  <c r="O324" i="34"/>
  <c r="M324" i="34"/>
  <c r="B324" i="34"/>
  <c r="N324" i="34" s="1"/>
  <c r="AU323" i="34"/>
  <c r="AS323" i="34"/>
  <c r="AN323" i="34"/>
  <c r="AN324" i="34" s="1"/>
  <c r="AM323" i="34"/>
  <c r="O323" i="34"/>
  <c r="M323" i="34"/>
  <c r="I323" i="34"/>
  <c r="E323" i="34"/>
  <c r="E324" i="34" s="1"/>
  <c r="B323" i="34"/>
  <c r="N323" i="34" s="1"/>
  <c r="AS322" i="34"/>
  <c r="AN322" i="34"/>
  <c r="AL322" i="34"/>
  <c r="AL325" i="34" s="1"/>
  <c r="O322" i="34"/>
  <c r="M322" i="34"/>
  <c r="I322" i="34"/>
  <c r="I325" i="34" s="1"/>
  <c r="J325" i="34" s="1"/>
  <c r="AU325" i="34" s="1"/>
  <c r="B322" i="34"/>
  <c r="N322" i="34" s="1"/>
  <c r="AS321" i="34"/>
  <c r="AN321" i="34"/>
  <c r="AM321" i="34"/>
  <c r="AL321" i="34"/>
  <c r="AL324" i="34" s="1"/>
  <c r="O321" i="34"/>
  <c r="M321" i="34"/>
  <c r="I321" i="34"/>
  <c r="E321" i="34"/>
  <c r="B321" i="34"/>
  <c r="N321" i="34" s="1"/>
  <c r="AU320" i="34"/>
  <c r="AS320" i="34"/>
  <c r="AN320" i="34"/>
  <c r="AM320" i="34"/>
  <c r="AM322" i="34" s="1"/>
  <c r="AL320" i="34"/>
  <c r="AL323" i="34" s="1"/>
  <c r="AL326" i="34" s="1"/>
  <c r="O320" i="34"/>
  <c r="M320" i="34"/>
  <c r="I320" i="34"/>
  <c r="F320" i="34"/>
  <c r="F321" i="34" s="1"/>
  <c r="F322" i="34" s="1"/>
  <c r="H322" i="34" s="1"/>
  <c r="E320" i="34"/>
  <c r="B320" i="34"/>
  <c r="N320" i="34" s="1"/>
  <c r="AS319" i="34"/>
  <c r="AQ319" i="34"/>
  <c r="O319" i="34"/>
  <c r="N319" i="34"/>
  <c r="M319" i="34"/>
  <c r="L319" i="34"/>
  <c r="J319" i="34"/>
  <c r="AU321" i="34" s="1"/>
  <c r="H319" i="34"/>
  <c r="AW319" i="34" s="1"/>
  <c r="AS318" i="34"/>
  <c r="AM318" i="34"/>
  <c r="AL318" i="34"/>
  <c r="M318" i="34"/>
  <c r="J318" i="34"/>
  <c r="AU318" i="34" s="1"/>
  <c r="I318" i="34"/>
  <c r="B318" i="34"/>
  <c r="AS317" i="34"/>
  <c r="AN317" i="34"/>
  <c r="AM317" i="34"/>
  <c r="O317" i="34"/>
  <c r="M317" i="34"/>
  <c r="B317" i="34"/>
  <c r="N317" i="34" s="1"/>
  <c r="AS316" i="34"/>
  <c r="AN316" i="34"/>
  <c r="AM316" i="34"/>
  <c r="O316" i="34"/>
  <c r="M316" i="34"/>
  <c r="B316" i="34"/>
  <c r="N316" i="34" s="1"/>
  <c r="AS315" i="34"/>
  <c r="AM315" i="34"/>
  <c r="O315" i="34"/>
  <c r="M315" i="34"/>
  <c r="B315" i="34"/>
  <c r="N315" i="34" s="1"/>
  <c r="AU314" i="34"/>
  <c r="AS314" i="34"/>
  <c r="AN314" i="34"/>
  <c r="AN315" i="34" s="1"/>
  <c r="AM314" i="34"/>
  <c r="O314" i="34"/>
  <c r="M314" i="34"/>
  <c r="I314" i="34"/>
  <c r="E314" i="34"/>
  <c r="B314" i="34"/>
  <c r="N314" i="34" s="1"/>
  <c r="AS313" i="34"/>
  <c r="AN313" i="34"/>
  <c r="AL313" i="34"/>
  <c r="AL316" i="34" s="1"/>
  <c r="O313" i="34"/>
  <c r="M313" i="34"/>
  <c r="I313" i="34"/>
  <c r="I317" i="34" s="1"/>
  <c r="B313" i="34"/>
  <c r="N313" i="34" s="1"/>
  <c r="AS312" i="34"/>
  <c r="AN312" i="34"/>
  <c r="AM312" i="34"/>
  <c r="AL312" i="34"/>
  <c r="AL315" i="34" s="1"/>
  <c r="O312" i="34"/>
  <c r="M312" i="34"/>
  <c r="I312" i="34"/>
  <c r="E312" i="34"/>
  <c r="B312" i="34"/>
  <c r="N312" i="34" s="1"/>
  <c r="AU311" i="34"/>
  <c r="AS311" i="34"/>
  <c r="AN311" i="34"/>
  <c r="AM311" i="34"/>
  <c r="AL311" i="34"/>
  <c r="AL314" i="34" s="1"/>
  <c r="AL317" i="34" s="1"/>
  <c r="O311" i="34"/>
  <c r="M311" i="34"/>
  <c r="I311" i="34"/>
  <c r="F311" i="34"/>
  <c r="F312" i="34" s="1"/>
  <c r="F313" i="34" s="1"/>
  <c r="E311" i="34"/>
  <c r="B311" i="34"/>
  <c r="N311" i="34" s="1"/>
  <c r="AS310" i="34"/>
  <c r="AQ310" i="34"/>
  <c r="O310" i="34"/>
  <c r="N310" i="34"/>
  <c r="M310" i="34"/>
  <c r="L310" i="34"/>
  <c r="J310" i="34"/>
  <c r="H310" i="34"/>
  <c r="AX310" i="34" s="1"/>
  <c r="AS309" i="34"/>
  <c r="AM309" i="34"/>
  <c r="AL309" i="34"/>
  <c r="M309" i="34"/>
  <c r="I309" i="34"/>
  <c r="J309" i="34" s="1"/>
  <c r="AU309" i="34" s="1"/>
  <c r="B309" i="34"/>
  <c r="AS308" i="34"/>
  <c r="AN308" i="34"/>
  <c r="AM308" i="34"/>
  <c r="O308" i="34"/>
  <c r="M308" i="34"/>
  <c r="B308" i="34"/>
  <c r="N308" i="34" s="1"/>
  <c r="AS307" i="34"/>
  <c r="AN307" i="34"/>
  <c r="AM307" i="34"/>
  <c r="O307" i="34"/>
  <c r="M307" i="34"/>
  <c r="B307" i="34"/>
  <c r="N307" i="34" s="1"/>
  <c r="AS306" i="34"/>
  <c r="AM306" i="34"/>
  <c r="O306" i="34"/>
  <c r="N306" i="34"/>
  <c r="M306" i="34"/>
  <c r="B306" i="34"/>
  <c r="AU305" i="34"/>
  <c r="AS305" i="34"/>
  <c r="AN305" i="34"/>
  <c r="AN306" i="34" s="1"/>
  <c r="AM305" i="34"/>
  <c r="O305" i="34"/>
  <c r="M305" i="34"/>
  <c r="I305" i="34"/>
  <c r="E305" i="34"/>
  <c r="B305" i="34"/>
  <c r="N305" i="34" s="1"/>
  <c r="AS304" i="34"/>
  <c r="AN304" i="34"/>
  <c r="AL304" i="34"/>
  <c r="AL307" i="34" s="1"/>
  <c r="O304" i="34"/>
  <c r="M304" i="34"/>
  <c r="I304" i="34"/>
  <c r="B304" i="34"/>
  <c r="N304" i="34" s="1"/>
  <c r="AS303" i="34"/>
  <c r="AN303" i="34"/>
  <c r="AM303" i="34"/>
  <c r="AL303" i="34"/>
  <c r="AL306" i="34" s="1"/>
  <c r="O303" i="34"/>
  <c r="M303" i="34"/>
  <c r="I303" i="34"/>
  <c r="E303" i="34"/>
  <c r="B303" i="34"/>
  <c r="N303" i="34" s="1"/>
  <c r="AU302" i="34"/>
  <c r="AS302" i="34"/>
  <c r="AN302" i="34"/>
  <c r="AM302" i="34"/>
  <c r="AM304" i="34" s="1"/>
  <c r="AL302" i="34"/>
  <c r="AL305" i="34" s="1"/>
  <c r="AL308" i="34" s="1"/>
  <c r="O302" i="34"/>
  <c r="M302" i="34"/>
  <c r="I302" i="34"/>
  <c r="F302" i="34"/>
  <c r="F303" i="34" s="1"/>
  <c r="F304" i="34" s="1"/>
  <c r="F305" i="34" s="1"/>
  <c r="F306" i="34" s="1"/>
  <c r="F307" i="34" s="1"/>
  <c r="F308" i="34" s="1"/>
  <c r="F309" i="34" s="1"/>
  <c r="H309" i="34" s="1"/>
  <c r="E302" i="34"/>
  <c r="B302" i="34"/>
  <c r="N302" i="34" s="1"/>
  <c r="AU301" i="34"/>
  <c r="AS301" i="34"/>
  <c r="AQ301" i="34"/>
  <c r="O301" i="34"/>
  <c r="N301" i="34"/>
  <c r="M301" i="34"/>
  <c r="L301" i="34"/>
  <c r="J301" i="34"/>
  <c r="AU303" i="34" s="1"/>
  <c r="H301" i="34"/>
  <c r="AS300" i="34"/>
  <c r="AM300" i="34"/>
  <c r="AL300" i="34"/>
  <c r="M300" i="34"/>
  <c r="I300" i="34"/>
  <c r="J300" i="34" s="1"/>
  <c r="AU300" i="34" s="1"/>
  <c r="B300" i="34"/>
  <c r="AS299" i="34"/>
  <c r="AN299" i="34"/>
  <c r="AM299" i="34"/>
  <c r="O299" i="34"/>
  <c r="M299" i="34"/>
  <c r="B299" i="34"/>
  <c r="N299" i="34" s="1"/>
  <c r="AS298" i="34"/>
  <c r="AN298" i="34"/>
  <c r="AM298" i="34"/>
  <c r="O298" i="34"/>
  <c r="M298" i="34"/>
  <c r="B298" i="34"/>
  <c r="N298" i="34" s="1"/>
  <c r="AS297" i="34"/>
  <c r="AM297" i="34"/>
  <c r="O297" i="34"/>
  <c r="M297" i="34"/>
  <c r="B297" i="34"/>
  <c r="N297" i="34" s="1"/>
  <c r="AU296" i="34"/>
  <c r="AS296" i="34"/>
  <c r="AN296" i="34"/>
  <c r="AN297" i="34" s="1"/>
  <c r="AM296" i="34"/>
  <c r="O296" i="34"/>
  <c r="M296" i="34"/>
  <c r="I296" i="34"/>
  <c r="AQ296" i="34" s="1"/>
  <c r="E296" i="34"/>
  <c r="E298" i="34" s="1"/>
  <c r="B296" i="34"/>
  <c r="N296" i="34" s="1"/>
  <c r="AS295" i="34"/>
  <c r="AN295" i="34"/>
  <c r="AL295" i="34"/>
  <c r="AL298" i="34" s="1"/>
  <c r="O295" i="34"/>
  <c r="M295" i="34"/>
  <c r="I295" i="34"/>
  <c r="I298" i="34" s="1"/>
  <c r="J298" i="34" s="1"/>
  <c r="AU298" i="34" s="1"/>
  <c r="B295" i="34"/>
  <c r="N295" i="34" s="1"/>
  <c r="AS294" i="34"/>
  <c r="AN294" i="34"/>
  <c r="AM294" i="34"/>
  <c r="AL294" i="34"/>
  <c r="AL297" i="34" s="1"/>
  <c r="O294" i="34"/>
  <c r="M294" i="34"/>
  <c r="I294" i="34"/>
  <c r="E294" i="34"/>
  <c r="B294" i="34"/>
  <c r="N294" i="34" s="1"/>
  <c r="AU293" i="34"/>
  <c r="AS293" i="34"/>
  <c r="AN293" i="34"/>
  <c r="AM293" i="34"/>
  <c r="AM295" i="34" s="1"/>
  <c r="AQ295" i="34" s="1"/>
  <c r="AL293" i="34"/>
  <c r="AL296" i="34" s="1"/>
  <c r="AL299" i="34" s="1"/>
  <c r="O293" i="34"/>
  <c r="M293" i="34"/>
  <c r="I293" i="34"/>
  <c r="F293" i="34"/>
  <c r="F294" i="34" s="1"/>
  <c r="F295" i="34" s="1"/>
  <c r="E293" i="34"/>
  <c r="H293" i="34" s="1"/>
  <c r="B293" i="34"/>
  <c r="N293" i="34" s="1"/>
  <c r="AU292" i="34"/>
  <c r="AS292" i="34"/>
  <c r="AQ292" i="34"/>
  <c r="O292" i="34"/>
  <c r="N292" i="34"/>
  <c r="M292" i="34"/>
  <c r="L292" i="34"/>
  <c r="J292" i="34"/>
  <c r="AU294" i="34" s="1"/>
  <c r="H292" i="34"/>
  <c r="AS291" i="34"/>
  <c r="AN291" i="34"/>
  <c r="AM291" i="34"/>
  <c r="AL291" i="34"/>
  <c r="O291" i="34"/>
  <c r="M291" i="34"/>
  <c r="I291" i="34"/>
  <c r="F291" i="34"/>
  <c r="E291" i="34"/>
  <c r="B291" i="34"/>
  <c r="N291" i="34" s="1"/>
  <c r="AS290" i="34"/>
  <c r="AN290" i="34"/>
  <c r="AM290" i="34"/>
  <c r="AL290" i="34"/>
  <c r="O290" i="34"/>
  <c r="M290" i="34"/>
  <c r="I290" i="34"/>
  <c r="F290" i="34"/>
  <c r="E290" i="34"/>
  <c r="B290" i="34"/>
  <c r="N290" i="34" s="1"/>
  <c r="AS289" i="34"/>
  <c r="AM289" i="34"/>
  <c r="AL289" i="34"/>
  <c r="O289" i="34"/>
  <c r="M289" i="34"/>
  <c r="E289" i="34"/>
  <c r="H289" i="34" s="1"/>
  <c r="B289" i="34"/>
  <c r="N289" i="34" s="1"/>
  <c r="AS288" i="34"/>
  <c r="AN288" i="34"/>
  <c r="AN289" i="34" s="1"/>
  <c r="AM288" i="34"/>
  <c r="AL288" i="34"/>
  <c r="O288" i="34"/>
  <c r="M288" i="34"/>
  <c r="I288" i="34"/>
  <c r="I289" i="34" s="1"/>
  <c r="F288" i="34"/>
  <c r="H288" i="34" s="1"/>
  <c r="AX288" i="34" s="1"/>
  <c r="B288" i="34"/>
  <c r="N288" i="34" s="1"/>
  <c r="AS287" i="34"/>
  <c r="AN287" i="34"/>
  <c r="AM287" i="34"/>
  <c r="AL287" i="34"/>
  <c r="O287" i="34"/>
  <c r="M287" i="34"/>
  <c r="I287" i="34"/>
  <c r="F287" i="34"/>
  <c r="E287" i="34"/>
  <c r="B287" i="34"/>
  <c r="N287" i="34" s="1"/>
  <c r="AS286" i="34"/>
  <c r="AN286" i="34"/>
  <c r="AM286" i="34"/>
  <c r="AL286" i="34"/>
  <c r="O286" i="34"/>
  <c r="M286" i="34"/>
  <c r="J286" i="34"/>
  <c r="J290" i="34" s="1"/>
  <c r="AU290" i="34" s="1"/>
  <c r="I286" i="34"/>
  <c r="F286" i="34"/>
  <c r="E286" i="34"/>
  <c r="B286" i="34"/>
  <c r="N286" i="34" s="1"/>
  <c r="AS285" i="34"/>
  <c r="AN285" i="34"/>
  <c r="AM285" i="34"/>
  <c r="AL285" i="34"/>
  <c r="O285" i="34"/>
  <c r="M285" i="34"/>
  <c r="J285" i="34"/>
  <c r="I285" i="34"/>
  <c r="F285" i="34"/>
  <c r="E285" i="34"/>
  <c r="B285" i="34"/>
  <c r="N285" i="34" s="1"/>
  <c r="AS284" i="34"/>
  <c r="AQ284" i="34"/>
  <c r="AR284" i="34" s="1"/>
  <c r="O284" i="34"/>
  <c r="N284" i="34"/>
  <c r="M284" i="34"/>
  <c r="J284" i="34"/>
  <c r="AU284" i="34" s="1"/>
  <c r="H284" i="34"/>
  <c r="AX284" i="34" s="1"/>
  <c r="AS283" i="34"/>
  <c r="AN283" i="34"/>
  <c r="AM283" i="34"/>
  <c r="AL283" i="34"/>
  <c r="O283" i="34"/>
  <c r="M283" i="34"/>
  <c r="I283" i="34"/>
  <c r="F283" i="34"/>
  <c r="E283" i="34"/>
  <c r="B283" i="34"/>
  <c r="N283" i="34" s="1"/>
  <c r="AS282" i="34"/>
  <c r="AN282" i="34"/>
  <c r="AM282" i="34"/>
  <c r="AL282" i="34"/>
  <c r="O282" i="34"/>
  <c r="M282" i="34"/>
  <c r="I282" i="34"/>
  <c r="F282" i="34"/>
  <c r="E282" i="34"/>
  <c r="B282" i="34"/>
  <c r="N282" i="34" s="1"/>
  <c r="AS281" i="34"/>
  <c r="AM281" i="34"/>
  <c r="AL281" i="34"/>
  <c r="O281" i="34"/>
  <c r="M281" i="34"/>
  <c r="E281" i="34"/>
  <c r="H281" i="34" s="1"/>
  <c r="B281" i="34"/>
  <c r="N281" i="34" s="1"/>
  <c r="AS280" i="34"/>
  <c r="AN280" i="34"/>
  <c r="AN281" i="34" s="1"/>
  <c r="AM280" i="34"/>
  <c r="AL280" i="34"/>
  <c r="O280" i="34"/>
  <c r="M280" i="34"/>
  <c r="I280" i="34"/>
  <c r="I281" i="34" s="1"/>
  <c r="F280" i="34"/>
  <c r="H280" i="34" s="1"/>
  <c r="B280" i="34"/>
  <c r="N280" i="34" s="1"/>
  <c r="AS279" i="34"/>
  <c r="AN279" i="34"/>
  <c r="AM279" i="34"/>
  <c r="AL279" i="34"/>
  <c r="O279" i="34"/>
  <c r="M279" i="34"/>
  <c r="I279" i="34"/>
  <c r="F279" i="34"/>
  <c r="E279" i="34"/>
  <c r="B279" i="34"/>
  <c r="N279" i="34" s="1"/>
  <c r="AS278" i="34"/>
  <c r="AN278" i="34"/>
  <c r="AM278" i="34"/>
  <c r="AL278" i="34"/>
  <c r="O278" i="34"/>
  <c r="M278" i="34"/>
  <c r="J278" i="34"/>
  <c r="J282" i="34" s="1"/>
  <c r="AU282" i="34" s="1"/>
  <c r="I278" i="34"/>
  <c r="F278" i="34"/>
  <c r="E278" i="34"/>
  <c r="B278" i="34"/>
  <c r="N278" i="34" s="1"/>
  <c r="AS277" i="34"/>
  <c r="AN277" i="34"/>
  <c r="AM277" i="34"/>
  <c r="AL277" i="34"/>
  <c r="O277" i="34"/>
  <c r="M277" i="34"/>
  <c r="J277" i="34"/>
  <c r="AU279" i="34" s="1"/>
  <c r="I277" i="34"/>
  <c r="F277" i="34"/>
  <c r="E277" i="34"/>
  <c r="B277" i="34"/>
  <c r="N277" i="34" s="1"/>
  <c r="AS276" i="34"/>
  <c r="AQ276" i="34"/>
  <c r="AR276" i="34" s="1"/>
  <c r="O276" i="34"/>
  <c r="N276" i="34"/>
  <c r="M276" i="34"/>
  <c r="J276" i="34"/>
  <c r="AU278" i="34" s="1"/>
  <c r="H276" i="34"/>
  <c r="AW276" i="34" s="1"/>
  <c r="AS275" i="34"/>
  <c r="AN275" i="34"/>
  <c r="AM275" i="34"/>
  <c r="AL275" i="34"/>
  <c r="O275" i="34"/>
  <c r="M275" i="34"/>
  <c r="I275" i="34"/>
  <c r="F275" i="34"/>
  <c r="E275" i="34"/>
  <c r="H275" i="34" s="1"/>
  <c r="AW275" i="34" s="1"/>
  <c r="B275" i="34"/>
  <c r="N275" i="34" s="1"/>
  <c r="AS274" i="34"/>
  <c r="AN274" i="34"/>
  <c r="AM274" i="34"/>
  <c r="AQ274" i="34" s="1"/>
  <c r="AL274" i="34"/>
  <c r="O274" i="34"/>
  <c r="N274" i="34"/>
  <c r="M274" i="34"/>
  <c r="J274" i="34"/>
  <c r="I274" i="34"/>
  <c r="F274" i="34"/>
  <c r="E274" i="34"/>
  <c r="H274" i="34" s="1"/>
  <c r="B274" i="34"/>
  <c r="AS273" i="34"/>
  <c r="AN273" i="34"/>
  <c r="AM273" i="34"/>
  <c r="AL273" i="34"/>
  <c r="O273" i="34"/>
  <c r="M273" i="34"/>
  <c r="I273" i="34"/>
  <c r="F273" i="34"/>
  <c r="H273" i="34" s="1"/>
  <c r="AW273" i="34" s="1"/>
  <c r="B273" i="34"/>
  <c r="N273" i="34" s="1"/>
  <c r="AU272" i="34"/>
  <c r="AS272" i="34"/>
  <c r="AN272" i="34"/>
  <c r="AM272" i="34"/>
  <c r="AL272" i="34"/>
  <c r="O272" i="34"/>
  <c r="M272" i="34"/>
  <c r="I272" i="34"/>
  <c r="F272" i="34"/>
  <c r="E272" i="34"/>
  <c r="B272" i="34"/>
  <c r="N272" i="34" s="1"/>
  <c r="AU271" i="34"/>
  <c r="AS271" i="34"/>
  <c r="AN271" i="34"/>
  <c r="AM271" i="34"/>
  <c r="AL271" i="34"/>
  <c r="O271" i="34"/>
  <c r="M271" i="34"/>
  <c r="I271" i="34"/>
  <c r="F271" i="34"/>
  <c r="E271" i="34"/>
  <c r="B271" i="34"/>
  <c r="N271" i="34" s="1"/>
  <c r="AS270" i="34"/>
  <c r="AQ270" i="34"/>
  <c r="O270" i="34"/>
  <c r="N270" i="34"/>
  <c r="M270" i="34"/>
  <c r="L270" i="34"/>
  <c r="J270" i="34"/>
  <c r="AU270" i="34" s="1"/>
  <c r="H270" i="34"/>
  <c r="AX270" i="34" s="1"/>
  <c r="AS269" i="34"/>
  <c r="AN269" i="34"/>
  <c r="AM269" i="34"/>
  <c r="AL269" i="34"/>
  <c r="O269" i="34"/>
  <c r="M269" i="34"/>
  <c r="I269" i="34"/>
  <c r="F269" i="34"/>
  <c r="E269" i="34"/>
  <c r="B269" i="34"/>
  <c r="N269" i="34" s="1"/>
  <c r="AS268" i="34"/>
  <c r="AN268" i="34"/>
  <c r="AM268" i="34"/>
  <c r="AL268" i="34"/>
  <c r="O268" i="34"/>
  <c r="M268" i="34"/>
  <c r="J268" i="34"/>
  <c r="AU269" i="34" s="1"/>
  <c r="I268" i="34"/>
  <c r="F268" i="34"/>
  <c r="E268" i="34"/>
  <c r="B268" i="34"/>
  <c r="N268" i="34" s="1"/>
  <c r="AS267" i="34"/>
  <c r="AN267" i="34"/>
  <c r="AM267" i="34"/>
  <c r="AL267" i="34"/>
  <c r="O267" i="34"/>
  <c r="M267" i="34"/>
  <c r="I267" i="34"/>
  <c r="J267" i="34" s="1"/>
  <c r="AU267" i="34" s="1"/>
  <c r="F267" i="34"/>
  <c r="H267" i="34" s="1"/>
  <c r="B267" i="34"/>
  <c r="N267" i="34" s="1"/>
  <c r="AU266" i="34"/>
  <c r="AS266" i="34"/>
  <c r="AN266" i="34"/>
  <c r="AM266" i="34"/>
  <c r="AL266" i="34"/>
  <c r="O266" i="34"/>
  <c r="M266" i="34"/>
  <c r="I266" i="34"/>
  <c r="F266" i="34"/>
  <c r="E266" i="34"/>
  <c r="B266" i="34"/>
  <c r="N266" i="34" s="1"/>
  <c r="AU265" i="34"/>
  <c r="AS265" i="34"/>
  <c r="AN265" i="34"/>
  <c r="AM265" i="34"/>
  <c r="AL265" i="34"/>
  <c r="O265" i="34"/>
  <c r="M265" i="34"/>
  <c r="I265" i="34"/>
  <c r="F265" i="34"/>
  <c r="E265" i="34"/>
  <c r="H265" i="34" s="1"/>
  <c r="B265" i="34"/>
  <c r="N265" i="34" s="1"/>
  <c r="AS264" i="34"/>
  <c r="AQ264" i="34"/>
  <c r="AR264" i="34" s="1"/>
  <c r="O264" i="34"/>
  <c r="N264" i="34"/>
  <c r="M264" i="34"/>
  <c r="L264" i="34"/>
  <c r="J264" i="34"/>
  <c r="AU264" i="34" s="1"/>
  <c r="H264" i="34"/>
  <c r="AX264" i="34" s="1"/>
  <c r="AS263" i="34"/>
  <c r="AN263" i="34"/>
  <c r="AM263" i="34"/>
  <c r="AL263" i="34"/>
  <c r="O263" i="34"/>
  <c r="M263" i="34"/>
  <c r="I263" i="34"/>
  <c r="F263" i="34"/>
  <c r="E263" i="34"/>
  <c r="B263" i="34"/>
  <c r="N263" i="34" s="1"/>
  <c r="AS262" i="34"/>
  <c r="AN262" i="34"/>
  <c r="AM262" i="34"/>
  <c r="AL262" i="34"/>
  <c r="O262" i="34"/>
  <c r="M262" i="34"/>
  <c r="J262" i="34"/>
  <c r="AU263" i="34" s="1"/>
  <c r="I262" i="34"/>
  <c r="F262" i="34"/>
  <c r="E262" i="34"/>
  <c r="B262" i="34"/>
  <c r="N262" i="34" s="1"/>
  <c r="AS261" i="34"/>
  <c r="AN261" i="34"/>
  <c r="AM261" i="34"/>
  <c r="AL261" i="34"/>
  <c r="O261" i="34"/>
  <c r="M261" i="34"/>
  <c r="I261" i="34"/>
  <c r="J261" i="34" s="1"/>
  <c r="AU261" i="34" s="1"/>
  <c r="F261" i="34"/>
  <c r="H261" i="34" s="1"/>
  <c r="B261" i="34"/>
  <c r="N261" i="34" s="1"/>
  <c r="AU260" i="34"/>
  <c r="AS260" i="34"/>
  <c r="AN260" i="34"/>
  <c r="AM260" i="34"/>
  <c r="AL260" i="34"/>
  <c r="O260" i="34"/>
  <c r="M260" i="34"/>
  <c r="I260" i="34"/>
  <c r="F260" i="34"/>
  <c r="E260" i="34"/>
  <c r="B260" i="34"/>
  <c r="N260" i="34" s="1"/>
  <c r="AU259" i="34"/>
  <c r="AS259" i="34"/>
  <c r="AN259" i="34"/>
  <c r="AM259" i="34"/>
  <c r="AL259" i="34"/>
  <c r="O259" i="34"/>
  <c r="M259" i="34"/>
  <c r="I259" i="34"/>
  <c r="F259" i="34"/>
  <c r="E259" i="34"/>
  <c r="B259" i="34"/>
  <c r="N259" i="34" s="1"/>
  <c r="AS258" i="34"/>
  <c r="AQ258" i="34"/>
  <c r="O258" i="34"/>
  <c r="N258" i="34"/>
  <c r="M258" i="34"/>
  <c r="L258" i="34"/>
  <c r="J258" i="34"/>
  <c r="AU258" i="34" s="1"/>
  <c r="H258" i="34"/>
  <c r="AX258" i="34" s="1"/>
  <c r="AS257" i="34"/>
  <c r="AN257" i="34"/>
  <c r="AM257" i="34"/>
  <c r="AL257" i="34"/>
  <c r="O257" i="34"/>
  <c r="M257" i="34"/>
  <c r="I257" i="34"/>
  <c r="F257" i="34"/>
  <c r="E257" i="34"/>
  <c r="H257" i="34" s="1"/>
  <c r="B257" i="34"/>
  <c r="N257" i="34" s="1"/>
  <c r="AS256" i="34"/>
  <c r="AN256" i="34"/>
  <c r="AM256" i="34"/>
  <c r="AL256" i="34"/>
  <c r="O256" i="34"/>
  <c r="M256" i="34"/>
  <c r="J256" i="34"/>
  <c r="AU257" i="34" s="1"/>
  <c r="I256" i="34"/>
  <c r="F256" i="34"/>
  <c r="E256" i="34"/>
  <c r="B256" i="34"/>
  <c r="N256" i="34" s="1"/>
  <c r="AS255" i="34"/>
  <c r="AN255" i="34"/>
  <c r="AM255" i="34"/>
  <c r="AL255" i="34"/>
  <c r="O255" i="34"/>
  <c r="M255" i="34"/>
  <c r="I255" i="34"/>
  <c r="J255" i="34" s="1"/>
  <c r="AU255" i="34" s="1"/>
  <c r="F255" i="34"/>
  <c r="H255" i="34" s="1"/>
  <c r="B255" i="34"/>
  <c r="N255" i="34" s="1"/>
  <c r="AU254" i="34"/>
  <c r="AS254" i="34"/>
  <c r="AN254" i="34"/>
  <c r="AM254" i="34"/>
  <c r="AL254" i="34"/>
  <c r="O254" i="34"/>
  <c r="M254" i="34"/>
  <c r="I254" i="34"/>
  <c r="F254" i="34"/>
  <c r="E254" i="34"/>
  <c r="B254" i="34"/>
  <c r="N254" i="34" s="1"/>
  <c r="AU253" i="34"/>
  <c r="AS253" i="34"/>
  <c r="AN253" i="34"/>
  <c r="AM253" i="34"/>
  <c r="AL253" i="34"/>
  <c r="O253" i="34"/>
  <c r="M253" i="34"/>
  <c r="I253" i="34"/>
  <c r="F253" i="34"/>
  <c r="E253" i="34"/>
  <c r="B253" i="34"/>
  <c r="N253" i="34" s="1"/>
  <c r="AS252" i="34"/>
  <c r="AQ252" i="34"/>
  <c r="AR252" i="34" s="1"/>
  <c r="O252" i="34"/>
  <c r="N252" i="34"/>
  <c r="M252" i="34"/>
  <c r="L252" i="34"/>
  <c r="J252" i="34"/>
  <c r="AU252" i="34" s="1"/>
  <c r="H252" i="34"/>
  <c r="AX252" i="34" s="1"/>
  <c r="AS251" i="34"/>
  <c r="AN251" i="34"/>
  <c r="AM251" i="34"/>
  <c r="AL251" i="34"/>
  <c r="O251" i="34"/>
  <c r="M251" i="34"/>
  <c r="I251" i="34"/>
  <c r="F251" i="34"/>
  <c r="E251" i="34"/>
  <c r="B251" i="34"/>
  <c r="N251" i="34" s="1"/>
  <c r="AS250" i="34"/>
  <c r="AN250" i="34"/>
  <c r="AM250" i="34"/>
  <c r="AL250" i="34"/>
  <c r="O250" i="34"/>
  <c r="M250" i="34"/>
  <c r="J250" i="34"/>
  <c r="AU250" i="34" s="1"/>
  <c r="I250" i="34"/>
  <c r="F250" i="34"/>
  <c r="E250" i="34"/>
  <c r="B250" i="34"/>
  <c r="N250" i="34" s="1"/>
  <c r="AS249" i="34"/>
  <c r="AN249" i="34"/>
  <c r="AM249" i="34"/>
  <c r="AL249" i="34"/>
  <c r="O249" i="34"/>
  <c r="M249" i="34"/>
  <c r="I249" i="34"/>
  <c r="J249" i="34" s="1"/>
  <c r="AU249" i="34" s="1"/>
  <c r="F249" i="34"/>
  <c r="H249" i="34" s="1"/>
  <c r="B249" i="34"/>
  <c r="N249" i="34" s="1"/>
  <c r="AU248" i="34"/>
  <c r="AS248" i="34"/>
  <c r="AN248" i="34"/>
  <c r="AM248" i="34"/>
  <c r="AL248" i="34"/>
  <c r="O248" i="34"/>
  <c r="M248" i="34"/>
  <c r="I248" i="34"/>
  <c r="F248" i="34"/>
  <c r="E248" i="34"/>
  <c r="B248" i="34"/>
  <c r="N248" i="34" s="1"/>
  <c r="AU247" i="34"/>
  <c r="AS247" i="34"/>
  <c r="AN247" i="34"/>
  <c r="AM247" i="34"/>
  <c r="AL247" i="34"/>
  <c r="O247" i="34"/>
  <c r="M247" i="34"/>
  <c r="I247" i="34"/>
  <c r="F247" i="34"/>
  <c r="E247" i="34"/>
  <c r="B247" i="34"/>
  <c r="N247" i="34" s="1"/>
  <c r="AS246" i="34"/>
  <c r="AQ246" i="34"/>
  <c r="AR246" i="34" s="1"/>
  <c r="O246" i="34"/>
  <c r="N246" i="34"/>
  <c r="M246" i="34"/>
  <c r="L246" i="34"/>
  <c r="J246" i="34"/>
  <c r="AU246" i="34" s="1"/>
  <c r="H246" i="34"/>
  <c r="AW246" i="34" s="1"/>
  <c r="AS245" i="34"/>
  <c r="AN245" i="34"/>
  <c r="AM245" i="34"/>
  <c r="AL245" i="34"/>
  <c r="O245" i="34"/>
  <c r="M245" i="34"/>
  <c r="I245" i="34"/>
  <c r="F245" i="34"/>
  <c r="E245" i="34"/>
  <c r="H245" i="34" s="1"/>
  <c r="B245" i="34"/>
  <c r="N245" i="34" s="1"/>
  <c r="AS244" i="34"/>
  <c r="AN244" i="34"/>
  <c r="AM244" i="34"/>
  <c r="AL244" i="34"/>
  <c r="O244" i="34"/>
  <c r="M244" i="34"/>
  <c r="J244" i="34"/>
  <c r="I244" i="34"/>
  <c r="F244" i="34"/>
  <c r="E244" i="34"/>
  <c r="B244" i="34"/>
  <c r="N244" i="34" s="1"/>
  <c r="AS243" i="34"/>
  <c r="AN243" i="34"/>
  <c r="AM243" i="34"/>
  <c r="AL243" i="34"/>
  <c r="O243" i="34"/>
  <c r="M243" i="34"/>
  <c r="I243" i="34"/>
  <c r="J243" i="34" s="1"/>
  <c r="AU243" i="34" s="1"/>
  <c r="F243" i="34"/>
  <c r="H243" i="34" s="1"/>
  <c r="B243" i="34"/>
  <c r="N243" i="34" s="1"/>
  <c r="AU242" i="34"/>
  <c r="AS242" i="34"/>
  <c r="AN242" i="34"/>
  <c r="AM242" i="34"/>
  <c r="AL242" i="34"/>
  <c r="O242" i="34"/>
  <c r="M242" i="34"/>
  <c r="I242" i="34"/>
  <c r="F242" i="34"/>
  <c r="E242" i="34"/>
  <c r="B242" i="34"/>
  <c r="N242" i="34" s="1"/>
  <c r="AU241" i="34"/>
  <c r="AS241" i="34"/>
  <c r="AN241" i="34"/>
  <c r="AM241" i="34"/>
  <c r="AL241" i="34"/>
  <c r="O241" i="34"/>
  <c r="M241" i="34"/>
  <c r="I241" i="34"/>
  <c r="F241" i="34"/>
  <c r="E241" i="34"/>
  <c r="B241" i="34"/>
  <c r="N241" i="34" s="1"/>
  <c r="AS240" i="34"/>
  <c r="AQ240" i="34"/>
  <c r="AR240" i="34" s="1"/>
  <c r="O240" i="34"/>
  <c r="N240" i="34"/>
  <c r="M240" i="34"/>
  <c r="L240" i="34"/>
  <c r="J240" i="34"/>
  <c r="AU240" i="34" s="1"/>
  <c r="H240" i="34"/>
  <c r="AX240" i="34" s="1"/>
  <c r="AS239" i="34"/>
  <c r="AN239" i="34"/>
  <c r="AM239" i="34"/>
  <c r="AL239" i="34"/>
  <c r="O239" i="34"/>
  <c r="M239" i="34"/>
  <c r="I239" i="34"/>
  <c r="F239" i="34"/>
  <c r="E239" i="34"/>
  <c r="B239" i="34"/>
  <c r="N239" i="34" s="1"/>
  <c r="AS238" i="34"/>
  <c r="AN238" i="34"/>
  <c r="AM238" i="34"/>
  <c r="AL238" i="34"/>
  <c r="O238" i="34"/>
  <c r="M238" i="34"/>
  <c r="J238" i="34"/>
  <c r="AU239" i="34" s="1"/>
  <c r="I238" i="34"/>
  <c r="F238" i="34"/>
  <c r="E238" i="34"/>
  <c r="H238" i="34" s="1"/>
  <c r="AX238" i="34" s="1"/>
  <c r="B238" i="34"/>
  <c r="N238" i="34" s="1"/>
  <c r="AS237" i="34"/>
  <c r="AN237" i="34"/>
  <c r="AM237" i="34"/>
  <c r="AL237" i="34"/>
  <c r="O237" i="34"/>
  <c r="M237" i="34"/>
  <c r="J237" i="34"/>
  <c r="AU237" i="34" s="1"/>
  <c r="I237" i="34"/>
  <c r="F237" i="34"/>
  <c r="H237" i="34" s="1"/>
  <c r="AX237" i="34" s="1"/>
  <c r="B237" i="34"/>
  <c r="N237" i="34" s="1"/>
  <c r="AU236" i="34"/>
  <c r="AS236" i="34"/>
  <c r="AN236" i="34"/>
  <c r="AM236" i="34"/>
  <c r="AL236" i="34"/>
  <c r="O236" i="34"/>
  <c r="N236" i="34"/>
  <c r="M236" i="34"/>
  <c r="I236" i="34"/>
  <c r="F236" i="34"/>
  <c r="E236" i="34"/>
  <c r="H236" i="34" s="1"/>
  <c r="B236" i="34"/>
  <c r="AU235" i="34"/>
  <c r="AS235" i="34"/>
  <c r="AN235" i="34"/>
  <c r="AM235" i="34"/>
  <c r="AL235" i="34"/>
  <c r="O235" i="34"/>
  <c r="M235" i="34"/>
  <c r="I235" i="34"/>
  <c r="F235" i="34"/>
  <c r="H235" i="34" s="1"/>
  <c r="AX235" i="34" s="1"/>
  <c r="E235" i="34"/>
  <c r="B235" i="34"/>
  <c r="N235" i="34" s="1"/>
  <c r="AS234" i="34"/>
  <c r="AQ234" i="34"/>
  <c r="AR234" i="34" s="1"/>
  <c r="O234" i="34"/>
  <c r="N234" i="34"/>
  <c r="M234" i="34"/>
  <c r="L234" i="34"/>
  <c r="J234" i="34"/>
  <c r="AU234" i="34" s="1"/>
  <c r="H234" i="34"/>
  <c r="AX234" i="34" s="1"/>
  <c r="AS233" i="34"/>
  <c r="AN233" i="34"/>
  <c r="AM233" i="34"/>
  <c r="AL233" i="34"/>
  <c r="O233" i="34"/>
  <c r="M233" i="34"/>
  <c r="I233" i="34"/>
  <c r="H233" i="34"/>
  <c r="AX233" i="34" s="1"/>
  <c r="F233" i="34"/>
  <c r="E233" i="34"/>
  <c r="B233" i="34"/>
  <c r="N233" i="34" s="1"/>
  <c r="AS232" i="34"/>
  <c r="AN232" i="34"/>
  <c r="AM232" i="34"/>
  <c r="AL232" i="34"/>
  <c r="O232" i="34"/>
  <c r="M232" i="34"/>
  <c r="J232" i="34"/>
  <c r="I232" i="34"/>
  <c r="F232" i="34"/>
  <c r="E232" i="34"/>
  <c r="B232" i="34"/>
  <c r="N232" i="34" s="1"/>
  <c r="AS231" i="34"/>
  <c r="AN231" i="34"/>
  <c r="AM231" i="34"/>
  <c r="AL231" i="34"/>
  <c r="O231" i="34"/>
  <c r="M231" i="34"/>
  <c r="I231" i="34"/>
  <c r="J231" i="34" s="1"/>
  <c r="AU231" i="34" s="1"/>
  <c r="F231" i="34"/>
  <c r="H231" i="34" s="1"/>
  <c r="B231" i="34"/>
  <c r="N231" i="34" s="1"/>
  <c r="AU230" i="34"/>
  <c r="AS230" i="34"/>
  <c r="AN230" i="34"/>
  <c r="AM230" i="34"/>
  <c r="AL230" i="34"/>
  <c r="O230" i="34"/>
  <c r="M230" i="34"/>
  <c r="J230" i="34"/>
  <c r="I230" i="34"/>
  <c r="F230" i="34"/>
  <c r="E230" i="34"/>
  <c r="B230" i="34"/>
  <c r="N230" i="34" s="1"/>
  <c r="AU229" i="34"/>
  <c r="AS229" i="34"/>
  <c r="AN229" i="34"/>
  <c r="AM229" i="34"/>
  <c r="AL229" i="34"/>
  <c r="O229" i="34"/>
  <c r="M229" i="34"/>
  <c r="I229" i="34"/>
  <c r="F229" i="34"/>
  <c r="E229" i="34"/>
  <c r="B229" i="34"/>
  <c r="N229" i="34" s="1"/>
  <c r="AS228" i="34"/>
  <c r="AR228" i="34"/>
  <c r="AQ228" i="34"/>
  <c r="O228" i="34"/>
  <c r="N228" i="34"/>
  <c r="M228" i="34"/>
  <c r="L228" i="34"/>
  <c r="J228" i="34"/>
  <c r="AU228" i="34" s="1"/>
  <c r="H228" i="34"/>
  <c r="AX228" i="34" s="1"/>
  <c r="AS227" i="34"/>
  <c r="AN227" i="34"/>
  <c r="AM227" i="34"/>
  <c r="AL227" i="34"/>
  <c r="O227" i="34"/>
  <c r="M227" i="34"/>
  <c r="I227" i="34"/>
  <c r="F227" i="34"/>
  <c r="H227" i="34" s="1"/>
  <c r="AX227" i="34" s="1"/>
  <c r="E227" i="34"/>
  <c r="B227" i="34"/>
  <c r="N227" i="34" s="1"/>
  <c r="AS226" i="34"/>
  <c r="AN226" i="34"/>
  <c r="AM226" i="34"/>
  <c r="AL226" i="34"/>
  <c r="O226" i="34"/>
  <c r="M226" i="34"/>
  <c r="I226" i="34"/>
  <c r="F226" i="34"/>
  <c r="E226" i="34"/>
  <c r="H226" i="34" s="1"/>
  <c r="B226" i="34"/>
  <c r="N226" i="34" s="1"/>
  <c r="AS225" i="34"/>
  <c r="AM225" i="34"/>
  <c r="AL225" i="34"/>
  <c r="O225" i="34"/>
  <c r="M225" i="34"/>
  <c r="F225" i="34"/>
  <c r="E225" i="34"/>
  <c r="B225" i="34"/>
  <c r="N225" i="34" s="1"/>
  <c r="AS224" i="34"/>
  <c r="AN224" i="34"/>
  <c r="AN225" i="34" s="1"/>
  <c r="AM224" i="34"/>
  <c r="AL224" i="34"/>
  <c r="O224" i="34"/>
  <c r="M224" i="34"/>
  <c r="I224" i="34"/>
  <c r="I225" i="34" s="1"/>
  <c r="F224" i="34"/>
  <c r="H224" i="34" s="1"/>
  <c r="AW224" i="34" s="1"/>
  <c r="B224" i="34"/>
  <c r="N224" i="34" s="1"/>
  <c r="AS223" i="34"/>
  <c r="AN223" i="34"/>
  <c r="AM223" i="34"/>
  <c r="AL223" i="34"/>
  <c r="O223" i="34"/>
  <c r="M223" i="34"/>
  <c r="I223" i="34"/>
  <c r="F223" i="34"/>
  <c r="H223" i="34" s="1"/>
  <c r="E223" i="34"/>
  <c r="B223" i="34"/>
  <c r="N223" i="34" s="1"/>
  <c r="AS222" i="34"/>
  <c r="AN222" i="34"/>
  <c r="AM222" i="34"/>
  <c r="AL222" i="34"/>
  <c r="O222" i="34"/>
  <c r="M222" i="34"/>
  <c r="J222" i="34"/>
  <c r="J226" i="34" s="1"/>
  <c r="AU227" i="34" s="1"/>
  <c r="I222" i="34"/>
  <c r="F222" i="34"/>
  <c r="E222" i="34"/>
  <c r="B222" i="34"/>
  <c r="N222" i="34" s="1"/>
  <c r="AS221" i="34"/>
  <c r="AN221" i="34"/>
  <c r="AM221" i="34"/>
  <c r="AL221" i="34"/>
  <c r="O221" i="34"/>
  <c r="M221" i="34"/>
  <c r="J221" i="34"/>
  <c r="J225" i="34" s="1"/>
  <c r="AU225" i="34" s="1"/>
  <c r="I221" i="34"/>
  <c r="F221" i="34"/>
  <c r="H221" i="34" s="1"/>
  <c r="E221" i="34"/>
  <c r="B221" i="34"/>
  <c r="N221" i="34" s="1"/>
  <c r="AS220" i="34"/>
  <c r="AQ220" i="34"/>
  <c r="O220" i="34"/>
  <c r="N220" i="34"/>
  <c r="M220" i="34"/>
  <c r="J220" i="34"/>
  <c r="AU220" i="34" s="1"/>
  <c r="H220" i="34"/>
  <c r="AX220" i="34" s="1"/>
  <c r="AS219" i="34"/>
  <c r="AN219" i="34"/>
  <c r="AM219" i="34"/>
  <c r="AL219" i="34"/>
  <c r="O219" i="34"/>
  <c r="M219" i="34"/>
  <c r="F219" i="34"/>
  <c r="H219" i="34" s="1"/>
  <c r="E219" i="34"/>
  <c r="B219" i="34"/>
  <c r="N219" i="34" s="1"/>
  <c r="AS218" i="34"/>
  <c r="AN218" i="34"/>
  <c r="AM218" i="34"/>
  <c r="AL218" i="34"/>
  <c r="O218" i="34"/>
  <c r="N218" i="34"/>
  <c r="M218" i="34"/>
  <c r="J218" i="34"/>
  <c r="AU219" i="34" s="1"/>
  <c r="F218" i="34"/>
  <c r="E218" i="34"/>
  <c r="B218" i="34"/>
  <c r="AS217" i="34"/>
  <c r="AN217" i="34"/>
  <c r="AM217" i="34"/>
  <c r="AL217" i="34"/>
  <c r="O217" i="34"/>
  <c r="M217" i="34"/>
  <c r="F217" i="34"/>
  <c r="H217" i="34" s="1"/>
  <c r="AX217" i="34" s="1"/>
  <c r="B217" i="34"/>
  <c r="N217" i="34" s="1"/>
  <c r="AU216" i="34"/>
  <c r="AS216" i="34"/>
  <c r="AN216" i="34"/>
  <c r="AM216" i="34"/>
  <c r="AL216" i="34"/>
  <c r="O216" i="34"/>
  <c r="M216" i="34"/>
  <c r="J216" i="34"/>
  <c r="F216" i="34"/>
  <c r="E216" i="34"/>
  <c r="B216" i="34"/>
  <c r="N216" i="34" s="1"/>
  <c r="AU215" i="34"/>
  <c r="AS215" i="34"/>
  <c r="AN215" i="34"/>
  <c r="AM215" i="34"/>
  <c r="AL215" i="34"/>
  <c r="O215" i="34"/>
  <c r="M215" i="34"/>
  <c r="F215" i="34"/>
  <c r="E215" i="34"/>
  <c r="B215" i="34"/>
  <c r="N215" i="34" s="1"/>
  <c r="AS214" i="34"/>
  <c r="O214" i="34"/>
  <c r="N214" i="34"/>
  <c r="M214" i="34"/>
  <c r="I214" i="34"/>
  <c r="H214" i="34"/>
  <c r="AW214" i="34" s="1"/>
  <c r="AS213" i="34"/>
  <c r="AN213" i="34"/>
  <c r="AM213" i="34"/>
  <c r="AL213" i="34"/>
  <c r="O213" i="34"/>
  <c r="M213" i="34"/>
  <c r="F213" i="34"/>
  <c r="E213" i="34"/>
  <c r="B213" i="34"/>
  <c r="N213" i="34" s="1"/>
  <c r="AS212" i="34"/>
  <c r="AN212" i="34"/>
  <c r="AM212" i="34"/>
  <c r="AL212" i="34"/>
  <c r="O212" i="34"/>
  <c r="M212" i="34"/>
  <c r="F212" i="34"/>
  <c r="H212" i="34" s="1"/>
  <c r="E212" i="34"/>
  <c r="B212" i="34"/>
  <c r="N212" i="34" s="1"/>
  <c r="AS211" i="34"/>
  <c r="AM211" i="34"/>
  <c r="AL211" i="34"/>
  <c r="O211" i="34"/>
  <c r="M211" i="34"/>
  <c r="E211" i="34"/>
  <c r="H211" i="34" s="1"/>
  <c r="AW211" i="34" s="1"/>
  <c r="B211" i="34"/>
  <c r="N211" i="34" s="1"/>
  <c r="AS210" i="34"/>
  <c r="AN210" i="34"/>
  <c r="AN211" i="34" s="1"/>
  <c r="AM210" i="34"/>
  <c r="AL210" i="34"/>
  <c r="O210" i="34"/>
  <c r="M210" i="34"/>
  <c r="F210" i="34"/>
  <c r="H210" i="34" s="1"/>
  <c r="AX210" i="34" s="1"/>
  <c r="B210" i="34"/>
  <c r="N210" i="34" s="1"/>
  <c r="AS209" i="34"/>
  <c r="AN209" i="34"/>
  <c r="AM209" i="34"/>
  <c r="AL209" i="34"/>
  <c r="O209" i="34"/>
  <c r="M209" i="34"/>
  <c r="F209" i="34"/>
  <c r="E209" i="34"/>
  <c r="B209" i="34"/>
  <c r="N209" i="34" s="1"/>
  <c r="AS208" i="34"/>
  <c r="AN208" i="34"/>
  <c r="AM208" i="34"/>
  <c r="AL208" i="34"/>
  <c r="O208" i="34"/>
  <c r="M208" i="34"/>
  <c r="I208" i="34"/>
  <c r="F208" i="34"/>
  <c r="E208" i="34"/>
  <c r="B208" i="34"/>
  <c r="N208" i="34" s="1"/>
  <c r="AS207" i="34"/>
  <c r="AN207" i="34"/>
  <c r="AM207" i="34"/>
  <c r="AL207" i="34"/>
  <c r="O207" i="34"/>
  <c r="M207" i="34"/>
  <c r="F207" i="34"/>
  <c r="E207" i="34"/>
  <c r="B207" i="34"/>
  <c r="N207" i="34" s="1"/>
  <c r="AS206" i="34"/>
  <c r="AQ206" i="34"/>
  <c r="AR206" i="34" s="1"/>
  <c r="O206" i="34"/>
  <c r="N206" i="34"/>
  <c r="M206" i="34"/>
  <c r="I206" i="34"/>
  <c r="I207" i="34" s="1"/>
  <c r="H206" i="34"/>
  <c r="AS205" i="34"/>
  <c r="AN205" i="34"/>
  <c r="AM205" i="34"/>
  <c r="AL205" i="34"/>
  <c r="O205" i="34"/>
  <c r="M205" i="34"/>
  <c r="F205" i="34"/>
  <c r="E205" i="34"/>
  <c r="H205" i="34" s="1"/>
  <c r="B205" i="34"/>
  <c r="N205" i="34" s="1"/>
  <c r="AS204" i="34"/>
  <c r="AN204" i="34"/>
  <c r="AM204" i="34"/>
  <c r="AL204" i="34"/>
  <c r="O204" i="34"/>
  <c r="M204" i="34"/>
  <c r="H204" i="34"/>
  <c r="F204" i="34"/>
  <c r="E204" i="34"/>
  <c r="B204" i="34"/>
  <c r="N204" i="34" s="1"/>
  <c r="AS203" i="34"/>
  <c r="AM203" i="34"/>
  <c r="AL203" i="34"/>
  <c r="O203" i="34"/>
  <c r="M203" i="34"/>
  <c r="E203" i="34"/>
  <c r="H203" i="34" s="1"/>
  <c r="B203" i="34"/>
  <c r="N203" i="34" s="1"/>
  <c r="AS202" i="34"/>
  <c r="AN202" i="34"/>
  <c r="AN203" i="34" s="1"/>
  <c r="AM202" i="34"/>
  <c r="AL202" i="34"/>
  <c r="O202" i="34"/>
  <c r="M202" i="34"/>
  <c r="F202" i="34"/>
  <c r="H202" i="34" s="1"/>
  <c r="AX202" i="34" s="1"/>
  <c r="B202" i="34"/>
  <c r="N202" i="34" s="1"/>
  <c r="AS201" i="34"/>
  <c r="AN201" i="34"/>
  <c r="AM201" i="34"/>
  <c r="AL201" i="34"/>
  <c r="O201" i="34"/>
  <c r="M201" i="34"/>
  <c r="F201" i="34"/>
  <c r="E201" i="34"/>
  <c r="B201" i="34"/>
  <c r="N201" i="34" s="1"/>
  <c r="AS200" i="34"/>
  <c r="AN200" i="34"/>
  <c r="AM200" i="34"/>
  <c r="AL200" i="34"/>
  <c r="O200" i="34"/>
  <c r="M200" i="34"/>
  <c r="F200" i="34"/>
  <c r="E200" i="34"/>
  <c r="B200" i="34"/>
  <c r="N200" i="34" s="1"/>
  <c r="AS199" i="34"/>
  <c r="AN199" i="34"/>
  <c r="AM199" i="34"/>
  <c r="AL199" i="34"/>
  <c r="O199" i="34"/>
  <c r="M199" i="34"/>
  <c r="F199" i="34"/>
  <c r="E199" i="34"/>
  <c r="B199" i="34"/>
  <c r="N199" i="34" s="1"/>
  <c r="AS198" i="34"/>
  <c r="O198" i="34"/>
  <c r="N198" i="34"/>
  <c r="M198" i="34"/>
  <c r="I198" i="34"/>
  <c r="I204" i="34" s="1"/>
  <c r="H198" i="34"/>
  <c r="AS197" i="34"/>
  <c r="AN197" i="34"/>
  <c r="AM197" i="34"/>
  <c r="AL197" i="34"/>
  <c r="O197" i="34"/>
  <c r="M197" i="34"/>
  <c r="I197" i="34"/>
  <c r="F197" i="34"/>
  <c r="E197" i="34"/>
  <c r="H197" i="34" s="1"/>
  <c r="B197" i="34"/>
  <c r="N197" i="34" s="1"/>
  <c r="AS196" i="34"/>
  <c r="AN196" i="34"/>
  <c r="AM196" i="34"/>
  <c r="AL196" i="34"/>
  <c r="O196" i="34"/>
  <c r="M196" i="34"/>
  <c r="I196" i="34"/>
  <c r="F196" i="34"/>
  <c r="E196" i="34"/>
  <c r="B196" i="34"/>
  <c r="N196" i="34" s="1"/>
  <c r="AS195" i="34"/>
  <c r="AN195" i="34"/>
  <c r="AM195" i="34"/>
  <c r="AL195" i="34"/>
  <c r="O195" i="34"/>
  <c r="M195" i="34"/>
  <c r="I195" i="34"/>
  <c r="F195" i="34"/>
  <c r="H195" i="34" s="1"/>
  <c r="AX195" i="34" s="1"/>
  <c r="B195" i="34"/>
  <c r="N195" i="34" s="1"/>
  <c r="AS194" i="34"/>
  <c r="AN194" i="34"/>
  <c r="AM194" i="34"/>
  <c r="AL194" i="34"/>
  <c r="O194" i="34"/>
  <c r="M194" i="34"/>
  <c r="I194" i="34"/>
  <c r="F194" i="34"/>
  <c r="E194" i="34"/>
  <c r="B194" i="34"/>
  <c r="N194" i="34" s="1"/>
  <c r="AS193" i="34"/>
  <c r="AN193" i="34"/>
  <c r="AM193" i="34"/>
  <c r="AL193" i="34"/>
  <c r="O193" i="34"/>
  <c r="M193" i="34"/>
  <c r="J193" i="34"/>
  <c r="I193" i="34"/>
  <c r="F193" i="34"/>
  <c r="E193" i="34"/>
  <c r="B193" i="34"/>
  <c r="N193" i="34" s="1"/>
  <c r="AS192" i="34"/>
  <c r="AQ192" i="34"/>
  <c r="AR192" i="34" s="1"/>
  <c r="O192" i="34"/>
  <c r="N192" i="34"/>
  <c r="M192" i="34"/>
  <c r="J192" i="34"/>
  <c r="AU192" i="34" s="1"/>
  <c r="H192" i="34"/>
  <c r="AX192" i="34" s="1"/>
  <c r="AS191" i="34"/>
  <c r="AN191" i="34"/>
  <c r="AM191" i="34"/>
  <c r="AL191" i="34"/>
  <c r="O191" i="34"/>
  <c r="M191" i="34"/>
  <c r="I191" i="34"/>
  <c r="F191" i="34"/>
  <c r="E191" i="34"/>
  <c r="B191" i="34"/>
  <c r="N191" i="34" s="1"/>
  <c r="AS190" i="34"/>
  <c r="AN190" i="34"/>
  <c r="AM190" i="34"/>
  <c r="AL190" i="34"/>
  <c r="O190" i="34"/>
  <c r="M190" i="34"/>
  <c r="I190" i="34"/>
  <c r="F190" i="34"/>
  <c r="E190" i="34"/>
  <c r="B190" i="34"/>
  <c r="N190" i="34" s="1"/>
  <c r="AS189" i="34"/>
  <c r="AN189" i="34"/>
  <c r="AM189" i="34"/>
  <c r="AL189" i="34"/>
  <c r="O189" i="34"/>
  <c r="M189" i="34"/>
  <c r="I189" i="34"/>
  <c r="J189" i="34" s="1"/>
  <c r="AU189" i="34" s="1"/>
  <c r="F189" i="34"/>
  <c r="H189" i="34" s="1"/>
  <c r="B189" i="34"/>
  <c r="N189" i="34" s="1"/>
  <c r="AS188" i="34"/>
  <c r="AN188" i="34"/>
  <c r="AM188" i="34"/>
  <c r="AL188" i="34"/>
  <c r="O188" i="34"/>
  <c r="M188" i="34"/>
  <c r="I188" i="34"/>
  <c r="F188" i="34"/>
  <c r="E188" i="34"/>
  <c r="B188" i="34"/>
  <c r="N188" i="34" s="1"/>
  <c r="AS187" i="34"/>
  <c r="AN187" i="34"/>
  <c r="AM187" i="34"/>
  <c r="AL187" i="34"/>
  <c r="O187" i="34"/>
  <c r="M187" i="34"/>
  <c r="J187" i="34"/>
  <c r="AU188" i="34" s="1"/>
  <c r="I187" i="34"/>
  <c r="F187" i="34"/>
  <c r="E187" i="34"/>
  <c r="B187" i="34"/>
  <c r="N187" i="34" s="1"/>
  <c r="AS186" i="34"/>
  <c r="AQ186" i="34"/>
  <c r="O186" i="34"/>
  <c r="N186" i="34"/>
  <c r="M186" i="34"/>
  <c r="J186" i="34"/>
  <c r="AU186" i="34" s="1"/>
  <c r="H186" i="34"/>
  <c r="AX186" i="34" s="1"/>
  <c r="AS185" i="34"/>
  <c r="AM185" i="34"/>
  <c r="AL185" i="34"/>
  <c r="M185" i="34"/>
  <c r="I185" i="34"/>
  <c r="J185" i="34" s="1"/>
  <c r="AU185" i="34" s="1"/>
  <c r="B185" i="34"/>
  <c r="AS184" i="34"/>
  <c r="AN184" i="34"/>
  <c r="AM184" i="34"/>
  <c r="O184" i="34"/>
  <c r="M184" i="34"/>
  <c r="B184" i="34"/>
  <c r="N184" i="34" s="1"/>
  <c r="AS183" i="34"/>
  <c r="AN183" i="34"/>
  <c r="AM183" i="34"/>
  <c r="O183" i="34"/>
  <c r="M183" i="34"/>
  <c r="B183" i="34"/>
  <c r="N183" i="34" s="1"/>
  <c r="AS182" i="34"/>
  <c r="AM182" i="34"/>
  <c r="O182" i="34"/>
  <c r="M182" i="34"/>
  <c r="B182" i="34"/>
  <c r="N182" i="34" s="1"/>
  <c r="AU181" i="34"/>
  <c r="AS181" i="34"/>
  <c r="AN181" i="34"/>
  <c r="AN182" i="34" s="1"/>
  <c r="AM181" i="34"/>
  <c r="O181" i="34"/>
  <c r="M181" i="34"/>
  <c r="I181" i="34"/>
  <c r="E181" i="34"/>
  <c r="E183" i="34" s="1"/>
  <c r="B181" i="34"/>
  <c r="N181" i="34" s="1"/>
  <c r="AS180" i="34"/>
  <c r="AN180" i="34"/>
  <c r="AL180" i="34"/>
  <c r="AL183" i="34" s="1"/>
  <c r="O180" i="34"/>
  <c r="M180" i="34"/>
  <c r="I180" i="34"/>
  <c r="I184" i="34" s="1"/>
  <c r="B180" i="34"/>
  <c r="N180" i="34" s="1"/>
  <c r="AS179" i="34"/>
  <c r="AN179" i="34"/>
  <c r="AM179" i="34"/>
  <c r="AL179" i="34"/>
  <c r="AL182" i="34" s="1"/>
  <c r="O179" i="34"/>
  <c r="M179" i="34"/>
  <c r="I179" i="34"/>
  <c r="E179" i="34"/>
  <c r="B179" i="34"/>
  <c r="N179" i="34" s="1"/>
  <c r="AU178" i="34"/>
  <c r="AS178" i="34"/>
  <c r="AN178" i="34"/>
  <c r="AM178" i="34"/>
  <c r="AM180" i="34" s="1"/>
  <c r="AL178" i="34"/>
  <c r="AL181" i="34" s="1"/>
  <c r="AL184" i="34" s="1"/>
  <c r="O178" i="34"/>
  <c r="M178" i="34"/>
  <c r="I178" i="34"/>
  <c r="F178" i="34"/>
  <c r="F179" i="34" s="1"/>
  <c r="F180" i="34" s="1"/>
  <c r="E178" i="34"/>
  <c r="B178" i="34"/>
  <c r="N178" i="34" s="1"/>
  <c r="AS177" i="34"/>
  <c r="AQ177" i="34"/>
  <c r="O177" i="34"/>
  <c r="N177" i="34"/>
  <c r="M177" i="34"/>
  <c r="L177" i="34"/>
  <c r="J177" i="34"/>
  <c r="AU179" i="34" s="1"/>
  <c r="H177" i="34"/>
  <c r="AX177" i="34" s="1"/>
  <c r="AS176" i="34"/>
  <c r="AM176" i="34"/>
  <c r="AL176" i="34"/>
  <c r="M176" i="34"/>
  <c r="I176" i="34"/>
  <c r="J176" i="34" s="1"/>
  <c r="AU176" i="34" s="1"/>
  <c r="B176" i="34"/>
  <c r="AS175" i="34"/>
  <c r="AN175" i="34"/>
  <c r="AM175" i="34"/>
  <c r="O175" i="34"/>
  <c r="M175" i="34"/>
  <c r="B175" i="34"/>
  <c r="N175" i="34" s="1"/>
  <c r="AS174" i="34"/>
  <c r="AN174" i="34"/>
  <c r="AM174" i="34"/>
  <c r="O174" i="34"/>
  <c r="M174" i="34"/>
  <c r="B174" i="34"/>
  <c r="N174" i="34" s="1"/>
  <c r="AS173" i="34"/>
  <c r="AM173" i="34"/>
  <c r="O173" i="34"/>
  <c r="M173" i="34"/>
  <c r="B173" i="34"/>
  <c r="N173" i="34" s="1"/>
  <c r="AU172" i="34"/>
  <c r="AS172" i="34"/>
  <c r="AN172" i="34"/>
  <c r="AN173" i="34" s="1"/>
  <c r="AM172" i="34"/>
  <c r="O172" i="34"/>
  <c r="M172" i="34"/>
  <c r="I172" i="34"/>
  <c r="E172" i="34"/>
  <c r="E175" i="34" s="1"/>
  <c r="B172" i="34"/>
  <c r="N172" i="34" s="1"/>
  <c r="AS171" i="34"/>
  <c r="AN171" i="34"/>
  <c r="AL171" i="34"/>
  <c r="AL174" i="34" s="1"/>
  <c r="O171" i="34"/>
  <c r="M171" i="34"/>
  <c r="I171" i="34"/>
  <c r="I175" i="34" s="1"/>
  <c r="B171" i="34"/>
  <c r="N171" i="34" s="1"/>
  <c r="AS170" i="34"/>
  <c r="AN170" i="34"/>
  <c r="AM170" i="34"/>
  <c r="AL170" i="34"/>
  <c r="AL173" i="34" s="1"/>
  <c r="O170" i="34"/>
  <c r="M170" i="34"/>
  <c r="I170" i="34"/>
  <c r="E170" i="34"/>
  <c r="B170" i="34"/>
  <c r="N170" i="34" s="1"/>
  <c r="AU169" i="34"/>
  <c r="AS169" i="34"/>
  <c r="AN169" i="34"/>
  <c r="AM169" i="34"/>
  <c r="AL169" i="34"/>
  <c r="AL172" i="34" s="1"/>
  <c r="AL175" i="34" s="1"/>
  <c r="O169" i="34"/>
  <c r="M169" i="34"/>
  <c r="I169" i="34"/>
  <c r="F169" i="34"/>
  <c r="F170" i="34" s="1"/>
  <c r="F171" i="34" s="1"/>
  <c r="F172" i="34" s="1"/>
  <c r="F173" i="34" s="1"/>
  <c r="F174" i="34" s="1"/>
  <c r="F175" i="34" s="1"/>
  <c r="F176" i="34" s="1"/>
  <c r="H176" i="34" s="1"/>
  <c r="E169" i="34"/>
  <c r="B169" i="34"/>
  <c r="N169" i="34" s="1"/>
  <c r="AW168" i="34"/>
  <c r="AS168" i="34"/>
  <c r="AQ168" i="34"/>
  <c r="AR168" i="34" s="1"/>
  <c r="AT168" i="34" s="1"/>
  <c r="O168" i="34"/>
  <c r="N168" i="34"/>
  <c r="M168" i="34"/>
  <c r="L168" i="34"/>
  <c r="J168" i="34"/>
  <c r="H168" i="34"/>
  <c r="AS167" i="34"/>
  <c r="AM167" i="34"/>
  <c r="AL167" i="34"/>
  <c r="M167" i="34"/>
  <c r="I167" i="34"/>
  <c r="J167" i="34" s="1"/>
  <c r="AU167" i="34" s="1"/>
  <c r="B167" i="34"/>
  <c r="AS166" i="34"/>
  <c r="AN166" i="34"/>
  <c r="AM166" i="34"/>
  <c r="O166" i="34"/>
  <c r="M166" i="34"/>
  <c r="I166" i="34"/>
  <c r="B166" i="34"/>
  <c r="N166" i="34" s="1"/>
  <c r="AS165" i="34"/>
  <c r="AN165" i="34"/>
  <c r="AM165" i="34"/>
  <c r="O165" i="34"/>
  <c r="M165" i="34"/>
  <c r="B165" i="34"/>
  <c r="N165" i="34" s="1"/>
  <c r="AS164" i="34"/>
  <c r="AM164" i="34"/>
  <c r="O164" i="34"/>
  <c r="M164" i="34"/>
  <c r="B164" i="34"/>
  <c r="N164" i="34" s="1"/>
  <c r="AU163" i="34"/>
  <c r="AS163" i="34"/>
  <c r="AN163" i="34"/>
  <c r="AN164" i="34" s="1"/>
  <c r="AM163" i="34"/>
  <c r="O163" i="34"/>
  <c r="M163" i="34"/>
  <c r="I163" i="34"/>
  <c r="E163" i="34"/>
  <c r="E166" i="34" s="1"/>
  <c r="B163" i="34"/>
  <c r="N163" i="34" s="1"/>
  <c r="AS162" i="34"/>
  <c r="AN162" i="34"/>
  <c r="AL162" i="34"/>
  <c r="AL165" i="34" s="1"/>
  <c r="O162" i="34"/>
  <c r="M162" i="34"/>
  <c r="I162" i="34"/>
  <c r="I164" i="34" s="1"/>
  <c r="B162" i="34"/>
  <c r="N162" i="34" s="1"/>
  <c r="AS161" i="34"/>
  <c r="AN161" i="34"/>
  <c r="AM161" i="34"/>
  <c r="AL161" i="34"/>
  <c r="AL164" i="34" s="1"/>
  <c r="O161" i="34"/>
  <c r="M161" i="34"/>
  <c r="I161" i="34"/>
  <c r="E161" i="34"/>
  <c r="B161" i="34"/>
  <c r="N161" i="34" s="1"/>
  <c r="AU160" i="34"/>
  <c r="AS160" i="34"/>
  <c r="AN160" i="34"/>
  <c r="AM160" i="34"/>
  <c r="AM162" i="34" s="1"/>
  <c r="AL160" i="34"/>
  <c r="O160" i="34"/>
  <c r="M160" i="34"/>
  <c r="I160" i="34"/>
  <c r="F160" i="34"/>
  <c r="F161" i="34" s="1"/>
  <c r="F162" i="34" s="1"/>
  <c r="E160" i="34"/>
  <c r="H160" i="34" s="1"/>
  <c r="B160" i="34"/>
  <c r="N160" i="34" s="1"/>
  <c r="AS159" i="34"/>
  <c r="AQ159" i="34"/>
  <c r="O159" i="34"/>
  <c r="N159" i="34"/>
  <c r="M159" i="34"/>
  <c r="L159" i="34"/>
  <c r="J159" i="34"/>
  <c r="AU161" i="34" s="1"/>
  <c r="H159" i="34"/>
  <c r="AW159" i="34" s="1"/>
  <c r="AS158" i="34"/>
  <c r="AM158" i="34"/>
  <c r="AL158" i="34"/>
  <c r="AQ158" i="34" s="1"/>
  <c r="M158" i="34"/>
  <c r="I158" i="34"/>
  <c r="J158" i="34" s="1"/>
  <c r="AU158" i="34" s="1"/>
  <c r="B158" i="34"/>
  <c r="AS157" i="34"/>
  <c r="AN157" i="34"/>
  <c r="AM157" i="34"/>
  <c r="O157" i="34"/>
  <c r="M157" i="34"/>
  <c r="B157" i="34"/>
  <c r="N157" i="34" s="1"/>
  <c r="AS156" i="34"/>
  <c r="AN156" i="34"/>
  <c r="AM156" i="34"/>
  <c r="O156" i="34"/>
  <c r="M156" i="34"/>
  <c r="B156" i="34"/>
  <c r="N156" i="34" s="1"/>
  <c r="AS155" i="34"/>
  <c r="AM155" i="34"/>
  <c r="O155" i="34"/>
  <c r="M155" i="34"/>
  <c r="B155" i="34"/>
  <c r="N155" i="34" s="1"/>
  <c r="AU154" i="34"/>
  <c r="AS154" i="34"/>
  <c r="AN154" i="34"/>
  <c r="AN155" i="34" s="1"/>
  <c r="AM154" i="34"/>
  <c r="O154" i="34"/>
  <c r="M154" i="34"/>
  <c r="I154" i="34"/>
  <c r="E154" i="34"/>
  <c r="B154" i="34"/>
  <c r="N154" i="34" s="1"/>
  <c r="AS153" i="34"/>
  <c r="AN153" i="34"/>
  <c r="AL153" i="34"/>
  <c r="AL156" i="34" s="1"/>
  <c r="O153" i="34"/>
  <c r="M153" i="34"/>
  <c r="I153" i="34"/>
  <c r="J153" i="34" s="1"/>
  <c r="AU153" i="34" s="1"/>
  <c r="B153" i="34"/>
  <c r="N153" i="34" s="1"/>
  <c r="AS152" i="34"/>
  <c r="AN152" i="34"/>
  <c r="AM152" i="34"/>
  <c r="AL152" i="34"/>
  <c r="AL155" i="34" s="1"/>
  <c r="O152" i="34"/>
  <c r="M152" i="34"/>
  <c r="I152" i="34"/>
  <c r="F152" i="34"/>
  <c r="F153" i="34" s="1"/>
  <c r="E152" i="34"/>
  <c r="B152" i="34"/>
  <c r="N152" i="34" s="1"/>
  <c r="AU151" i="34"/>
  <c r="AS151" i="34"/>
  <c r="AN151" i="34"/>
  <c r="AM151" i="34"/>
  <c r="AL151" i="34"/>
  <c r="AL154" i="34" s="1"/>
  <c r="AL157" i="34" s="1"/>
  <c r="O151" i="34"/>
  <c r="M151" i="34"/>
  <c r="I151" i="34"/>
  <c r="F151" i="34"/>
  <c r="E151" i="34"/>
  <c r="H151" i="34" s="1"/>
  <c r="B151" i="34"/>
  <c r="N151" i="34" s="1"/>
  <c r="AS150" i="34"/>
  <c r="AQ150" i="34"/>
  <c r="O150" i="34"/>
  <c r="N150" i="34"/>
  <c r="M150" i="34"/>
  <c r="L150" i="34"/>
  <c r="J150" i="34"/>
  <c r="AU152" i="34" s="1"/>
  <c r="H150" i="34"/>
  <c r="AW150" i="34" s="1"/>
  <c r="AS149" i="34"/>
  <c r="AM149" i="34"/>
  <c r="AQ149" i="34" s="1"/>
  <c r="AL149" i="34"/>
  <c r="M149" i="34"/>
  <c r="I149" i="34"/>
  <c r="J149" i="34" s="1"/>
  <c r="AU149" i="34" s="1"/>
  <c r="B149" i="34"/>
  <c r="AS148" i="34"/>
  <c r="AN148" i="34"/>
  <c r="AM148" i="34"/>
  <c r="O148" i="34"/>
  <c r="M148" i="34"/>
  <c r="B148" i="34"/>
  <c r="N148" i="34" s="1"/>
  <c r="AS147" i="34"/>
  <c r="AN147" i="34"/>
  <c r="AM147" i="34"/>
  <c r="O147" i="34"/>
  <c r="M147" i="34"/>
  <c r="B147" i="34"/>
  <c r="N147" i="34" s="1"/>
  <c r="AS146" i="34"/>
  <c r="AM146" i="34"/>
  <c r="O146" i="34"/>
  <c r="M146" i="34"/>
  <c r="B146" i="34"/>
  <c r="N146" i="34" s="1"/>
  <c r="AU145" i="34"/>
  <c r="AS145" i="34"/>
  <c r="AN145" i="34"/>
  <c r="AN146" i="34" s="1"/>
  <c r="AM145" i="34"/>
  <c r="O145" i="34"/>
  <c r="M145" i="34"/>
  <c r="I145" i="34"/>
  <c r="E145" i="34"/>
  <c r="E146" i="34" s="1"/>
  <c r="B145" i="34"/>
  <c r="N145" i="34" s="1"/>
  <c r="AS144" i="34"/>
  <c r="AN144" i="34"/>
  <c r="AL144" i="34"/>
  <c r="AL147" i="34" s="1"/>
  <c r="O144" i="34"/>
  <c r="M144" i="34"/>
  <c r="I144" i="34"/>
  <c r="J144" i="34" s="1"/>
  <c r="AU144" i="34" s="1"/>
  <c r="B144" i="34"/>
  <c r="N144" i="34" s="1"/>
  <c r="AS143" i="34"/>
  <c r="AN143" i="34"/>
  <c r="AM143" i="34"/>
  <c r="AL143" i="34"/>
  <c r="O143" i="34"/>
  <c r="M143" i="34"/>
  <c r="I143" i="34"/>
  <c r="E143" i="34"/>
  <c r="B143" i="34"/>
  <c r="N143" i="34" s="1"/>
  <c r="AU142" i="34"/>
  <c r="AS142" i="34"/>
  <c r="AN142" i="34"/>
  <c r="AM142" i="34"/>
  <c r="AM144" i="34" s="1"/>
  <c r="AL142" i="34"/>
  <c r="AL145" i="34" s="1"/>
  <c r="O142" i="34"/>
  <c r="M142" i="34"/>
  <c r="I142" i="34"/>
  <c r="F142" i="34"/>
  <c r="F143" i="34" s="1"/>
  <c r="E142" i="34"/>
  <c r="B142" i="34"/>
  <c r="N142" i="34" s="1"/>
  <c r="AS141" i="34"/>
  <c r="AQ141" i="34"/>
  <c r="AR141" i="34" s="1"/>
  <c r="O141" i="34"/>
  <c r="N141" i="34"/>
  <c r="M141" i="34"/>
  <c r="J141" i="34"/>
  <c r="AU143" i="34" s="1"/>
  <c r="H141" i="34"/>
  <c r="AS140" i="34"/>
  <c r="AN140" i="34"/>
  <c r="AM140" i="34"/>
  <c r="AL140" i="34"/>
  <c r="O140" i="34"/>
  <c r="M140" i="34"/>
  <c r="I140" i="34"/>
  <c r="F140" i="34"/>
  <c r="E140" i="34"/>
  <c r="B140" i="34"/>
  <c r="N140" i="34" s="1"/>
  <c r="AS139" i="34"/>
  <c r="AN139" i="34"/>
  <c r="AM139" i="34"/>
  <c r="AL139" i="34"/>
  <c r="O139" i="34"/>
  <c r="M139" i="34"/>
  <c r="I139" i="34"/>
  <c r="F139" i="34"/>
  <c r="E139" i="34"/>
  <c r="B139" i="34"/>
  <c r="N139" i="34" s="1"/>
  <c r="AS138" i="34"/>
  <c r="AN138" i="34"/>
  <c r="AM138" i="34"/>
  <c r="AL138" i="34"/>
  <c r="O138" i="34"/>
  <c r="M138" i="34"/>
  <c r="I138" i="34"/>
  <c r="J138" i="34" s="1"/>
  <c r="AU138" i="34" s="1"/>
  <c r="F138" i="34"/>
  <c r="H138" i="34" s="1"/>
  <c r="B138" i="34"/>
  <c r="N138" i="34" s="1"/>
  <c r="AS137" i="34"/>
  <c r="AN137" i="34"/>
  <c r="AM137" i="34"/>
  <c r="AL137" i="34"/>
  <c r="O137" i="34"/>
  <c r="M137" i="34"/>
  <c r="I137" i="34"/>
  <c r="F137" i="34"/>
  <c r="H137" i="34" s="1"/>
  <c r="E137" i="34"/>
  <c r="B137" i="34"/>
  <c r="N137" i="34" s="1"/>
  <c r="AS136" i="34"/>
  <c r="AN136" i="34"/>
  <c r="AM136" i="34"/>
  <c r="AL136" i="34"/>
  <c r="O136" i="34"/>
  <c r="M136" i="34"/>
  <c r="J136" i="34"/>
  <c r="AU137" i="34" s="1"/>
  <c r="I136" i="34"/>
  <c r="F136" i="34"/>
  <c r="E136" i="34"/>
  <c r="B136" i="34"/>
  <c r="N136" i="34" s="1"/>
  <c r="AS135" i="34"/>
  <c r="AQ135" i="34"/>
  <c r="AR135" i="34" s="1"/>
  <c r="O135" i="34"/>
  <c r="N135" i="34"/>
  <c r="M135" i="34"/>
  <c r="J135" i="34"/>
  <c r="AU135" i="34" s="1"/>
  <c r="H135" i="34"/>
  <c r="AW135" i="34" s="1"/>
  <c r="AS134" i="34"/>
  <c r="AM134" i="34"/>
  <c r="AL134" i="34"/>
  <c r="M134" i="34"/>
  <c r="I134" i="34"/>
  <c r="J134" i="34" s="1"/>
  <c r="AU134" i="34" s="1"/>
  <c r="B134" i="34"/>
  <c r="AS133" i="34"/>
  <c r="AN133" i="34"/>
  <c r="AM133" i="34"/>
  <c r="O133" i="34"/>
  <c r="M133" i="34"/>
  <c r="B133" i="34"/>
  <c r="N133" i="34" s="1"/>
  <c r="AS132" i="34"/>
  <c r="AN132" i="34"/>
  <c r="AM132" i="34"/>
  <c r="O132" i="34"/>
  <c r="M132" i="34"/>
  <c r="B132" i="34"/>
  <c r="N132" i="34" s="1"/>
  <c r="AS131" i="34"/>
  <c r="AM131" i="34"/>
  <c r="O131" i="34"/>
  <c r="M131" i="34"/>
  <c r="B131" i="34"/>
  <c r="N131" i="34" s="1"/>
  <c r="AU130" i="34"/>
  <c r="AS130" i="34"/>
  <c r="AN130" i="34"/>
  <c r="AN131" i="34" s="1"/>
  <c r="AM130" i="34"/>
  <c r="O130" i="34"/>
  <c r="M130" i="34"/>
  <c r="J130" i="34"/>
  <c r="I130" i="34"/>
  <c r="E130" i="34"/>
  <c r="B130" i="34"/>
  <c r="N130" i="34" s="1"/>
  <c r="AS129" i="34"/>
  <c r="AN129" i="34"/>
  <c r="AL129" i="34"/>
  <c r="AL132" i="34" s="1"/>
  <c r="O129" i="34"/>
  <c r="N129" i="34"/>
  <c r="M129" i="34"/>
  <c r="I129" i="34"/>
  <c r="I132" i="34" s="1"/>
  <c r="B129" i="34"/>
  <c r="AS128" i="34"/>
  <c r="AN128" i="34"/>
  <c r="AM128" i="34"/>
  <c r="AQ128" i="34" s="1"/>
  <c r="AR128" i="34" s="1"/>
  <c r="AL128" i="34"/>
  <c r="AL131" i="34" s="1"/>
  <c r="O128" i="34"/>
  <c r="M128" i="34"/>
  <c r="I128" i="34"/>
  <c r="E128" i="34"/>
  <c r="B128" i="34"/>
  <c r="N128" i="34" s="1"/>
  <c r="AU127" i="34"/>
  <c r="AS127" i="34"/>
  <c r="AN127" i="34"/>
  <c r="AM127" i="34"/>
  <c r="AL127" i="34"/>
  <c r="AL130" i="34" s="1"/>
  <c r="AL133" i="34" s="1"/>
  <c r="O127" i="34"/>
  <c r="M127" i="34"/>
  <c r="I127" i="34"/>
  <c r="F127" i="34"/>
  <c r="F128" i="34" s="1"/>
  <c r="F129" i="34" s="1"/>
  <c r="F130" i="34" s="1"/>
  <c r="F131" i="34" s="1"/>
  <c r="F132" i="34" s="1"/>
  <c r="F133" i="34" s="1"/>
  <c r="F134" i="34" s="1"/>
  <c r="H134" i="34" s="1"/>
  <c r="E127" i="34"/>
  <c r="B127" i="34"/>
  <c r="N127" i="34" s="1"/>
  <c r="AS126" i="34"/>
  <c r="AQ126" i="34"/>
  <c r="AR126" i="34" s="1"/>
  <c r="O126" i="34"/>
  <c r="N126" i="34"/>
  <c r="M126" i="34"/>
  <c r="L126" i="34"/>
  <c r="J126" i="34"/>
  <c r="H126" i="34"/>
  <c r="AX126" i="34" s="1"/>
  <c r="AS125" i="34"/>
  <c r="AM125" i="34"/>
  <c r="AL125" i="34"/>
  <c r="M125" i="34"/>
  <c r="I125" i="34"/>
  <c r="J125" i="34" s="1"/>
  <c r="AU125" i="34" s="1"/>
  <c r="B125" i="34"/>
  <c r="AS124" i="34"/>
  <c r="AN124" i="34"/>
  <c r="AM124" i="34"/>
  <c r="O124" i="34"/>
  <c r="M124" i="34"/>
  <c r="B124" i="34"/>
  <c r="N124" i="34" s="1"/>
  <c r="AS123" i="34"/>
  <c r="AN123" i="34"/>
  <c r="AM123" i="34"/>
  <c r="O123" i="34"/>
  <c r="M123" i="34"/>
  <c r="B123" i="34"/>
  <c r="N123" i="34" s="1"/>
  <c r="AS122" i="34"/>
  <c r="AM122" i="34"/>
  <c r="O122" i="34"/>
  <c r="M122" i="34"/>
  <c r="B122" i="34"/>
  <c r="N122" i="34" s="1"/>
  <c r="AU121" i="34"/>
  <c r="AS121" i="34"/>
  <c r="AN121" i="34"/>
  <c r="AN122" i="34" s="1"/>
  <c r="AM121" i="34"/>
  <c r="O121" i="34"/>
  <c r="M121" i="34"/>
  <c r="J121" i="34"/>
  <c r="I121" i="34"/>
  <c r="E121" i="34"/>
  <c r="B121" i="34"/>
  <c r="N121" i="34" s="1"/>
  <c r="AS120" i="34"/>
  <c r="AN120" i="34"/>
  <c r="AL120" i="34"/>
  <c r="AL123" i="34" s="1"/>
  <c r="O120" i="34"/>
  <c r="M120" i="34"/>
  <c r="J120" i="34"/>
  <c r="AU120" i="34" s="1"/>
  <c r="I120" i="34"/>
  <c r="I124" i="34" s="1"/>
  <c r="B120" i="34"/>
  <c r="N120" i="34" s="1"/>
  <c r="AS119" i="34"/>
  <c r="AN119" i="34"/>
  <c r="AM119" i="34"/>
  <c r="AL119" i="34"/>
  <c r="AL122" i="34" s="1"/>
  <c r="O119" i="34"/>
  <c r="N119" i="34"/>
  <c r="M119" i="34"/>
  <c r="I119" i="34"/>
  <c r="E119" i="34"/>
  <c r="B119" i="34"/>
  <c r="AU118" i="34"/>
  <c r="AS118" i="34"/>
  <c r="AN118" i="34"/>
  <c r="AM118" i="34"/>
  <c r="AQ118" i="34" s="1"/>
  <c r="AR118" i="34" s="1"/>
  <c r="AL118" i="34"/>
  <c r="AL121" i="34" s="1"/>
  <c r="AL124" i="34" s="1"/>
  <c r="O118" i="34"/>
  <c r="M118" i="34"/>
  <c r="I118" i="34"/>
  <c r="F118" i="34"/>
  <c r="F119" i="34" s="1"/>
  <c r="E118" i="34"/>
  <c r="B118" i="34"/>
  <c r="N118" i="34" s="1"/>
  <c r="AS117" i="34"/>
  <c r="AQ117" i="34"/>
  <c r="AR117" i="34" s="1"/>
  <c r="O117" i="34"/>
  <c r="N117" i="34"/>
  <c r="M117" i="34"/>
  <c r="L117" i="34"/>
  <c r="J117" i="34"/>
  <c r="H117" i="34"/>
  <c r="AW117" i="34" s="1"/>
  <c r="AS116" i="34"/>
  <c r="AM116" i="34"/>
  <c r="AL116" i="34"/>
  <c r="M116" i="34"/>
  <c r="I116" i="34"/>
  <c r="J116" i="34" s="1"/>
  <c r="AU116" i="34" s="1"/>
  <c r="H116" i="34"/>
  <c r="B116" i="34"/>
  <c r="AS115" i="34"/>
  <c r="AN115" i="34"/>
  <c r="AM115" i="34"/>
  <c r="O115" i="34"/>
  <c r="M115" i="34"/>
  <c r="F115" i="34"/>
  <c r="B115" i="34"/>
  <c r="N115" i="34" s="1"/>
  <c r="AS114" i="34"/>
  <c r="AN114" i="34"/>
  <c r="AM114" i="34"/>
  <c r="O114" i="34"/>
  <c r="M114" i="34"/>
  <c r="F114" i="34"/>
  <c r="B114" i="34"/>
  <c r="N114" i="34" s="1"/>
  <c r="AS113" i="34"/>
  <c r="AM113" i="34"/>
  <c r="O113" i="34"/>
  <c r="M113" i="34"/>
  <c r="B113" i="34"/>
  <c r="N113" i="34" s="1"/>
  <c r="AU112" i="34"/>
  <c r="AS112" i="34"/>
  <c r="AN112" i="34"/>
  <c r="AN113" i="34" s="1"/>
  <c r="AM112" i="34"/>
  <c r="O112" i="34"/>
  <c r="M112" i="34"/>
  <c r="J112" i="34"/>
  <c r="I112" i="34"/>
  <c r="F112" i="34"/>
  <c r="E112" i="34"/>
  <c r="E115" i="34" s="1"/>
  <c r="H115" i="34" s="1"/>
  <c r="B112" i="34"/>
  <c r="N112" i="34" s="1"/>
  <c r="AS111" i="34"/>
  <c r="AN111" i="34"/>
  <c r="AL111" i="34"/>
  <c r="AL114" i="34" s="1"/>
  <c r="O111" i="34"/>
  <c r="M111" i="34"/>
  <c r="I111" i="34"/>
  <c r="F111" i="34"/>
  <c r="H111" i="34" s="1"/>
  <c r="AX111" i="34" s="1"/>
  <c r="B111" i="34"/>
  <c r="N111" i="34" s="1"/>
  <c r="AS110" i="34"/>
  <c r="AN110" i="34"/>
  <c r="AM110" i="34"/>
  <c r="AL110" i="34"/>
  <c r="AL113" i="34" s="1"/>
  <c r="O110" i="34"/>
  <c r="M110" i="34"/>
  <c r="I110" i="34"/>
  <c r="F110" i="34"/>
  <c r="E110" i="34"/>
  <c r="B110" i="34"/>
  <c r="N110" i="34" s="1"/>
  <c r="AU109" i="34"/>
  <c r="AS109" i="34"/>
  <c r="AN109" i="34"/>
  <c r="AM109" i="34"/>
  <c r="AM111" i="34" s="1"/>
  <c r="AL109" i="34"/>
  <c r="AL112" i="34" s="1"/>
  <c r="AL115" i="34" s="1"/>
  <c r="O109" i="34"/>
  <c r="M109" i="34"/>
  <c r="I109" i="34"/>
  <c r="F109" i="34"/>
  <c r="E109" i="34"/>
  <c r="H109" i="34" s="1"/>
  <c r="B109" i="34"/>
  <c r="N109" i="34" s="1"/>
  <c r="AS108" i="34"/>
  <c r="AQ108" i="34"/>
  <c r="AR108" i="34" s="1"/>
  <c r="O108" i="34"/>
  <c r="N108" i="34"/>
  <c r="M108" i="34"/>
  <c r="L108" i="34"/>
  <c r="J108" i="34"/>
  <c r="AU110" i="34" s="1"/>
  <c r="H108" i="34"/>
  <c r="AX108" i="34" s="1"/>
  <c r="AS107" i="34"/>
  <c r="AN107" i="34"/>
  <c r="AM107" i="34"/>
  <c r="O107" i="34"/>
  <c r="M107" i="34"/>
  <c r="F107" i="34"/>
  <c r="E107" i="34"/>
  <c r="B107" i="34"/>
  <c r="N107" i="34" s="1"/>
  <c r="AS106" i="34"/>
  <c r="AN106" i="34"/>
  <c r="AM106" i="34"/>
  <c r="O106" i="34"/>
  <c r="M106" i="34"/>
  <c r="J106" i="34"/>
  <c r="F106" i="34"/>
  <c r="H106" i="34" s="1"/>
  <c r="E106" i="34"/>
  <c r="B106" i="34"/>
  <c r="N106" i="34" s="1"/>
  <c r="AS105" i="34"/>
  <c r="AN105" i="34"/>
  <c r="AM105" i="34"/>
  <c r="AL105" i="34"/>
  <c r="O105" i="34"/>
  <c r="M105" i="34"/>
  <c r="F105" i="34"/>
  <c r="H105" i="34" s="1"/>
  <c r="AX105" i="34" s="1"/>
  <c r="B105" i="34"/>
  <c r="N105" i="34" s="1"/>
  <c r="AU104" i="34"/>
  <c r="AS104" i="34"/>
  <c r="AN104" i="34"/>
  <c r="AM104" i="34"/>
  <c r="AL104" i="34"/>
  <c r="AL107" i="34" s="1"/>
  <c r="O104" i="34"/>
  <c r="M104" i="34"/>
  <c r="F104" i="34"/>
  <c r="H104" i="34" s="1"/>
  <c r="E104" i="34"/>
  <c r="B104" i="34"/>
  <c r="N104" i="34" s="1"/>
  <c r="AU103" i="34"/>
  <c r="AS103" i="34"/>
  <c r="AN103" i="34"/>
  <c r="AM103" i="34"/>
  <c r="AL103" i="34"/>
  <c r="AL106" i="34" s="1"/>
  <c r="O103" i="34"/>
  <c r="M103" i="34"/>
  <c r="F103" i="34"/>
  <c r="E103" i="34"/>
  <c r="B103" i="34"/>
  <c r="N103" i="34" s="1"/>
  <c r="AS102" i="34"/>
  <c r="O102" i="34"/>
  <c r="N102" i="34"/>
  <c r="M102" i="34"/>
  <c r="I102" i="34"/>
  <c r="H102" i="34"/>
  <c r="AS101" i="34"/>
  <c r="AN101" i="34"/>
  <c r="AM101" i="34"/>
  <c r="AL101" i="34"/>
  <c r="O101" i="34"/>
  <c r="M101" i="34"/>
  <c r="F101" i="34"/>
  <c r="E101" i="34"/>
  <c r="B101" i="34"/>
  <c r="N101" i="34" s="1"/>
  <c r="AS100" i="34"/>
  <c r="AN100" i="34"/>
  <c r="AM100" i="34"/>
  <c r="AL100" i="34"/>
  <c r="O100" i="34"/>
  <c r="M100" i="34"/>
  <c r="F100" i="34"/>
  <c r="E100" i="34"/>
  <c r="B100" i="34"/>
  <c r="N100" i="34" s="1"/>
  <c r="AS99" i="34"/>
  <c r="AN99" i="34"/>
  <c r="AM99" i="34"/>
  <c r="AL99" i="34"/>
  <c r="O99" i="34"/>
  <c r="N99" i="34"/>
  <c r="M99" i="34"/>
  <c r="F99" i="34"/>
  <c r="H99" i="34" s="1"/>
  <c r="AW99" i="34" s="1"/>
  <c r="B99" i="34"/>
  <c r="AS98" i="34"/>
  <c r="AN98" i="34"/>
  <c r="AM98" i="34"/>
  <c r="AL98" i="34"/>
  <c r="O98" i="34"/>
  <c r="M98" i="34"/>
  <c r="F98" i="34"/>
  <c r="E98" i="34"/>
  <c r="B98" i="34"/>
  <c r="N98" i="34" s="1"/>
  <c r="AS97" i="34"/>
  <c r="AN97" i="34"/>
  <c r="AM97" i="34"/>
  <c r="AL97" i="34"/>
  <c r="O97" i="34"/>
  <c r="M97" i="34"/>
  <c r="F97" i="34"/>
  <c r="E97" i="34"/>
  <c r="H97" i="34" s="1"/>
  <c r="AW97" i="34" s="1"/>
  <c r="B97" i="34"/>
  <c r="N97" i="34" s="1"/>
  <c r="AS96" i="34"/>
  <c r="O96" i="34"/>
  <c r="N96" i="34"/>
  <c r="M96" i="34"/>
  <c r="I96" i="34"/>
  <c r="J96" i="34" s="1"/>
  <c r="AU96" i="34" s="1"/>
  <c r="H96" i="34"/>
  <c r="AW96" i="34" s="1"/>
  <c r="AS95" i="34"/>
  <c r="AN95" i="34"/>
  <c r="AM95" i="34"/>
  <c r="O95" i="34"/>
  <c r="M95" i="34"/>
  <c r="F95" i="34"/>
  <c r="E95" i="34"/>
  <c r="B95" i="34"/>
  <c r="N95" i="34" s="1"/>
  <c r="AS94" i="34"/>
  <c r="AN94" i="34"/>
  <c r="AM94" i="34"/>
  <c r="O94" i="34"/>
  <c r="M94" i="34"/>
  <c r="J94" i="34"/>
  <c r="AU95" i="34" s="1"/>
  <c r="F94" i="34"/>
  <c r="E94" i="34"/>
  <c r="B94" i="34"/>
  <c r="N94" i="34" s="1"/>
  <c r="AS93" i="34"/>
  <c r="AN93" i="34"/>
  <c r="AM93" i="34"/>
  <c r="AL93" i="34"/>
  <c r="O93" i="34"/>
  <c r="M93" i="34"/>
  <c r="F93" i="34"/>
  <c r="H93" i="34" s="1"/>
  <c r="B93" i="34"/>
  <c r="N93" i="34" s="1"/>
  <c r="AU92" i="34"/>
  <c r="AS92" i="34"/>
  <c r="AN92" i="34"/>
  <c r="AM92" i="34"/>
  <c r="AL92" i="34"/>
  <c r="AL95" i="34" s="1"/>
  <c r="O92" i="34"/>
  <c r="M92" i="34"/>
  <c r="F92" i="34"/>
  <c r="E92" i="34"/>
  <c r="B92" i="34"/>
  <c r="N92" i="34" s="1"/>
  <c r="AU91" i="34"/>
  <c r="AS91" i="34"/>
  <c r="AN91" i="34"/>
  <c r="AM91" i="34"/>
  <c r="AL91" i="34"/>
  <c r="AL94" i="34" s="1"/>
  <c r="O91" i="34"/>
  <c r="M91" i="34"/>
  <c r="F91" i="34"/>
  <c r="E91" i="34"/>
  <c r="B91" i="34"/>
  <c r="N91" i="34" s="1"/>
  <c r="AS90" i="34"/>
  <c r="O90" i="34"/>
  <c r="N90" i="34"/>
  <c r="M90" i="34"/>
  <c r="I90" i="34"/>
  <c r="AQ90" i="34" s="1"/>
  <c r="H90" i="34"/>
  <c r="AX90" i="34" s="1"/>
  <c r="AS89" i="34"/>
  <c r="AN89" i="34"/>
  <c r="AM89" i="34"/>
  <c r="AL89" i="34"/>
  <c r="O89" i="34"/>
  <c r="M89" i="34"/>
  <c r="I89" i="34"/>
  <c r="F89" i="34"/>
  <c r="E89" i="34"/>
  <c r="B89" i="34"/>
  <c r="N89" i="34" s="1"/>
  <c r="AS88" i="34"/>
  <c r="AN88" i="34"/>
  <c r="AM88" i="34"/>
  <c r="AL88" i="34"/>
  <c r="O88" i="34"/>
  <c r="M88" i="34"/>
  <c r="I88" i="34"/>
  <c r="F88" i="34"/>
  <c r="E88" i="34"/>
  <c r="H88" i="34" s="1"/>
  <c r="AX88" i="34" s="1"/>
  <c r="B88" i="34"/>
  <c r="N88" i="34" s="1"/>
  <c r="AS87" i="34"/>
  <c r="AM87" i="34"/>
  <c r="AL87" i="34"/>
  <c r="O87" i="34"/>
  <c r="M87" i="34"/>
  <c r="I87" i="34"/>
  <c r="F87" i="34"/>
  <c r="E87" i="34"/>
  <c r="B87" i="34"/>
  <c r="N87" i="34" s="1"/>
  <c r="AU86" i="34"/>
  <c r="AS86" i="34"/>
  <c r="AN86" i="34"/>
  <c r="AN87" i="34" s="1"/>
  <c r="AM86" i="34"/>
  <c r="AL86" i="34"/>
  <c r="O86" i="34"/>
  <c r="M86" i="34"/>
  <c r="I86" i="34"/>
  <c r="J86" i="34" s="1"/>
  <c r="F86" i="34"/>
  <c r="H86" i="34" s="1"/>
  <c r="B86" i="34"/>
  <c r="N86" i="34" s="1"/>
  <c r="AS85" i="34"/>
  <c r="AN85" i="34"/>
  <c r="AM85" i="34"/>
  <c r="AL85" i="34"/>
  <c r="O85" i="34"/>
  <c r="M85" i="34"/>
  <c r="I85" i="34"/>
  <c r="F85" i="34"/>
  <c r="E85" i="34"/>
  <c r="H85" i="34" s="1"/>
  <c r="B85" i="34"/>
  <c r="N85" i="34" s="1"/>
  <c r="AS84" i="34"/>
  <c r="AN84" i="34"/>
  <c r="AM84" i="34"/>
  <c r="AL84" i="34"/>
  <c r="O84" i="34"/>
  <c r="M84" i="34"/>
  <c r="J84" i="34"/>
  <c r="J88" i="34" s="1"/>
  <c r="I84" i="34"/>
  <c r="F84" i="34"/>
  <c r="E84" i="34"/>
  <c r="B84" i="34"/>
  <c r="N84" i="34" s="1"/>
  <c r="AS83" i="34"/>
  <c r="AN83" i="34"/>
  <c r="AM83" i="34"/>
  <c r="AL83" i="34"/>
  <c r="O83" i="34"/>
  <c r="M83" i="34"/>
  <c r="J83" i="34"/>
  <c r="AU85" i="34" s="1"/>
  <c r="I83" i="34"/>
  <c r="F83" i="34"/>
  <c r="E83" i="34"/>
  <c r="B83" i="34"/>
  <c r="N83" i="34" s="1"/>
  <c r="AS82" i="34"/>
  <c r="AQ82" i="34"/>
  <c r="O82" i="34"/>
  <c r="N82" i="34"/>
  <c r="M82" i="34"/>
  <c r="J82" i="34"/>
  <c r="AU84" i="34" s="1"/>
  <c r="H82" i="34"/>
  <c r="AW82" i="34" s="1"/>
  <c r="AS81" i="34"/>
  <c r="AN81" i="34"/>
  <c r="AM81" i="34"/>
  <c r="AL81" i="34"/>
  <c r="O81" i="34"/>
  <c r="M81" i="34"/>
  <c r="I81" i="34"/>
  <c r="F81" i="34"/>
  <c r="E81" i="34"/>
  <c r="B81" i="34"/>
  <c r="N81" i="34" s="1"/>
  <c r="AS80" i="34"/>
  <c r="AN80" i="34"/>
  <c r="AM80" i="34"/>
  <c r="AL80" i="34"/>
  <c r="O80" i="34"/>
  <c r="M80" i="34"/>
  <c r="J80" i="34"/>
  <c r="AU81" i="34" s="1"/>
  <c r="I80" i="34"/>
  <c r="F80" i="34"/>
  <c r="E80" i="34"/>
  <c r="B80" i="34"/>
  <c r="N80" i="34" s="1"/>
  <c r="AS79" i="34"/>
  <c r="AN79" i="34"/>
  <c r="AM79" i="34"/>
  <c r="AL79" i="34"/>
  <c r="O79" i="34"/>
  <c r="M79" i="34"/>
  <c r="I79" i="34"/>
  <c r="J79" i="34" s="1"/>
  <c r="AU79" i="34" s="1"/>
  <c r="F79" i="34"/>
  <c r="H79" i="34" s="1"/>
  <c r="AX79" i="34" s="1"/>
  <c r="B79" i="34"/>
  <c r="N79" i="34" s="1"/>
  <c r="AU78" i="34"/>
  <c r="AS78" i="34"/>
  <c r="AN78" i="34"/>
  <c r="AM78" i="34"/>
  <c r="AL78" i="34"/>
  <c r="O78" i="34"/>
  <c r="M78" i="34"/>
  <c r="J78" i="34"/>
  <c r="I78" i="34"/>
  <c r="F78" i="34"/>
  <c r="E78" i="34"/>
  <c r="B78" i="34"/>
  <c r="N78" i="34" s="1"/>
  <c r="AU77" i="34"/>
  <c r="AS77" i="34"/>
  <c r="AN77" i="34"/>
  <c r="AM77" i="34"/>
  <c r="AL77" i="34"/>
  <c r="O77" i="34"/>
  <c r="M77" i="34"/>
  <c r="I77" i="34"/>
  <c r="F77" i="34"/>
  <c r="E77" i="34"/>
  <c r="H77" i="34" s="1"/>
  <c r="B77" i="34"/>
  <c r="N77" i="34" s="1"/>
  <c r="AS76" i="34"/>
  <c r="AQ76" i="34"/>
  <c r="AR76" i="34" s="1"/>
  <c r="O76" i="34"/>
  <c r="N76" i="34"/>
  <c r="M76" i="34"/>
  <c r="L76" i="34"/>
  <c r="J76" i="34"/>
  <c r="AU76" i="34" s="1"/>
  <c r="H76" i="34"/>
  <c r="AX76" i="34" s="1"/>
  <c r="AS75" i="34"/>
  <c r="AN75" i="34"/>
  <c r="AM75" i="34"/>
  <c r="AQ75" i="34" s="1"/>
  <c r="AL75" i="34"/>
  <c r="O75" i="34"/>
  <c r="M75" i="34"/>
  <c r="I75" i="34"/>
  <c r="F75" i="34"/>
  <c r="E75" i="34"/>
  <c r="H75" i="34" s="1"/>
  <c r="B75" i="34"/>
  <c r="N75" i="34" s="1"/>
  <c r="AS74" i="34"/>
  <c r="AN74" i="34"/>
  <c r="AM74" i="34"/>
  <c r="AL74" i="34"/>
  <c r="O74" i="34"/>
  <c r="M74" i="34"/>
  <c r="I74" i="34"/>
  <c r="F74" i="34"/>
  <c r="E74" i="34"/>
  <c r="H74" i="34" s="1"/>
  <c r="B74" i="34"/>
  <c r="N74" i="34" s="1"/>
  <c r="AS73" i="34"/>
  <c r="AM73" i="34"/>
  <c r="AL73" i="34"/>
  <c r="O73" i="34"/>
  <c r="M73" i="34"/>
  <c r="F73" i="34"/>
  <c r="E73" i="34"/>
  <c r="B73" i="34"/>
  <c r="N73" i="34" s="1"/>
  <c r="AS72" i="34"/>
  <c r="AN72" i="34"/>
  <c r="AN73" i="34" s="1"/>
  <c r="AM72" i="34"/>
  <c r="AL72" i="34"/>
  <c r="O72" i="34"/>
  <c r="M72" i="34"/>
  <c r="I72" i="34"/>
  <c r="F72" i="34"/>
  <c r="H72" i="34" s="1"/>
  <c r="B72" i="34"/>
  <c r="N72" i="34" s="1"/>
  <c r="AS71" i="34"/>
  <c r="AN71" i="34"/>
  <c r="AM71" i="34"/>
  <c r="AL71" i="34"/>
  <c r="O71" i="34"/>
  <c r="M71" i="34"/>
  <c r="I71" i="34"/>
  <c r="F71" i="34"/>
  <c r="E71" i="34"/>
  <c r="B71" i="34"/>
  <c r="N71" i="34" s="1"/>
  <c r="AS70" i="34"/>
  <c r="AN70" i="34"/>
  <c r="AM70" i="34"/>
  <c r="AL70" i="34"/>
  <c r="O70" i="34"/>
  <c r="M70" i="34"/>
  <c r="J70" i="34"/>
  <c r="J74" i="34" s="1"/>
  <c r="AU74" i="34" s="1"/>
  <c r="I70" i="34"/>
  <c r="F70" i="34"/>
  <c r="E70" i="34"/>
  <c r="B70" i="34"/>
  <c r="N70" i="34" s="1"/>
  <c r="AS69" i="34"/>
  <c r="AN69" i="34"/>
  <c r="AM69" i="34"/>
  <c r="AL69" i="34"/>
  <c r="O69" i="34"/>
  <c r="M69" i="34"/>
  <c r="J69" i="34"/>
  <c r="AU69" i="34" s="1"/>
  <c r="I69" i="34"/>
  <c r="F69" i="34"/>
  <c r="E69" i="34"/>
  <c r="B69" i="34"/>
  <c r="N69" i="34" s="1"/>
  <c r="AS68" i="34"/>
  <c r="AQ68" i="34"/>
  <c r="AR68" i="34" s="1"/>
  <c r="O68" i="34"/>
  <c r="N68" i="34"/>
  <c r="M68" i="34"/>
  <c r="J68" i="34"/>
  <c r="AU70" i="34" s="1"/>
  <c r="H68" i="34"/>
  <c r="AS67" i="34"/>
  <c r="AN67" i="34"/>
  <c r="AM67" i="34"/>
  <c r="AL67" i="34"/>
  <c r="O67" i="34"/>
  <c r="M67" i="34"/>
  <c r="F67" i="34"/>
  <c r="E67" i="34"/>
  <c r="B67" i="34"/>
  <c r="N67" i="34" s="1"/>
  <c r="AS66" i="34"/>
  <c r="AN66" i="34"/>
  <c r="AM66" i="34"/>
  <c r="AL66" i="34"/>
  <c r="O66" i="34"/>
  <c r="M66" i="34"/>
  <c r="F66" i="34"/>
  <c r="E66" i="34"/>
  <c r="B66" i="34"/>
  <c r="N66" i="34" s="1"/>
  <c r="AS65" i="34"/>
  <c r="AM65" i="34"/>
  <c r="AL65" i="34"/>
  <c r="O65" i="34"/>
  <c r="N65" i="34"/>
  <c r="M65" i="34"/>
  <c r="H65" i="34"/>
  <c r="E65" i="34"/>
  <c r="B65" i="34"/>
  <c r="AS64" i="34"/>
  <c r="AN64" i="34"/>
  <c r="AN65" i="34" s="1"/>
  <c r="AM64" i="34"/>
  <c r="AL64" i="34"/>
  <c r="O64" i="34"/>
  <c r="N64" i="34"/>
  <c r="M64" i="34"/>
  <c r="F64" i="34"/>
  <c r="H64" i="34" s="1"/>
  <c r="B64" i="34"/>
  <c r="AS63" i="34"/>
  <c r="AN63" i="34"/>
  <c r="AM63" i="34"/>
  <c r="AL63" i="34"/>
  <c r="O63" i="34"/>
  <c r="M63" i="34"/>
  <c r="F63" i="34"/>
  <c r="E63" i="34"/>
  <c r="B63" i="34"/>
  <c r="N63" i="34" s="1"/>
  <c r="AS62" i="34"/>
  <c r="AN62" i="34"/>
  <c r="AM62" i="34"/>
  <c r="AL62" i="34"/>
  <c r="O62" i="34"/>
  <c r="M62" i="34"/>
  <c r="F62" i="34"/>
  <c r="E62" i="34"/>
  <c r="B62" i="34"/>
  <c r="N62" i="34" s="1"/>
  <c r="AS61" i="34"/>
  <c r="AN61" i="34"/>
  <c r="AM61" i="34"/>
  <c r="AL61" i="34"/>
  <c r="O61" i="34"/>
  <c r="M61" i="34"/>
  <c r="F61" i="34"/>
  <c r="E61" i="34"/>
  <c r="H61" i="34" s="1"/>
  <c r="AX61" i="34" s="1"/>
  <c r="B61" i="34"/>
  <c r="N61" i="34" s="1"/>
  <c r="AS60" i="34"/>
  <c r="O60" i="34"/>
  <c r="N60" i="34"/>
  <c r="M60" i="34"/>
  <c r="I60" i="34"/>
  <c r="J60" i="34" s="1"/>
  <c r="AU62" i="34" s="1"/>
  <c r="H60" i="34"/>
  <c r="AW60" i="34" s="1"/>
  <c r="AS59" i="34"/>
  <c r="AN59" i="34"/>
  <c r="AM59" i="34"/>
  <c r="AL59" i="34"/>
  <c r="O59" i="34"/>
  <c r="M59" i="34"/>
  <c r="F59" i="34"/>
  <c r="E59" i="34"/>
  <c r="B59" i="34"/>
  <c r="N59" i="34" s="1"/>
  <c r="AS58" i="34"/>
  <c r="AN58" i="34"/>
  <c r="AM58" i="34"/>
  <c r="AL58" i="34"/>
  <c r="O58" i="34"/>
  <c r="M58" i="34"/>
  <c r="F58" i="34"/>
  <c r="E58" i="34"/>
  <c r="B58" i="34"/>
  <c r="N58" i="34" s="1"/>
  <c r="AS57" i="34"/>
  <c r="AM57" i="34"/>
  <c r="AL57" i="34"/>
  <c r="O57" i="34"/>
  <c r="M57" i="34"/>
  <c r="E57" i="34"/>
  <c r="H57" i="34" s="1"/>
  <c r="AW57" i="34" s="1"/>
  <c r="B57" i="34"/>
  <c r="N57" i="34" s="1"/>
  <c r="AS56" i="34"/>
  <c r="AN56" i="34"/>
  <c r="AN57" i="34" s="1"/>
  <c r="AM56" i="34"/>
  <c r="AL56" i="34"/>
  <c r="O56" i="34"/>
  <c r="M56" i="34"/>
  <c r="H56" i="34"/>
  <c r="AX56" i="34" s="1"/>
  <c r="F56" i="34"/>
  <c r="B56" i="34"/>
  <c r="N56" i="34" s="1"/>
  <c r="AS55" i="34"/>
  <c r="AN55" i="34"/>
  <c r="AM55" i="34"/>
  <c r="AL55" i="34"/>
  <c r="O55" i="34"/>
  <c r="M55" i="34"/>
  <c r="F55" i="34"/>
  <c r="E55" i="34"/>
  <c r="B55" i="34"/>
  <c r="N55" i="34" s="1"/>
  <c r="AS54" i="34"/>
  <c r="AN54" i="34"/>
  <c r="AM54" i="34"/>
  <c r="AL54" i="34"/>
  <c r="O54" i="34"/>
  <c r="M54" i="34"/>
  <c r="F54" i="34"/>
  <c r="E54" i="34"/>
  <c r="B54" i="34"/>
  <c r="N54" i="34" s="1"/>
  <c r="AS53" i="34"/>
  <c r="AN53" i="34"/>
  <c r="AM53" i="34"/>
  <c r="AL53" i="34"/>
  <c r="O53" i="34"/>
  <c r="M53" i="34"/>
  <c r="F53" i="34"/>
  <c r="E53" i="34"/>
  <c r="B53" i="34"/>
  <c r="N53" i="34" s="1"/>
  <c r="AS52" i="34"/>
  <c r="O52" i="34"/>
  <c r="N52" i="34"/>
  <c r="M52" i="34"/>
  <c r="I52" i="34"/>
  <c r="H52" i="34"/>
  <c r="AX52" i="34" s="1"/>
  <c r="AS51" i="34"/>
  <c r="AN51" i="34"/>
  <c r="AM51" i="34"/>
  <c r="AL51" i="34"/>
  <c r="O51" i="34"/>
  <c r="M51" i="34"/>
  <c r="F51" i="34"/>
  <c r="E51" i="34"/>
  <c r="B51" i="34"/>
  <c r="N51" i="34" s="1"/>
  <c r="AS50" i="34"/>
  <c r="AN50" i="34"/>
  <c r="AM50" i="34"/>
  <c r="AL50" i="34"/>
  <c r="O50" i="34"/>
  <c r="M50" i="34"/>
  <c r="F50" i="34"/>
  <c r="E50" i="34"/>
  <c r="H50" i="34" s="1"/>
  <c r="AX50" i="34" s="1"/>
  <c r="B50" i="34"/>
  <c r="N50" i="34" s="1"/>
  <c r="AS49" i="34"/>
  <c r="AM49" i="34"/>
  <c r="AL49" i="34"/>
  <c r="O49" i="34"/>
  <c r="M49" i="34"/>
  <c r="F49" i="34"/>
  <c r="E49" i="34"/>
  <c r="B49" i="34"/>
  <c r="N49" i="34" s="1"/>
  <c r="AS48" i="34"/>
  <c r="AN48" i="34"/>
  <c r="AN49" i="34" s="1"/>
  <c r="AM48" i="34"/>
  <c r="AL48" i="34"/>
  <c r="O48" i="34"/>
  <c r="M48" i="34"/>
  <c r="F48" i="34"/>
  <c r="H48" i="34" s="1"/>
  <c r="B48" i="34"/>
  <c r="N48" i="34" s="1"/>
  <c r="AS47" i="34"/>
  <c r="AN47" i="34"/>
  <c r="AM47" i="34"/>
  <c r="AL47" i="34"/>
  <c r="O47" i="34"/>
  <c r="M47" i="34"/>
  <c r="F47" i="34"/>
  <c r="H47" i="34" s="1"/>
  <c r="E47" i="34"/>
  <c r="B47" i="34"/>
  <c r="N47" i="34" s="1"/>
  <c r="AS46" i="34"/>
  <c r="AN46" i="34"/>
  <c r="AM46" i="34"/>
  <c r="AL46" i="34"/>
  <c r="O46" i="34"/>
  <c r="M46" i="34"/>
  <c r="F46" i="34"/>
  <c r="E46" i="34"/>
  <c r="H46" i="34" s="1"/>
  <c r="B46" i="34"/>
  <c r="N46" i="34" s="1"/>
  <c r="AS45" i="34"/>
  <c r="AN45" i="34"/>
  <c r="AM45" i="34"/>
  <c r="AL45" i="34"/>
  <c r="O45" i="34"/>
  <c r="N45" i="34"/>
  <c r="M45" i="34"/>
  <c r="F45" i="34"/>
  <c r="E45" i="34"/>
  <c r="H45" i="34" s="1"/>
  <c r="B45" i="34"/>
  <c r="AS44" i="34"/>
  <c r="O44" i="34"/>
  <c r="N44" i="34"/>
  <c r="M44" i="34"/>
  <c r="I44" i="34"/>
  <c r="J45" i="34" s="1"/>
  <c r="H44" i="34"/>
  <c r="AW44" i="34" s="1"/>
  <c r="AS43" i="34"/>
  <c r="AN43" i="34"/>
  <c r="AM43" i="34"/>
  <c r="O43" i="34"/>
  <c r="M43" i="34"/>
  <c r="F43" i="34"/>
  <c r="E43" i="34"/>
  <c r="B43" i="34"/>
  <c r="N43" i="34" s="1"/>
  <c r="AS42" i="34"/>
  <c r="AN42" i="34"/>
  <c r="AM42" i="34"/>
  <c r="O42" i="34"/>
  <c r="M42" i="34"/>
  <c r="J42" i="34"/>
  <c r="AU43" i="34" s="1"/>
  <c r="F42" i="34"/>
  <c r="E42" i="34"/>
  <c r="H42" i="34" s="1"/>
  <c r="B42" i="34"/>
  <c r="N42" i="34" s="1"/>
  <c r="AS41" i="34"/>
  <c r="AN41" i="34"/>
  <c r="AM41" i="34"/>
  <c r="AL41" i="34"/>
  <c r="O41" i="34"/>
  <c r="M41" i="34"/>
  <c r="F41" i="34"/>
  <c r="H41" i="34" s="1"/>
  <c r="AW41" i="34" s="1"/>
  <c r="B41" i="34"/>
  <c r="N41" i="34" s="1"/>
  <c r="AU40" i="34"/>
  <c r="AS40" i="34"/>
  <c r="AN40" i="34"/>
  <c r="AM40" i="34"/>
  <c r="AL40" i="34"/>
  <c r="AL43" i="34" s="1"/>
  <c r="O40" i="34"/>
  <c r="M40" i="34"/>
  <c r="F40" i="34"/>
  <c r="E40" i="34"/>
  <c r="B40" i="34"/>
  <c r="N40" i="34" s="1"/>
  <c r="AU39" i="34"/>
  <c r="AS39" i="34"/>
  <c r="AN39" i="34"/>
  <c r="AM39" i="34"/>
  <c r="AL39" i="34"/>
  <c r="AL42" i="34" s="1"/>
  <c r="O39" i="34"/>
  <c r="M39" i="34"/>
  <c r="F39" i="34"/>
  <c r="E39" i="34"/>
  <c r="B39" i="34"/>
  <c r="N39" i="34" s="1"/>
  <c r="AS38" i="34"/>
  <c r="O38" i="34"/>
  <c r="N38" i="34"/>
  <c r="M38" i="34"/>
  <c r="I38" i="34"/>
  <c r="I42" i="34" s="1"/>
  <c r="H38" i="34"/>
  <c r="AX38" i="34" s="1"/>
  <c r="AS37" i="34"/>
  <c r="AN37" i="34"/>
  <c r="AM37" i="34"/>
  <c r="O37" i="34"/>
  <c r="M37" i="34"/>
  <c r="F37" i="34"/>
  <c r="E37" i="34"/>
  <c r="B37" i="34"/>
  <c r="N37" i="34" s="1"/>
  <c r="AS36" i="34"/>
  <c r="AN36" i="34"/>
  <c r="AM36" i="34"/>
  <c r="O36" i="34"/>
  <c r="M36" i="34"/>
  <c r="J36" i="34"/>
  <c r="AU36" i="34" s="1"/>
  <c r="F36" i="34"/>
  <c r="E36" i="34"/>
  <c r="B36" i="34"/>
  <c r="N36" i="34" s="1"/>
  <c r="AS35" i="34"/>
  <c r="AN35" i="34"/>
  <c r="AM35" i="34"/>
  <c r="AL35" i="34"/>
  <c r="O35" i="34"/>
  <c r="M35" i="34"/>
  <c r="F35" i="34"/>
  <c r="H35" i="34" s="1"/>
  <c r="AX35" i="34" s="1"/>
  <c r="B35" i="34"/>
  <c r="N35" i="34" s="1"/>
  <c r="AU34" i="34"/>
  <c r="AS34" i="34"/>
  <c r="AN34" i="34"/>
  <c r="AM34" i="34"/>
  <c r="AL34" i="34"/>
  <c r="AL37" i="34" s="1"/>
  <c r="O34" i="34"/>
  <c r="M34" i="34"/>
  <c r="F34" i="34"/>
  <c r="E34" i="34"/>
  <c r="H34" i="34" s="1"/>
  <c r="AX34" i="34" s="1"/>
  <c r="B34" i="34"/>
  <c r="N34" i="34" s="1"/>
  <c r="AU33" i="34"/>
  <c r="AS33" i="34"/>
  <c r="AN33" i="34"/>
  <c r="AM33" i="34"/>
  <c r="AL33" i="34"/>
  <c r="AL36" i="34" s="1"/>
  <c r="O33" i="34"/>
  <c r="M33" i="34"/>
  <c r="F33" i="34"/>
  <c r="E33" i="34"/>
  <c r="B33" i="34"/>
  <c r="N33" i="34" s="1"/>
  <c r="AS32" i="34"/>
  <c r="O32" i="34"/>
  <c r="N32" i="34"/>
  <c r="M32" i="34"/>
  <c r="I32" i="34"/>
  <c r="I33" i="34" s="1"/>
  <c r="H32" i="34"/>
  <c r="AX32" i="34" s="1"/>
  <c r="AU31" i="34"/>
  <c r="AS31" i="34"/>
  <c r="AN31" i="34"/>
  <c r="AM31" i="34"/>
  <c r="O31" i="34"/>
  <c r="N31" i="34"/>
  <c r="M31" i="34"/>
  <c r="F31" i="34"/>
  <c r="E31" i="34"/>
  <c r="H31" i="34" s="1"/>
  <c r="AX31" i="34" s="1"/>
  <c r="B31" i="34"/>
  <c r="AS30" i="34"/>
  <c r="AN30" i="34"/>
  <c r="AM30" i="34"/>
  <c r="AL30" i="34"/>
  <c r="O30" i="34"/>
  <c r="M30" i="34"/>
  <c r="J30" i="34"/>
  <c r="AU30" i="34" s="1"/>
  <c r="F30" i="34"/>
  <c r="E30" i="34"/>
  <c r="B30" i="34"/>
  <c r="N30" i="34" s="1"/>
  <c r="AS29" i="34"/>
  <c r="AN29" i="34"/>
  <c r="AM29" i="34"/>
  <c r="AL29" i="34"/>
  <c r="O29" i="34"/>
  <c r="M29" i="34"/>
  <c r="F29" i="34"/>
  <c r="H29" i="34" s="1"/>
  <c r="B29" i="34"/>
  <c r="N29" i="34" s="1"/>
  <c r="AU28" i="34"/>
  <c r="AS28" i="34"/>
  <c r="AN28" i="34"/>
  <c r="AM28" i="34"/>
  <c r="AL28" i="34"/>
  <c r="AL31" i="34" s="1"/>
  <c r="O28" i="34"/>
  <c r="M28" i="34"/>
  <c r="F28" i="34"/>
  <c r="E28" i="34"/>
  <c r="B28" i="34"/>
  <c r="N28" i="34" s="1"/>
  <c r="AU27" i="34"/>
  <c r="AS27" i="34"/>
  <c r="AN27" i="34"/>
  <c r="AM27" i="34"/>
  <c r="AL27" i="34"/>
  <c r="O27" i="34"/>
  <c r="M27" i="34"/>
  <c r="F27" i="34"/>
  <c r="E27" i="34"/>
  <c r="H27" i="34" s="1"/>
  <c r="B27" i="34"/>
  <c r="N27" i="34" s="1"/>
  <c r="AS26" i="34"/>
  <c r="O26" i="34"/>
  <c r="N26" i="34"/>
  <c r="M26" i="34"/>
  <c r="I26" i="34"/>
  <c r="J26" i="34" s="1"/>
  <c r="AU26" i="34" s="1"/>
  <c r="H26" i="34"/>
  <c r="AW26" i="34" s="1"/>
  <c r="AS25" i="34"/>
  <c r="AN25" i="34"/>
  <c r="AM25" i="34"/>
  <c r="O25" i="34"/>
  <c r="M25" i="34"/>
  <c r="F25" i="34"/>
  <c r="E25" i="34"/>
  <c r="B25" i="34"/>
  <c r="N25" i="34" s="1"/>
  <c r="AS24" i="34"/>
  <c r="AN24" i="34"/>
  <c r="AM24" i="34"/>
  <c r="AL24" i="34"/>
  <c r="O24" i="34"/>
  <c r="M24" i="34"/>
  <c r="J24" i="34"/>
  <c r="AU25" i="34" s="1"/>
  <c r="F24" i="34"/>
  <c r="E24" i="34"/>
  <c r="B24" i="34"/>
  <c r="N24" i="34" s="1"/>
  <c r="AS23" i="34"/>
  <c r="AN23" i="34"/>
  <c r="AM23" i="34"/>
  <c r="AL23" i="34"/>
  <c r="O23" i="34"/>
  <c r="M23" i="34"/>
  <c r="F23" i="34"/>
  <c r="H23" i="34" s="1"/>
  <c r="B23" i="34"/>
  <c r="N23" i="34" s="1"/>
  <c r="AU22" i="34"/>
  <c r="AS22" i="34"/>
  <c r="AN22" i="34"/>
  <c r="AM22" i="34"/>
  <c r="AL22" i="34"/>
  <c r="AL25" i="34" s="1"/>
  <c r="O22" i="34"/>
  <c r="M22" i="34"/>
  <c r="F22" i="34"/>
  <c r="E22" i="34"/>
  <c r="B22" i="34"/>
  <c r="N22" i="34" s="1"/>
  <c r="AU21" i="34"/>
  <c r="AS21" i="34"/>
  <c r="AN21" i="34"/>
  <c r="AM21" i="34"/>
  <c r="AL21" i="34"/>
  <c r="O21" i="34"/>
  <c r="M21" i="34"/>
  <c r="F21" i="34"/>
  <c r="E21" i="34"/>
  <c r="B21" i="34"/>
  <c r="N21" i="34" s="1"/>
  <c r="AS20" i="34"/>
  <c r="O20" i="34"/>
  <c r="N20" i="34"/>
  <c r="M20" i="34"/>
  <c r="I20" i="34"/>
  <c r="I24" i="34" s="1"/>
  <c r="H20" i="34"/>
  <c r="AW20" i="34" s="1"/>
  <c r="AS19" i="34"/>
  <c r="AN19" i="34"/>
  <c r="AM19" i="34"/>
  <c r="O19" i="34"/>
  <c r="M19" i="34"/>
  <c r="F19" i="34"/>
  <c r="E19" i="34"/>
  <c r="B19" i="34"/>
  <c r="N19" i="34" s="1"/>
  <c r="AS18" i="34"/>
  <c r="AN18" i="34"/>
  <c r="AM18" i="34"/>
  <c r="O18" i="34"/>
  <c r="M18" i="34"/>
  <c r="F18" i="34"/>
  <c r="E18" i="34"/>
  <c r="B18" i="34"/>
  <c r="N18" i="34" s="1"/>
  <c r="AS17" i="34"/>
  <c r="AN17" i="34"/>
  <c r="AM17" i="34"/>
  <c r="AL17" i="34"/>
  <c r="O17" i="34"/>
  <c r="N17" i="34"/>
  <c r="M17" i="34"/>
  <c r="F17" i="34"/>
  <c r="H17" i="34" s="1"/>
  <c r="B17" i="34"/>
  <c r="AS16" i="34"/>
  <c r="AN16" i="34"/>
  <c r="AM16" i="34"/>
  <c r="AL16" i="34"/>
  <c r="AL19" i="34" s="1"/>
  <c r="O16" i="34"/>
  <c r="N16" i="34"/>
  <c r="M16" i="34"/>
  <c r="F16" i="34"/>
  <c r="E16" i="34"/>
  <c r="H16" i="34" s="1"/>
  <c r="AW16" i="34" s="1"/>
  <c r="B16" i="34"/>
  <c r="AS15" i="34"/>
  <c r="AN15" i="34"/>
  <c r="AM15" i="34"/>
  <c r="AL15" i="34"/>
  <c r="AL18" i="34" s="1"/>
  <c r="O15" i="34"/>
  <c r="M15" i="34"/>
  <c r="F15" i="34"/>
  <c r="H15" i="34" s="1"/>
  <c r="E15" i="34"/>
  <c r="B15" i="34"/>
  <c r="N15" i="34" s="1"/>
  <c r="AS14" i="34"/>
  <c r="O14" i="34"/>
  <c r="N14" i="34"/>
  <c r="M14" i="34"/>
  <c r="I14" i="34"/>
  <c r="I17" i="34" s="1"/>
  <c r="H14" i="34"/>
  <c r="AX14" i="34" s="1"/>
  <c r="AS13" i="34"/>
  <c r="AN13" i="34"/>
  <c r="AM13" i="34"/>
  <c r="AL13" i="34"/>
  <c r="O13" i="34"/>
  <c r="M13" i="34"/>
  <c r="F13" i="34"/>
  <c r="E13" i="34"/>
  <c r="B13" i="34"/>
  <c r="N13" i="34" s="1"/>
  <c r="AS12" i="34"/>
  <c r="AN12" i="34"/>
  <c r="AM12" i="34"/>
  <c r="AL12" i="34"/>
  <c r="O12" i="34"/>
  <c r="M12" i="34"/>
  <c r="F12" i="34"/>
  <c r="E12" i="34"/>
  <c r="B12" i="34"/>
  <c r="N12" i="34" s="1"/>
  <c r="AS11" i="34"/>
  <c r="AN11" i="34"/>
  <c r="AM11" i="34"/>
  <c r="AL11" i="34"/>
  <c r="O11" i="34"/>
  <c r="M11" i="34"/>
  <c r="H11" i="34"/>
  <c r="F11" i="34"/>
  <c r="B11" i="34"/>
  <c r="N11" i="34" s="1"/>
  <c r="AS10" i="34"/>
  <c r="AN10" i="34"/>
  <c r="AM10" i="34"/>
  <c r="AL10" i="34"/>
  <c r="O10" i="34"/>
  <c r="M10" i="34"/>
  <c r="F10" i="34"/>
  <c r="E10" i="34"/>
  <c r="B10" i="34"/>
  <c r="N10" i="34" s="1"/>
  <c r="AS9" i="34"/>
  <c r="AN9" i="34"/>
  <c r="AM9" i="34"/>
  <c r="AL9" i="34"/>
  <c r="O9" i="34"/>
  <c r="M9" i="34"/>
  <c r="F9" i="34"/>
  <c r="E9" i="34"/>
  <c r="B9" i="34"/>
  <c r="N9" i="34" s="1"/>
  <c r="AS8" i="34"/>
  <c r="O8" i="34"/>
  <c r="N8" i="34"/>
  <c r="M8" i="34"/>
  <c r="I8" i="34"/>
  <c r="I11" i="34" s="1"/>
  <c r="H8" i="34"/>
  <c r="AW8" i="34" s="1"/>
  <c r="AS7" i="34"/>
  <c r="AN7" i="34"/>
  <c r="AM7" i="34"/>
  <c r="AL7" i="34"/>
  <c r="O7" i="34"/>
  <c r="M7" i="34"/>
  <c r="F7" i="34"/>
  <c r="E7" i="34"/>
  <c r="B7" i="34"/>
  <c r="N7" i="34" s="1"/>
  <c r="AS6" i="34"/>
  <c r="AN6" i="34"/>
  <c r="AM6" i="34"/>
  <c r="AL6" i="34"/>
  <c r="O6" i="34"/>
  <c r="M6" i="34"/>
  <c r="F6" i="34"/>
  <c r="E6" i="34"/>
  <c r="B6" i="34"/>
  <c r="N6" i="34" s="1"/>
  <c r="AS5" i="34"/>
  <c r="AN5" i="34"/>
  <c r="AM5" i="34"/>
  <c r="AL5" i="34"/>
  <c r="O5" i="34"/>
  <c r="M5" i="34"/>
  <c r="I5" i="34"/>
  <c r="J6" i="34" s="1"/>
  <c r="F5" i="34"/>
  <c r="H5" i="34" s="1"/>
  <c r="AW5" i="34" s="1"/>
  <c r="B5" i="34"/>
  <c r="N5" i="34" s="1"/>
  <c r="AS4" i="34"/>
  <c r="AN4" i="34"/>
  <c r="AM4" i="34"/>
  <c r="AL4" i="34"/>
  <c r="O4" i="34"/>
  <c r="M4" i="34"/>
  <c r="F4" i="34"/>
  <c r="E4" i="34"/>
  <c r="B4" i="34"/>
  <c r="N4" i="34" s="1"/>
  <c r="AS3" i="34"/>
  <c r="AN3" i="34"/>
  <c r="AM3" i="34"/>
  <c r="AL3" i="34"/>
  <c r="O3" i="34"/>
  <c r="M3" i="34"/>
  <c r="I3" i="34"/>
  <c r="F3" i="34"/>
  <c r="E3" i="34"/>
  <c r="B3" i="34"/>
  <c r="N3" i="34" s="1"/>
  <c r="AS2" i="34"/>
  <c r="AQ2" i="34"/>
  <c r="O2" i="34"/>
  <c r="N2" i="34"/>
  <c r="M2" i="34"/>
  <c r="I2" i="34"/>
  <c r="I6" i="34" s="1"/>
  <c r="H2" i="34"/>
  <c r="AW2" i="34" s="1"/>
  <c r="O1" i="34"/>
  <c r="N1" i="34"/>
  <c r="M1" i="34"/>
  <c r="AM180" i="30"/>
  <c r="AL180" i="30"/>
  <c r="AN179" i="30"/>
  <c r="AM179" i="30"/>
  <c r="AN178" i="30"/>
  <c r="AM178" i="30"/>
  <c r="AN177" i="30"/>
  <c r="AM177" i="30"/>
  <c r="AN176" i="30"/>
  <c r="AM176" i="30"/>
  <c r="AN175" i="30"/>
  <c r="AM175" i="30"/>
  <c r="AL175" i="30"/>
  <c r="AL178" i="30" s="1"/>
  <c r="AN174" i="30"/>
  <c r="AM174" i="30"/>
  <c r="AL174" i="30"/>
  <c r="AL177" i="30" s="1"/>
  <c r="AN173" i="30"/>
  <c r="AM173" i="30"/>
  <c r="AL173" i="30"/>
  <c r="AL176" i="30" s="1"/>
  <c r="AL179" i="30" s="1"/>
  <c r="AM210" i="30"/>
  <c r="AL210" i="30"/>
  <c r="AN209" i="30"/>
  <c r="AM209" i="30"/>
  <c r="AN208" i="30"/>
  <c r="AM208" i="30"/>
  <c r="AN207" i="30"/>
  <c r="AM207" i="30"/>
  <c r="AL207" i="30"/>
  <c r="AN206" i="30"/>
  <c r="AM206" i="30"/>
  <c r="AL206" i="30"/>
  <c r="AL209" i="30" s="1"/>
  <c r="AN205" i="30"/>
  <c r="AM205" i="30"/>
  <c r="AL205" i="30"/>
  <c r="AL208" i="30" s="1"/>
  <c r="AN204" i="30"/>
  <c r="AM204" i="30"/>
  <c r="AL204" i="30"/>
  <c r="AN203" i="30"/>
  <c r="AM203" i="30"/>
  <c r="AL203" i="30"/>
  <c r="J9" i="34" l="1"/>
  <c r="AU10" i="34" s="1"/>
  <c r="H10" i="34"/>
  <c r="AQ26" i="34"/>
  <c r="H37" i="34"/>
  <c r="H39" i="34"/>
  <c r="AW39" i="34" s="1"/>
  <c r="H190" i="34"/>
  <c r="H225" i="34"/>
  <c r="AX225" i="34" s="1"/>
  <c r="H254" i="34"/>
  <c r="AQ341" i="34"/>
  <c r="AR341" i="34" s="1"/>
  <c r="H345" i="34"/>
  <c r="H350" i="34"/>
  <c r="H360" i="34"/>
  <c r="I364" i="34"/>
  <c r="J370" i="34"/>
  <c r="AU370" i="34" s="1"/>
  <c r="AQ418" i="34"/>
  <c r="AU448" i="34"/>
  <c r="AU489" i="34"/>
  <c r="H493" i="34"/>
  <c r="AW493" i="34" s="1"/>
  <c r="H504" i="34"/>
  <c r="AQ524" i="34"/>
  <c r="AQ534" i="34"/>
  <c r="AR534" i="34" s="1"/>
  <c r="AQ549" i="34"/>
  <c r="H566" i="34"/>
  <c r="AX566" i="34" s="1"/>
  <c r="AQ578" i="34"/>
  <c r="AR578" i="34" s="1"/>
  <c r="L2" i="34"/>
  <c r="AX44" i="34"/>
  <c r="I63" i="34"/>
  <c r="AQ140" i="34"/>
  <c r="AQ195" i="34"/>
  <c r="H196" i="34"/>
  <c r="J206" i="34"/>
  <c r="AU208" i="34" s="1"/>
  <c r="H216" i="34"/>
  <c r="AT234" i="34"/>
  <c r="AQ237" i="34"/>
  <c r="AQ248" i="34"/>
  <c r="AQ265" i="34"/>
  <c r="E334" i="34"/>
  <c r="AQ381" i="34"/>
  <c r="H423" i="34"/>
  <c r="H483" i="34"/>
  <c r="AX483" i="34" s="1"/>
  <c r="H513" i="34"/>
  <c r="AX513" i="34" s="1"/>
  <c r="AQ514" i="34"/>
  <c r="AX545" i="34"/>
  <c r="H12" i="34"/>
  <c r="AX60" i="34"/>
  <c r="H71" i="34"/>
  <c r="AW71" i="34" s="1"/>
  <c r="J87" i="34"/>
  <c r="AU87" i="34" s="1"/>
  <c r="AW90" i="34"/>
  <c r="H136" i="34"/>
  <c r="J190" i="34"/>
  <c r="AU191" i="34" s="1"/>
  <c r="H191" i="34"/>
  <c r="J207" i="34"/>
  <c r="H208" i="34"/>
  <c r="AX208" i="34" s="1"/>
  <c r="AQ223" i="34"/>
  <c r="H241" i="34"/>
  <c r="H251" i="34"/>
  <c r="AQ281" i="34"/>
  <c r="AR281" i="34" s="1"/>
  <c r="AQ286" i="34"/>
  <c r="H302" i="34"/>
  <c r="AX337" i="34"/>
  <c r="J361" i="34"/>
  <c r="AU361" i="34" s="1"/>
  <c r="AQ387" i="34"/>
  <c r="AX390" i="34"/>
  <c r="AQ484" i="34"/>
  <c r="AW553" i="34"/>
  <c r="AQ566" i="34"/>
  <c r="AQ269" i="34"/>
  <c r="AQ321" i="34"/>
  <c r="I374" i="34"/>
  <c r="AQ478" i="34"/>
  <c r="AQ541" i="34"/>
  <c r="H572" i="34"/>
  <c r="H586" i="34"/>
  <c r="E148" i="34"/>
  <c r="AX8" i="34"/>
  <c r="H13" i="34"/>
  <c r="AX13" i="34" s="1"/>
  <c r="L26" i="34"/>
  <c r="H59" i="34"/>
  <c r="AW59" i="34" s="1"/>
  <c r="H69" i="34"/>
  <c r="AX69" i="34" s="1"/>
  <c r="H91" i="34"/>
  <c r="H107" i="34"/>
  <c r="H188" i="34"/>
  <c r="H200" i="34"/>
  <c r="AX200" i="34" s="1"/>
  <c r="AQ208" i="34"/>
  <c r="H209" i="34"/>
  <c r="AW209" i="34" s="1"/>
  <c r="AT246" i="34"/>
  <c r="AQ256" i="34"/>
  <c r="H342" i="34"/>
  <c r="AX342" i="34" s="1"/>
  <c r="H347" i="34"/>
  <c r="AX347" i="34" s="1"/>
  <c r="AQ379" i="34"/>
  <c r="H394" i="34"/>
  <c r="I407" i="34"/>
  <c r="H417" i="34"/>
  <c r="H421" i="34"/>
  <c r="H484" i="34"/>
  <c r="AW484" i="34" s="1"/>
  <c r="AQ495" i="34"/>
  <c r="AQ508" i="34"/>
  <c r="H516" i="34"/>
  <c r="H567" i="34"/>
  <c r="AX567" i="34" s="1"/>
  <c r="H577" i="34"/>
  <c r="H595" i="34"/>
  <c r="AQ88" i="34"/>
  <c r="AR88" i="34" s="1"/>
  <c r="H21" i="34"/>
  <c r="I27" i="34"/>
  <c r="AW38" i="34"/>
  <c r="AQ452" i="34"/>
  <c r="H7" i="34"/>
  <c r="H9" i="34"/>
  <c r="H18" i="34"/>
  <c r="AT76" i="34"/>
  <c r="H194" i="34"/>
  <c r="AW194" i="34" s="1"/>
  <c r="H201" i="34"/>
  <c r="H229" i="34"/>
  <c r="AW229" i="34" s="1"/>
  <c r="H232" i="34"/>
  <c r="AX246" i="34"/>
  <c r="AQ247" i="34"/>
  <c r="AU262" i="34"/>
  <c r="J280" i="34"/>
  <c r="AU280" i="34" s="1"/>
  <c r="H287" i="34"/>
  <c r="AQ338" i="34"/>
  <c r="H348" i="34"/>
  <c r="AW348" i="34" s="1"/>
  <c r="H379" i="34"/>
  <c r="AQ389" i="34"/>
  <c r="AQ391" i="34"/>
  <c r="H418" i="34"/>
  <c r="AQ471" i="34"/>
  <c r="AR471" i="34" s="1"/>
  <c r="AT471" i="34" s="1"/>
  <c r="H486" i="34"/>
  <c r="H489" i="34"/>
  <c r="AW489" i="34" s="1"/>
  <c r="AQ504" i="34"/>
  <c r="H547" i="34"/>
  <c r="H558" i="34"/>
  <c r="AT593" i="34"/>
  <c r="AW423" i="34"/>
  <c r="AX423" i="34"/>
  <c r="AX117" i="34"/>
  <c r="H4" i="34"/>
  <c r="AX4" i="34" s="1"/>
  <c r="H25" i="34"/>
  <c r="H30" i="34"/>
  <c r="I61" i="34"/>
  <c r="AQ61" i="34" s="1"/>
  <c r="I67" i="34"/>
  <c r="AW76" i="34"/>
  <c r="H78" i="34"/>
  <c r="AX78" i="34" s="1"/>
  <c r="H94" i="34"/>
  <c r="AW94" i="34" s="1"/>
  <c r="H103" i="34"/>
  <c r="AW103" i="34" s="1"/>
  <c r="AQ112" i="34"/>
  <c r="AR112" i="34" s="1"/>
  <c r="H139" i="34"/>
  <c r="AX139" i="34" s="1"/>
  <c r="E184" i="34"/>
  <c r="H207" i="34"/>
  <c r="AX207" i="34" s="1"/>
  <c r="I210" i="34"/>
  <c r="AQ210" i="34" s="1"/>
  <c r="H218" i="34"/>
  <c r="AQ224" i="34"/>
  <c r="AQ235" i="34"/>
  <c r="AQ287" i="34"/>
  <c r="AU291" i="34"/>
  <c r="AQ336" i="34"/>
  <c r="AR336" i="34" s="1"/>
  <c r="AQ344" i="34"/>
  <c r="AQ361" i="34"/>
  <c r="AR361" i="34" s="1"/>
  <c r="AT361" i="34" s="1"/>
  <c r="E365" i="34"/>
  <c r="H388" i="34"/>
  <c r="AQ392" i="34"/>
  <c r="AQ436" i="34"/>
  <c r="H438" i="34"/>
  <c r="H441" i="34"/>
  <c r="AX441" i="34" s="1"/>
  <c r="H451" i="34"/>
  <c r="AU451" i="34"/>
  <c r="AT461" i="34"/>
  <c r="H466" i="34"/>
  <c r="AU477" i="34"/>
  <c r="AW494" i="34"/>
  <c r="AW500" i="34"/>
  <c r="H507" i="34"/>
  <c r="AW538" i="34"/>
  <c r="AQ540" i="34"/>
  <c r="H555" i="34"/>
  <c r="AX555" i="34" s="1"/>
  <c r="AQ556" i="34"/>
  <c r="AQ564" i="34"/>
  <c r="AR564" i="34" s="1"/>
  <c r="AQ595" i="34"/>
  <c r="AQ14" i="34"/>
  <c r="I101" i="34"/>
  <c r="AQ101" i="34" s="1"/>
  <c r="AR101" i="34" s="1"/>
  <c r="AT101" i="34" s="1"/>
  <c r="AQ136" i="34"/>
  <c r="AQ137" i="34"/>
  <c r="AR137" i="34" s="1"/>
  <c r="AQ184" i="34"/>
  <c r="I183" i="34"/>
  <c r="J183" i="34" s="1"/>
  <c r="AU183" i="34" s="1"/>
  <c r="AQ194" i="34"/>
  <c r="AR194" i="34" s="1"/>
  <c r="AT194" i="34" s="1"/>
  <c r="AQ288" i="34"/>
  <c r="AQ309" i="34"/>
  <c r="AQ352" i="34"/>
  <c r="E363" i="34"/>
  <c r="AQ404" i="34"/>
  <c r="AQ417" i="34"/>
  <c r="AW443" i="34"/>
  <c r="AT467" i="34"/>
  <c r="AV467" i="34" s="1"/>
  <c r="AY467" i="34" s="1"/>
  <c r="AQ516" i="34"/>
  <c r="AU532" i="34"/>
  <c r="AV553" i="34"/>
  <c r="AQ583" i="34"/>
  <c r="AR583" i="34" s="1"/>
  <c r="J597" i="34"/>
  <c r="AU598" i="34" s="1"/>
  <c r="H19" i="34"/>
  <c r="AQ32" i="34"/>
  <c r="AR32" i="34" s="1"/>
  <c r="H36" i="34"/>
  <c r="AW36" i="34" s="1"/>
  <c r="H58" i="34"/>
  <c r="AX58" i="34" s="1"/>
  <c r="J73" i="34"/>
  <c r="AU73" i="34" s="1"/>
  <c r="H95" i="34"/>
  <c r="H140" i="34"/>
  <c r="E164" i="34"/>
  <c r="I174" i="34"/>
  <c r="J174" i="34" s="1"/>
  <c r="AU174" i="34" s="1"/>
  <c r="H213" i="34"/>
  <c r="AW213" i="34" s="1"/>
  <c r="AQ225" i="34"/>
  <c r="AR225" i="34" s="1"/>
  <c r="AQ238" i="34"/>
  <c r="AU238" i="34"/>
  <c r="AQ245" i="34"/>
  <c r="H250" i="34"/>
  <c r="AQ257" i="34"/>
  <c r="AQ259" i="34"/>
  <c r="AQ260" i="34"/>
  <c r="AQ282" i="34"/>
  <c r="AR282" i="34" s="1"/>
  <c r="AT282" i="34" s="1"/>
  <c r="AV282" i="34" s="1"/>
  <c r="H283" i="34"/>
  <c r="AQ304" i="34"/>
  <c r="E325" i="34"/>
  <c r="AQ331" i="34"/>
  <c r="AR331" i="34" s="1"/>
  <c r="J331" i="34"/>
  <c r="AU331" i="34" s="1"/>
  <c r="AQ340" i="34"/>
  <c r="H341" i="34"/>
  <c r="AW341" i="34" s="1"/>
  <c r="I363" i="34"/>
  <c r="J363" i="34" s="1"/>
  <c r="AU365" i="34" s="1"/>
  <c r="AQ366" i="34"/>
  <c r="H392" i="34"/>
  <c r="AW392" i="34" s="1"/>
  <c r="AQ421" i="34"/>
  <c r="AQ458" i="34"/>
  <c r="AR458" i="34" s="1"/>
  <c r="AX461" i="34"/>
  <c r="AW473" i="34"/>
  <c r="H481" i="34"/>
  <c r="AQ483" i="34"/>
  <c r="AR483" i="34" s="1"/>
  <c r="AT483" i="34" s="1"/>
  <c r="AV483" i="34" s="1"/>
  <c r="AY483" i="34" s="1"/>
  <c r="H487" i="34"/>
  <c r="AX487" i="34" s="1"/>
  <c r="AQ490" i="34"/>
  <c r="H501" i="34"/>
  <c r="H518" i="34"/>
  <c r="AX518" i="34" s="1"/>
  <c r="AW523" i="34"/>
  <c r="AQ568" i="34"/>
  <c r="J583" i="34"/>
  <c r="AU583" i="34" s="1"/>
  <c r="AQ600" i="34"/>
  <c r="AR600" i="34" s="1"/>
  <c r="AT600" i="34" s="1"/>
  <c r="AV600" i="34" s="1"/>
  <c r="AQ74" i="34"/>
  <c r="J97" i="34"/>
  <c r="AU98" i="34" s="1"/>
  <c r="AQ109" i="34"/>
  <c r="AQ138" i="34"/>
  <c r="AQ144" i="34"/>
  <c r="AR144" i="34" s="1"/>
  <c r="AX150" i="34"/>
  <c r="AX159" i="34"/>
  <c r="AQ251" i="34"/>
  <c r="AR251" i="34" s="1"/>
  <c r="AT251" i="34" s="1"/>
  <c r="AQ262" i="34"/>
  <c r="AQ275" i="34"/>
  <c r="AR275" i="34" s="1"/>
  <c r="AQ294" i="34"/>
  <c r="AW310" i="34"/>
  <c r="E326" i="34"/>
  <c r="AQ374" i="34"/>
  <c r="AQ426" i="34"/>
  <c r="AR426" i="34" s="1"/>
  <c r="AT426" i="34" s="1"/>
  <c r="AV426" i="34" s="1"/>
  <c r="AY426" i="34" s="1"/>
  <c r="AQ429" i="34"/>
  <c r="AQ518" i="34"/>
  <c r="AR518" i="34" s="1"/>
  <c r="AU518" i="34"/>
  <c r="AQ589" i="34"/>
  <c r="H591" i="34"/>
  <c r="H6" i="34"/>
  <c r="J14" i="34"/>
  <c r="AU14" i="34" s="1"/>
  <c r="I19" i="34"/>
  <c r="AQ19" i="34" s="1"/>
  <c r="AR19" i="34" s="1"/>
  <c r="AT19" i="34" s="1"/>
  <c r="H28" i="34"/>
  <c r="L38" i="34"/>
  <c r="AQ72" i="34"/>
  <c r="AR72" i="34" s="1"/>
  <c r="H80" i="34"/>
  <c r="H98" i="34"/>
  <c r="AX98" i="34" s="1"/>
  <c r="H171" i="34"/>
  <c r="AX171" i="34" s="1"/>
  <c r="J198" i="34"/>
  <c r="AU198" i="34" s="1"/>
  <c r="AQ222" i="34"/>
  <c r="AR222" i="34" s="1"/>
  <c r="AT222" i="34" s="1"/>
  <c r="AV222" i="34" s="1"/>
  <c r="AY222" i="34" s="1"/>
  <c r="AQ243" i="34"/>
  <c r="H248" i="34"/>
  <c r="AR258" i="34"/>
  <c r="AT258" i="34" s="1"/>
  <c r="AV258" i="34" s="1"/>
  <c r="AY258" i="34" s="1"/>
  <c r="H290" i="34"/>
  <c r="J313" i="34"/>
  <c r="AU313" i="34" s="1"/>
  <c r="I315" i="34"/>
  <c r="J315" i="34" s="1"/>
  <c r="AX319" i="34"/>
  <c r="I324" i="34"/>
  <c r="J324" i="34" s="1"/>
  <c r="AU326" i="34" s="1"/>
  <c r="I326" i="34"/>
  <c r="H351" i="34"/>
  <c r="AW367" i="34"/>
  <c r="H377" i="34"/>
  <c r="AQ385" i="34"/>
  <c r="AQ386" i="34"/>
  <c r="AU395" i="34"/>
  <c r="AQ401" i="34"/>
  <c r="H404" i="34"/>
  <c r="AQ410" i="34"/>
  <c r="AR411" i="34"/>
  <c r="AT411" i="34" s="1"/>
  <c r="AV411" i="34" s="1"/>
  <c r="AY411" i="34" s="1"/>
  <c r="AU413" i="34"/>
  <c r="AQ428" i="34"/>
  <c r="H433" i="34"/>
  <c r="H439" i="34"/>
  <c r="H444" i="34"/>
  <c r="AW444" i="34" s="1"/>
  <c r="H453" i="34"/>
  <c r="AX485" i="34"/>
  <c r="H499" i="34"/>
  <c r="H508" i="34"/>
  <c r="AX508" i="34" s="1"/>
  <c r="AU508" i="34"/>
  <c r="AQ511" i="34"/>
  <c r="AX525" i="34"/>
  <c r="AQ529" i="34"/>
  <c r="H531" i="34"/>
  <c r="AQ560" i="34"/>
  <c r="AR560" i="34" s="1"/>
  <c r="AQ574" i="34"/>
  <c r="AQ581" i="34"/>
  <c r="AU581" i="34"/>
  <c r="I584" i="34"/>
  <c r="AQ584" i="34" s="1"/>
  <c r="H585" i="34"/>
  <c r="AX585" i="34" s="1"/>
  <c r="AQ603" i="34"/>
  <c r="AR603" i="34" s="1"/>
  <c r="AT603" i="34" s="1"/>
  <c r="AX402" i="34"/>
  <c r="AW503" i="34"/>
  <c r="AQ85" i="34"/>
  <c r="AQ169" i="34"/>
  <c r="AQ181" i="34"/>
  <c r="AQ188" i="34"/>
  <c r="AQ267" i="34"/>
  <c r="AR267" i="34" s="1"/>
  <c r="AT267" i="34" s="1"/>
  <c r="AV267" i="34" s="1"/>
  <c r="AY267" i="34" s="1"/>
  <c r="AQ322" i="34"/>
  <c r="AQ348" i="34"/>
  <c r="AR348" i="34" s="1"/>
  <c r="AQ476" i="34"/>
  <c r="AR476" i="34" s="1"/>
  <c r="AT476" i="34" s="1"/>
  <c r="AQ492" i="34"/>
  <c r="AT509" i="34"/>
  <c r="AQ552" i="34"/>
  <c r="AQ567" i="34"/>
  <c r="L14" i="34"/>
  <c r="H3" i="34"/>
  <c r="AW3" i="34" s="1"/>
  <c r="I28" i="34"/>
  <c r="AQ33" i="34"/>
  <c r="H33" i="34"/>
  <c r="H51" i="34"/>
  <c r="AX51" i="34" s="1"/>
  <c r="H54" i="34"/>
  <c r="AQ69" i="34"/>
  <c r="AR69" i="34" s="1"/>
  <c r="H100" i="34"/>
  <c r="AX100" i="34" s="1"/>
  <c r="I131" i="34"/>
  <c r="AQ131" i="34" s="1"/>
  <c r="AR131" i="34" s="1"/>
  <c r="AT131" i="34" s="1"/>
  <c r="H142" i="34"/>
  <c r="AX142" i="34" s="1"/>
  <c r="AQ193" i="34"/>
  <c r="I201" i="34"/>
  <c r="AQ201" i="34" s="1"/>
  <c r="AQ249" i="34"/>
  <c r="AQ266" i="34"/>
  <c r="AW270" i="34"/>
  <c r="H320" i="34"/>
  <c r="I335" i="34"/>
  <c r="AQ335" i="34" s="1"/>
  <c r="AR335" i="34" s="1"/>
  <c r="AT335" i="34" s="1"/>
  <c r="AV335" i="34" s="1"/>
  <c r="H339" i="34"/>
  <c r="H344" i="34"/>
  <c r="AQ345" i="34"/>
  <c r="AU351" i="34"/>
  <c r="AQ369" i="34"/>
  <c r="H385" i="34"/>
  <c r="AW385" i="34" s="1"/>
  <c r="J405" i="34"/>
  <c r="AU405" i="34" s="1"/>
  <c r="J453" i="34"/>
  <c r="AU454" i="34" s="1"/>
  <c r="AQ466" i="34"/>
  <c r="AQ489" i="34"/>
  <c r="H502" i="34"/>
  <c r="AR510" i="34"/>
  <c r="H517" i="34"/>
  <c r="AW517" i="34" s="1"/>
  <c r="H529" i="34"/>
  <c r="AW529" i="34" s="1"/>
  <c r="H541" i="34"/>
  <c r="AQ555" i="34"/>
  <c r="H561" i="34"/>
  <c r="H578" i="34"/>
  <c r="AQ580" i="34"/>
  <c r="H589" i="34"/>
  <c r="H601" i="34"/>
  <c r="AQ602" i="34"/>
  <c r="AW74" i="34"/>
  <c r="AX74" i="34"/>
  <c r="AU75" i="34"/>
  <c r="J15" i="34"/>
  <c r="H24" i="34"/>
  <c r="I29" i="34"/>
  <c r="I31" i="34"/>
  <c r="AQ31" i="34" s="1"/>
  <c r="AU71" i="34"/>
  <c r="H83" i="34"/>
  <c r="AQ83" i="34"/>
  <c r="H92" i="34"/>
  <c r="AX92" i="34" s="1"/>
  <c r="H101" i="34"/>
  <c r="AU136" i="34"/>
  <c r="AQ151" i="34"/>
  <c r="AQ167" i="34"/>
  <c r="AR167" i="34" s="1"/>
  <c r="AT167" i="34" s="1"/>
  <c r="AV167" i="34" s="1"/>
  <c r="AQ183" i="34"/>
  <c r="AQ7" i="34"/>
  <c r="AR7" i="34" s="1"/>
  <c r="AT7" i="34" s="1"/>
  <c r="AQ44" i="34"/>
  <c r="J273" i="34"/>
  <c r="AU273" i="34" s="1"/>
  <c r="AQ273" i="34"/>
  <c r="AX301" i="34"/>
  <c r="AW301" i="34"/>
  <c r="AR310" i="34"/>
  <c r="AT310" i="34" s="1"/>
  <c r="AX539" i="34"/>
  <c r="AW539" i="34"/>
  <c r="AQ3" i="34"/>
  <c r="I36" i="34"/>
  <c r="I47" i="34"/>
  <c r="AQ47" i="34" s="1"/>
  <c r="AQ77" i="34"/>
  <c r="AR77" i="34" s="1"/>
  <c r="AT77" i="34" s="1"/>
  <c r="AV77" i="34" s="1"/>
  <c r="AY77" i="34" s="1"/>
  <c r="AQ80" i="34"/>
  <c r="AW106" i="34"/>
  <c r="AX106" i="34"/>
  <c r="AQ119" i="34"/>
  <c r="AR119" i="34" s="1"/>
  <c r="AQ134" i="34"/>
  <c r="AU193" i="34"/>
  <c r="AU194" i="34"/>
  <c r="AX283" i="34"/>
  <c r="AW283" i="34"/>
  <c r="AR421" i="34"/>
  <c r="AT421" i="34" s="1"/>
  <c r="AV421" i="34" s="1"/>
  <c r="AY421" i="34" s="1"/>
  <c r="I157" i="34"/>
  <c r="AQ157" i="34" s="1"/>
  <c r="AR157" i="34" s="1"/>
  <c r="I156" i="34"/>
  <c r="J156" i="34" s="1"/>
  <c r="AU156" i="34" s="1"/>
  <c r="I155" i="34"/>
  <c r="AQ155" i="34" s="1"/>
  <c r="AR155" i="34" s="1"/>
  <c r="AT155" i="34" s="1"/>
  <c r="AR159" i="34"/>
  <c r="AT159" i="34" s="1"/>
  <c r="AR26" i="34"/>
  <c r="AT26" i="34" s="1"/>
  <c r="AV26" i="34" s="1"/>
  <c r="AY26" i="34" s="1"/>
  <c r="AQ27" i="34"/>
  <c r="AR27" i="34" s="1"/>
  <c r="AT27" i="34" s="1"/>
  <c r="AV27" i="34" s="1"/>
  <c r="AY27" i="34" s="1"/>
  <c r="I34" i="34"/>
  <c r="AQ34" i="34" s="1"/>
  <c r="J20" i="34"/>
  <c r="AU20" i="34" s="1"/>
  <c r="I30" i="34"/>
  <c r="AQ30" i="34" s="1"/>
  <c r="AU37" i="34"/>
  <c r="H49" i="34"/>
  <c r="AQ70" i="34"/>
  <c r="I73" i="34"/>
  <c r="AQ73" i="34" s="1"/>
  <c r="AR73" i="34" s="1"/>
  <c r="J72" i="34"/>
  <c r="AU72" i="34" s="1"/>
  <c r="AV72" i="34" s="1"/>
  <c r="AY72" i="34" s="1"/>
  <c r="AQ78" i="34"/>
  <c r="I95" i="34"/>
  <c r="I93" i="34"/>
  <c r="J93" i="34" s="1"/>
  <c r="AU93" i="34" s="1"/>
  <c r="L90" i="34"/>
  <c r="AW98" i="34"/>
  <c r="AU108" i="34"/>
  <c r="AQ152" i="34"/>
  <c r="AQ154" i="34"/>
  <c r="L214" i="34"/>
  <c r="I217" i="34"/>
  <c r="J217" i="34" s="1"/>
  <c r="AU217" i="34" s="1"/>
  <c r="I215" i="34"/>
  <c r="J214" i="34"/>
  <c r="AU214" i="34" s="1"/>
  <c r="J233" i="34"/>
  <c r="AU232" i="34"/>
  <c r="AU245" i="34"/>
  <c r="AU244" i="34"/>
  <c r="AT275" i="34"/>
  <c r="E157" i="34"/>
  <c r="E156" i="34"/>
  <c r="AQ28" i="34"/>
  <c r="AR28" i="34" s="1"/>
  <c r="AT28" i="34" s="1"/>
  <c r="AV28" i="34" s="1"/>
  <c r="AY28" i="34" s="1"/>
  <c r="I41" i="34"/>
  <c r="AQ41" i="34" s="1"/>
  <c r="AR41" i="34" s="1"/>
  <c r="AT41" i="34" s="1"/>
  <c r="AV76" i="34"/>
  <c r="AY76" i="34" s="1"/>
  <c r="AQ24" i="34"/>
  <c r="J32" i="34"/>
  <c r="AU32" i="34" s="1"/>
  <c r="I7" i="34"/>
  <c r="I13" i="34"/>
  <c r="AQ13" i="34" s="1"/>
  <c r="AR14" i="34"/>
  <c r="AT14" i="34" s="1"/>
  <c r="L32" i="34"/>
  <c r="J2" i="34"/>
  <c r="AU2" i="34" s="1"/>
  <c r="AX2" i="34"/>
  <c r="H22" i="34"/>
  <c r="AX22" i="34" s="1"/>
  <c r="I37" i="34"/>
  <c r="H40" i="34"/>
  <c r="H43" i="34"/>
  <c r="AX43" i="34" s="1"/>
  <c r="AW50" i="34"/>
  <c r="H55" i="34"/>
  <c r="J61" i="34"/>
  <c r="AU61" i="34" s="1"/>
  <c r="AQ60" i="34"/>
  <c r="AR60" i="34" s="1"/>
  <c r="AT60" i="34" s="1"/>
  <c r="H73" i="34"/>
  <c r="AW73" i="34" s="1"/>
  <c r="AQ81" i="34"/>
  <c r="AQ96" i="34"/>
  <c r="AW108" i="34"/>
  <c r="AQ132" i="34"/>
  <c r="AT141" i="34"/>
  <c r="I147" i="34"/>
  <c r="J147" i="34" s="1"/>
  <c r="AU147" i="34" s="1"/>
  <c r="I146" i="34"/>
  <c r="J146" i="34" s="1"/>
  <c r="AR243" i="34"/>
  <c r="AT243" i="34" s="1"/>
  <c r="AV243" i="34" s="1"/>
  <c r="AY243" i="34" s="1"/>
  <c r="H269" i="34"/>
  <c r="AR270" i="34"/>
  <c r="AT270" i="34" s="1"/>
  <c r="AV270" i="34" s="1"/>
  <c r="AY270" i="34" s="1"/>
  <c r="I50" i="34"/>
  <c r="AQ50" i="34" s="1"/>
  <c r="AR50" i="34" s="1"/>
  <c r="AT50" i="34" s="1"/>
  <c r="AW52" i="34"/>
  <c r="AR75" i="34"/>
  <c r="AT75" i="34" s="1"/>
  <c r="AQ87" i="34"/>
  <c r="AR87" i="34" s="1"/>
  <c r="AT87" i="34" s="1"/>
  <c r="AV87" i="34" s="1"/>
  <c r="AY87" i="34" s="1"/>
  <c r="AQ111" i="34"/>
  <c r="AR111" i="34" s="1"/>
  <c r="AT111" i="34" s="1"/>
  <c r="AQ124" i="34"/>
  <c r="AQ289" i="34"/>
  <c r="I35" i="34"/>
  <c r="J35" i="34" s="1"/>
  <c r="AU35" i="34" s="1"/>
  <c r="J38" i="34"/>
  <c r="AU38" i="34" s="1"/>
  <c r="H67" i="34"/>
  <c r="AX82" i="34"/>
  <c r="AQ86" i="34"/>
  <c r="AR86" i="34" s="1"/>
  <c r="AT86" i="34" s="1"/>
  <c r="AV86" i="34" s="1"/>
  <c r="AY86" i="34" s="1"/>
  <c r="AQ89" i="34"/>
  <c r="AT89" i="34" s="1"/>
  <c r="AW105" i="34"/>
  <c r="I123" i="34"/>
  <c r="AQ123" i="34" s="1"/>
  <c r="AR123" i="34" s="1"/>
  <c r="I122" i="34"/>
  <c r="AQ122" i="34" s="1"/>
  <c r="AR122" i="34" s="1"/>
  <c r="AQ121" i="34"/>
  <c r="AQ127" i="34"/>
  <c r="J129" i="34"/>
  <c r="AU129" i="34" s="1"/>
  <c r="I133" i="34"/>
  <c r="AQ133" i="34" s="1"/>
  <c r="AR133" i="34" s="1"/>
  <c r="AT133" i="34" s="1"/>
  <c r="E133" i="34"/>
  <c r="E132" i="34"/>
  <c r="E131" i="34"/>
  <c r="H131" i="34" s="1"/>
  <c r="H153" i="34"/>
  <c r="AX153" i="34" s="1"/>
  <c r="F154" i="34"/>
  <c r="F155" i="34" s="1"/>
  <c r="F156" i="34" s="1"/>
  <c r="F157" i="34" s="1"/>
  <c r="F158" i="34" s="1"/>
  <c r="H158" i="34" s="1"/>
  <c r="AX343" i="34"/>
  <c r="AW343" i="34"/>
  <c r="AQ170" i="34"/>
  <c r="AQ189" i="34"/>
  <c r="AR189" i="34" s="1"/>
  <c r="AT189" i="34" s="1"/>
  <c r="AV189" i="34" s="1"/>
  <c r="AY189" i="34" s="1"/>
  <c r="AT192" i="34"/>
  <c r="AV192" i="34" s="1"/>
  <c r="AY192" i="34" s="1"/>
  <c r="I199" i="34"/>
  <c r="AW202" i="34"/>
  <c r="H222" i="34"/>
  <c r="AW228" i="34"/>
  <c r="AQ239" i="34"/>
  <c r="AQ241" i="34"/>
  <c r="AR241" i="34" s="1"/>
  <c r="H256" i="34"/>
  <c r="AW258" i="34"/>
  <c r="AQ263" i="34"/>
  <c r="AQ272" i="34"/>
  <c r="AR272" i="34" s="1"/>
  <c r="AT272" i="34" s="1"/>
  <c r="AV272" i="34" s="1"/>
  <c r="AY272" i="34" s="1"/>
  <c r="H303" i="34"/>
  <c r="AQ323" i="34"/>
  <c r="AR323" i="34" s="1"/>
  <c r="AT323" i="34" s="1"/>
  <c r="AV323" i="34" s="1"/>
  <c r="AX96" i="34"/>
  <c r="AQ125" i="34"/>
  <c r="AX135" i="34"/>
  <c r="AQ139" i="34"/>
  <c r="H179" i="34"/>
  <c r="AQ197" i="34"/>
  <c r="AR197" i="34" s="1"/>
  <c r="J199" i="34"/>
  <c r="I202" i="34"/>
  <c r="J202" i="34" s="1"/>
  <c r="AU202" i="34" s="1"/>
  <c r="AU207" i="34"/>
  <c r="I209" i="34"/>
  <c r="AQ209" i="34" s="1"/>
  <c r="AR209" i="34" s="1"/>
  <c r="AT209" i="34" s="1"/>
  <c r="AW220" i="34"/>
  <c r="AU222" i="34"/>
  <c r="J224" i="34"/>
  <c r="AU224" i="34" s="1"/>
  <c r="AQ231" i="34"/>
  <c r="AR231" i="34" s="1"/>
  <c r="AT231" i="34" s="1"/>
  <c r="AV231" i="34" s="1"/>
  <c r="AY231" i="34" s="1"/>
  <c r="H239" i="34"/>
  <c r="AX239" i="34" s="1"/>
  <c r="AU251" i="34"/>
  <c r="AU256" i="34"/>
  <c r="AQ261" i="34"/>
  <c r="H263" i="34"/>
  <c r="AQ268" i="34"/>
  <c r="H272" i="34"/>
  <c r="AU283" i="34"/>
  <c r="AU286" i="34"/>
  <c r="J288" i="34"/>
  <c r="AU288" i="34" s="1"/>
  <c r="AQ305" i="34"/>
  <c r="AQ317" i="34"/>
  <c r="I316" i="34"/>
  <c r="J316" i="34" s="1"/>
  <c r="AU316" i="34" s="1"/>
  <c r="AQ550" i="34"/>
  <c r="I576" i="34"/>
  <c r="J575" i="34"/>
  <c r="AU575" i="34" s="1"/>
  <c r="AU592" i="34"/>
  <c r="AU591" i="34"/>
  <c r="AU159" i="34"/>
  <c r="AQ196" i="34"/>
  <c r="AR196" i="34" s="1"/>
  <c r="I205" i="34"/>
  <c r="AQ205" i="34" s="1"/>
  <c r="AU226" i="34"/>
  <c r="AQ229" i="34"/>
  <c r="AT252" i="34"/>
  <c r="E355" i="34"/>
  <c r="H355" i="34" s="1"/>
  <c r="AX355" i="34" s="1"/>
  <c r="E354" i="34"/>
  <c r="H354" i="34" s="1"/>
  <c r="H353" i="34"/>
  <c r="AX353" i="34" s="1"/>
  <c r="E356" i="34"/>
  <c r="H356" i="34" s="1"/>
  <c r="AX356" i="34" s="1"/>
  <c r="AW418" i="34"/>
  <c r="AX418" i="34"/>
  <c r="AU595" i="34"/>
  <c r="AU594" i="34"/>
  <c r="AQ84" i="34"/>
  <c r="AW126" i="34"/>
  <c r="AQ142" i="34"/>
  <c r="AQ161" i="34"/>
  <c r="AR161" i="34" s="1"/>
  <c r="AQ175" i="34"/>
  <c r="AR175" i="34" s="1"/>
  <c r="AT175" i="34" s="1"/>
  <c r="AQ176" i="34"/>
  <c r="AR176" i="34" s="1"/>
  <c r="AT176" i="34" s="1"/>
  <c r="AV176" i="34" s="1"/>
  <c r="AY176" i="34" s="1"/>
  <c r="AQ187" i="34"/>
  <c r="AQ190" i="34"/>
  <c r="AQ198" i="34"/>
  <c r="AQ226" i="34"/>
  <c r="AR226" i="34" s="1"/>
  <c r="AT226" i="34" s="1"/>
  <c r="AV226" i="34" s="1"/>
  <c r="AY226" i="34" s="1"/>
  <c r="AQ227" i="34"/>
  <c r="AR227" i="34" s="1"/>
  <c r="AT227" i="34" s="1"/>
  <c r="AV227" i="34" s="1"/>
  <c r="AY227" i="34" s="1"/>
  <c r="AQ232" i="34"/>
  <c r="AQ233" i="34"/>
  <c r="AR233" i="34" s="1"/>
  <c r="AW234" i="34"/>
  <c r="AQ242" i="34"/>
  <c r="AQ244" i="34"/>
  <c r="AQ254" i="34"/>
  <c r="AQ255" i="34"/>
  <c r="H268" i="34"/>
  <c r="AX268" i="34" s="1"/>
  <c r="J281" i="34"/>
  <c r="AU281" i="34" s="1"/>
  <c r="H294" i="34"/>
  <c r="AX294" i="34" s="1"/>
  <c r="E297" i="34"/>
  <c r="E299" i="34"/>
  <c r="AW519" i="34"/>
  <c r="AX519" i="34"/>
  <c r="H62" i="34"/>
  <c r="AX62" i="34" s="1"/>
  <c r="AQ63" i="34"/>
  <c r="AR63" i="34" s="1"/>
  <c r="H66" i="34"/>
  <c r="AW66" i="34" s="1"/>
  <c r="H81" i="34"/>
  <c r="AX81" i="34" s="1"/>
  <c r="H84" i="34"/>
  <c r="H87" i="34"/>
  <c r="H89" i="34"/>
  <c r="AX89" i="34" s="1"/>
  <c r="AT108" i="34"/>
  <c r="AQ130" i="34"/>
  <c r="AR130" i="34" s="1"/>
  <c r="AT130" i="34" s="1"/>
  <c r="AV130" i="34" s="1"/>
  <c r="H152" i="34"/>
  <c r="AW152" i="34" s="1"/>
  <c r="AQ162" i="34"/>
  <c r="E165" i="34"/>
  <c r="AQ180" i="34"/>
  <c r="I182" i="34"/>
  <c r="H187" i="34"/>
  <c r="H193" i="34"/>
  <c r="AW193" i="34" s="1"/>
  <c r="I200" i="34"/>
  <c r="AQ200" i="34" s="1"/>
  <c r="AR200" i="34" s="1"/>
  <c r="AT200" i="34" s="1"/>
  <c r="AQ215" i="34"/>
  <c r="AQ230" i="34"/>
  <c r="AT240" i="34"/>
  <c r="AV240" i="34" s="1"/>
  <c r="AY240" i="34" s="1"/>
  <c r="H244" i="34"/>
  <c r="AV246" i="34"/>
  <c r="AY246" i="34" s="1"/>
  <c r="AQ253" i="34"/>
  <c r="H259" i="34"/>
  <c r="AX259" i="34" s="1"/>
  <c r="AT264" i="34"/>
  <c r="AV264" i="34" s="1"/>
  <c r="AY264" i="34" s="1"/>
  <c r="H266" i="34"/>
  <c r="AU268" i="34"/>
  <c r="AQ271" i="34"/>
  <c r="AR274" i="34"/>
  <c r="AT274" i="34" s="1"/>
  <c r="H277" i="34"/>
  <c r="AX277" i="34" s="1"/>
  <c r="AQ280" i="34"/>
  <c r="H282" i="34"/>
  <c r="AQ290" i="34"/>
  <c r="AQ302" i="34"/>
  <c r="H311" i="34"/>
  <c r="AU319" i="34"/>
  <c r="AX536" i="34"/>
  <c r="AW536" i="34"/>
  <c r="AQ191" i="34"/>
  <c r="AR191" i="34" s="1"/>
  <c r="AT191" i="34" s="1"/>
  <c r="AV191" i="34" s="1"/>
  <c r="AY191" i="34" s="1"/>
  <c r="AU206" i="34"/>
  <c r="I213" i="34"/>
  <c r="AQ213" i="34" s="1"/>
  <c r="AQ221" i="34"/>
  <c r="AR221" i="34" s="1"/>
  <c r="AT221" i="34" s="1"/>
  <c r="AT228" i="34"/>
  <c r="AV228" i="34" s="1"/>
  <c r="AY228" i="34" s="1"/>
  <c r="AQ236" i="34"/>
  <c r="AR236" i="34" s="1"/>
  <c r="H242" i="34"/>
  <c r="AW242" i="34" s="1"/>
  <c r="AQ250" i="34"/>
  <c r="H253" i="34"/>
  <c r="AW253" i="34" s="1"/>
  <c r="H262" i="34"/>
  <c r="AQ277" i="34"/>
  <c r="H291" i="34"/>
  <c r="AT390" i="34"/>
  <c r="AR443" i="34"/>
  <c r="AT443" i="34" s="1"/>
  <c r="AV443" i="34" s="1"/>
  <c r="AY443" i="34" s="1"/>
  <c r="H178" i="34"/>
  <c r="AX178" i="34" s="1"/>
  <c r="AQ179" i="34"/>
  <c r="H199" i="34"/>
  <c r="AW199" i="34" s="1"/>
  <c r="H260" i="34"/>
  <c r="H271" i="34"/>
  <c r="AW271" i="34" s="1"/>
  <c r="AQ283" i="34"/>
  <c r="AQ303" i="34"/>
  <c r="H389" i="34"/>
  <c r="AT413" i="34"/>
  <c r="AV413" i="34" s="1"/>
  <c r="AY413" i="34" s="1"/>
  <c r="AR413" i="34"/>
  <c r="AU465" i="34"/>
  <c r="AU466" i="34"/>
  <c r="H514" i="34"/>
  <c r="AW514" i="34" s="1"/>
  <c r="AQ526" i="34"/>
  <c r="J526" i="34"/>
  <c r="AU526" i="34" s="1"/>
  <c r="AQ320" i="34"/>
  <c r="AR320" i="34" s="1"/>
  <c r="AQ325" i="34"/>
  <c r="AR325" i="34" s="1"/>
  <c r="AQ327" i="34"/>
  <c r="AQ330" i="34"/>
  <c r="AR330" i="34" s="1"/>
  <c r="I334" i="34"/>
  <c r="J334" i="34" s="1"/>
  <c r="AU334" i="34" s="1"/>
  <c r="AU345" i="34"/>
  <c r="AT358" i="34"/>
  <c r="AQ370" i="34"/>
  <c r="AR370" i="34" s="1"/>
  <c r="I372" i="34"/>
  <c r="J372" i="34" s="1"/>
  <c r="AQ397" i="34"/>
  <c r="AQ408" i="34"/>
  <c r="AQ415" i="34"/>
  <c r="AR415" i="34" s="1"/>
  <c r="AT415" i="34" s="1"/>
  <c r="AQ424" i="34"/>
  <c r="AU429" i="34"/>
  <c r="AW431" i="34"/>
  <c r="J436" i="34"/>
  <c r="AQ448" i="34"/>
  <c r="AQ451" i="34"/>
  <c r="AQ469" i="34"/>
  <c r="AQ472" i="34"/>
  <c r="AR472" i="34" s="1"/>
  <c r="AT472" i="34" s="1"/>
  <c r="AV472" i="34" s="1"/>
  <c r="AQ542" i="34"/>
  <c r="AQ544" i="34"/>
  <c r="AV571" i="34"/>
  <c r="AQ576" i="34"/>
  <c r="H584" i="34"/>
  <c r="AQ596" i="34"/>
  <c r="H604" i="34"/>
  <c r="J322" i="34"/>
  <c r="AU322" i="34" s="1"/>
  <c r="H338" i="34"/>
  <c r="AU347" i="34"/>
  <c r="AX349" i="34"/>
  <c r="AQ357" i="34"/>
  <c r="H382" i="34"/>
  <c r="AV390" i="34"/>
  <c r="AY390" i="34" s="1"/>
  <c r="AQ394" i="34"/>
  <c r="H397" i="34"/>
  <c r="AW397" i="34" s="1"/>
  <c r="H413" i="34"/>
  <c r="J414" i="34"/>
  <c r="AU414" i="34"/>
  <c r="H424" i="34"/>
  <c r="AQ432" i="34"/>
  <c r="H454" i="34"/>
  <c r="AX454" i="34" s="1"/>
  <c r="H459" i="34"/>
  <c r="AX459" i="34" s="1"/>
  <c r="AU484" i="34"/>
  <c r="AT534" i="34"/>
  <c r="AV551" i="34"/>
  <c r="AY551" i="34" s="1"/>
  <c r="AQ585" i="34"/>
  <c r="J590" i="34"/>
  <c r="AU590" i="34" s="1"/>
  <c r="AQ591" i="34"/>
  <c r="AW593" i="34"/>
  <c r="AU339" i="34"/>
  <c r="AQ351" i="34"/>
  <c r="AR351" i="34" s="1"/>
  <c r="AQ353" i="34"/>
  <c r="AQ378" i="34"/>
  <c r="AQ380" i="34"/>
  <c r="AQ388" i="34"/>
  <c r="AR388" i="34" s="1"/>
  <c r="AQ395" i="34"/>
  <c r="AQ406" i="34"/>
  <c r="H430" i="34"/>
  <c r="AU435" i="34"/>
  <c r="H445" i="34"/>
  <c r="H457" i="34"/>
  <c r="AQ460" i="34"/>
  <c r="H462" i="34"/>
  <c r="H469" i="34"/>
  <c r="AQ470" i="34"/>
  <c r="AR470" i="34" s="1"/>
  <c r="AT470" i="34" s="1"/>
  <c r="AV470" i="34" s="1"/>
  <c r="AY470" i="34" s="1"/>
  <c r="AT473" i="34"/>
  <c r="AV473" i="34" s="1"/>
  <c r="AY473" i="34" s="1"/>
  <c r="AR485" i="34"/>
  <c r="AT485" i="34" s="1"/>
  <c r="AV485" i="34" s="1"/>
  <c r="AY485" i="34" s="1"/>
  <c r="AQ493" i="34"/>
  <c r="AQ500" i="34"/>
  <c r="AU501" i="34"/>
  <c r="AQ505" i="34"/>
  <c r="AQ512" i="34"/>
  <c r="AQ517" i="34"/>
  <c r="AR517" i="34" s="1"/>
  <c r="AT525" i="34"/>
  <c r="AV534" i="34"/>
  <c r="AY534" i="34" s="1"/>
  <c r="AX534" i="34"/>
  <c r="AQ546" i="34"/>
  <c r="AW551" i="34"/>
  <c r="AQ554" i="34"/>
  <c r="AU572" i="34"/>
  <c r="H574" i="34"/>
  <c r="AW574" i="34" s="1"/>
  <c r="H576" i="34"/>
  <c r="AW587" i="34"/>
  <c r="AQ342" i="34"/>
  <c r="H359" i="34"/>
  <c r="AX359" i="34" s="1"/>
  <c r="AQ362" i="34"/>
  <c r="AQ364" i="34"/>
  <c r="H383" i="34"/>
  <c r="H395" i="34"/>
  <c r="AW395" i="34" s="1"/>
  <c r="AQ412" i="34"/>
  <c r="AW455" i="34"/>
  <c r="H496" i="34"/>
  <c r="AQ507" i="34"/>
  <c r="AU517" i="34"/>
  <c r="AV525" i="34"/>
  <c r="AY525" i="34" s="1"/>
  <c r="AQ531" i="34"/>
  <c r="AQ532" i="34"/>
  <c r="AR532" i="34" s="1"/>
  <c r="AT532" i="34" s="1"/>
  <c r="AV532" i="34" s="1"/>
  <c r="AQ538" i="34"/>
  <c r="H582" i="34"/>
  <c r="AU582" i="34"/>
  <c r="AQ594" i="34"/>
  <c r="AQ598" i="34"/>
  <c r="AR598" i="34" s="1"/>
  <c r="H603" i="34"/>
  <c r="AW603" i="34" s="1"/>
  <c r="AQ372" i="34"/>
  <c r="AR372" i="34" s="1"/>
  <c r="AW376" i="34"/>
  <c r="AV384" i="34"/>
  <c r="AQ398" i="34"/>
  <c r="AR398" i="34" s="1"/>
  <c r="AQ400" i="34"/>
  <c r="AQ403" i="34"/>
  <c r="AR403" i="34" s="1"/>
  <c r="I409" i="34"/>
  <c r="AQ409" i="34" s="1"/>
  <c r="AR409" i="34" s="1"/>
  <c r="AT409" i="34" s="1"/>
  <c r="AQ423" i="34"/>
  <c r="AU424" i="34"/>
  <c r="AQ430" i="34"/>
  <c r="AT431" i="34"/>
  <c r="AQ444" i="34"/>
  <c r="AQ445" i="34"/>
  <c r="H447" i="34"/>
  <c r="AX447" i="34" s="1"/>
  <c r="AQ450" i="34"/>
  <c r="H460" i="34"/>
  <c r="AQ463" i="34"/>
  <c r="AR463" i="34" s="1"/>
  <c r="AT463" i="34" s="1"/>
  <c r="AV463" i="34" s="1"/>
  <c r="AY463" i="34" s="1"/>
  <c r="AQ468" i="34"/>
  <c r="AQ474" i="34"/>
  <c r="AR474" i="34" s="1"/>
  <c r="AT474" i="34" s="1"/>
  <c r="AV474" i="34" s="1"/>
  <c r="AY474" i="34" s="1"/>
  <c r="J476" i="34"/>
  <c r="AU476" i="34" s="1"/>
  <c r="AV476" i="34" s="1"/>
  <c r="AY476" i="34" s="1"/>
  <c r="AQ477" i="34"/>
  <c r="AQ486" i="34"/>
  <c r="AQ496" i="34"/>
  <c r="AR496" i="34" s="1"/>
  <c r="AT496" i="34" s="1"/>
  <c r="AV496" i="34" s="1"/>
  <c r="AY496" i="34" s="1"/>
  <c r="AQ498" i="34"/>
  <c r="H505" i="34"/>
  <c r="AQ506" i="34"/>
  <c r="AT523" i="34"/>
  <c r="AV523" i="34" s="1"/>
  <c r="AY523" i="34" s="1"/>
  <c r="AW535" i="34"/>
  <c r="AT545" i="34"/>
  <c r="AV545" i="34" s="1"/>
  <c r="AY545" i="34" s="1"/>
  <c r="H554" i="34"/>
  <c r="AW554" i="34" s="1"/>
  <c r="AQ558" i="34"/>
  <c r="AR558" i="34" s="1"/>
  <c r="AT558" i="34" s="1"/>
  <c r="AQ563" i="34"/>
  <c r="J576" i="34"/>
  <c r="AU576" i="34" s="1"/>
  <c r="AQ582" i="34"/>
  <c r="AQ586" i="34"/>
  <c r="AQ592" i="34"/>
  <c r="AR592" i="34" s="1"/>
  <c r="AT592" i="34" s="1"/>
  <c r="AV592" i="34" s="1"/>
  <c r="H329" i="34"/>
  <c r="AR343" i="34"/>
  <c r="AT343" i="34" s="1"/>
  <c r="AV343" i="34" s="1"/>
  <c r="AY343" i="34" s="1"/>
  <c r="J346" i="34"/>
  <c r="AU346" i="34" s="1"/>
  <c r="AQ347" i="34"/>
  <c r="AQ360" i="34"/>
  <c r="AR360" i="34" s="1"/>
  <c r="AR367" i="34"/>
  <c r="AT367" i="34" s="1"/>
  <c r="AQ427" i="34"/>
  <c r="AR427" i="34" s="1"/>
  <c r="H429" i="34"/>
  <c r="J430" i="34"/>
  <c r="AQ456" i="34"/>
  <c r="AR456" i="34" s="1"/>
  <c r="AT456" i="34" s="1"/>
  <c r="AQ475" i="34"/>
  <c r="AQ481" i="34"/>
  <c r="AQ488" i="34"/>
  <c r="AQ513" i="34"/>
  <c r="AU516" i="34"/>
  <c r="AW520" i="34"/>
  <c r="AQ530" i="34"/>
  <c r="H532" i="34"/>
  <c r="AX532" i="34" s="1"/>
  <c r="AQ543" i="34"/>
  <c r="AR543" i="34" s="1"/>
  <c r="AW552" i="34"/>
  <c r="AU554" i="34"/>
  <c r="H570" i="34"/>
  <c r="AX570" i="34" s="1"/>
  <c r="AQ573" i="34"/>
  <c r="AQ575" i="34"/>
  <c r="H581" i="34"/>
  <c r="AX581" i="34" s="1"/>
  <c r="H594" i="34"/>
  <c r="H597" i="34"/>
  <c r="AQ601" i="34"/>
  <c r="AQ377" i="34"/>
  <c r="J380" i="34"/>
  <c r="AU380" i="34" s="1"/>
  <c r="H386" i="34"/>
  <c r="H391" i="34"/>
  <c r="AQ393" i="34"/>
  <c r="AR393" i="34" s="1"/>
  <c r="AT393" i="34" s="1"/>
  <c r="AV393" i="34" s="1"/>
  <c r="AY393" i="34" s="1"/>
  <c r="H398" i="34"/>
  <c r="H400" i="34"/>
  <c r="AU412" i="34"/>
  <c r="H427" i="34"/>
  <c r="AW427" i="34" s="1"/>
  <c r="AQ441" i="34"/>
  <c r="AR441" i="34" s="1"/>
  <c r="AT441" i="34" s="1"/>
  <c r="AQ442" i="34"/>
  <c r="AQ446" i="34"/>
  <c r="AR446" i="34" s="1"/>
  <c r="H448" i="34"/>
  <c r="AX448" i="34" s="1"/>
  <c r="AT449" i="34"/>
  <c r="AV449" i="34" s="1"/>
  <c r="AY449" i="34" s="1"/>
  <c r="AQ453" i="34"/>
  <c r="AQ454" i="34"/>
  <c r="AR454" i="34" s="1"/>
  <c r="H456" i="34"/>
  <c r="AQ457" i="34"/>
  <c r="AV461" i="34"/>
  <c r="AY461" i="34" s="1"/>
  <c r="AQ462" i="34"/>
  <c r="AQ465" i="34"/>
  <c r="AR465" i="34" s="1"/>
  <c r="AT465" i="34" s="1"/>
  <c r="AV465" i="34" s="1"/>
  <c r="H471" i="34"/>
  <c r="H480" i="34"/>
  <c r="AX480" i="34" s="1"/>
  <c r="AT491" i="34"/>
  <c r="AQ494" i="34"/>
  <c r="H498" i="34"/>
  <c r="AX498" i="34" s="1"/>
  <c r="H511" i="34"/>
  <c r="AT539" i="34"/>
  <c r="H557" i="34"/>
  <c r="AX557" i="34" s="1"/>
  <c r="AT565" i="34"/>
  <c r="AV565" i="34" s="1"/>
  <c r="AT579" i="34"/>
  <c r="AQ588" i="34"/>
  <c r="AQ590" i="34"/>
  <c r="H592" i="34"/>
  <c r="AW592" i="34" s="1"/>
  <c r="AU7" i="34"/>
  <c r="AU6" i="34"/>
  <c r="AX24" i="34"/>
  <c r="AW24" i="34"/>
  <c r="AQ37" i="34"/>
  <c r="AQ42" i="34"/>
  <c r="AR61" i="34"/>
  <c r="AT61" i="34" s="1"/>
  <c r="AR74" i="34"/>
  <c r="AT74" i="34" s="1"/>
  <c r="AV74" i="34" s="1"/>
  <c r="AY74" i="34" s="1"/>
  <c r="AX19" i="34"/>
  <c r="AW19" i="34"/>
  <c r="AR3" i="34"/>
  <c r="AT3" i="34" s="1"/>
  <c r="AX7" i="34"/>
  <c r="AW7" i="34"/>
  <c r="AQ17" i="34"/>
  <c r="AX30" i="34"/>
  <c r="AW30" i="34"/>
  <c r="AR33" i="34"/>
  <c r="AT33" i="34" s="1"/>
  <c r="AV33" i="34" s="1"/>
  <c r="AY33" i="34" s="1"/>
  <c r="AQ36" i="34"/>
  <c r="AX47" i="34"/>
  <c r="AW47" i="34"/>
  <c r="AR24" i="34"/>
  <c r="AT24" i="34" s="1"/>
  <c r="AX21" i="34"/>
  <c r="AW21" i="34"/>
  <c r="AW25" i="34"/>
  <c r="AX25" i="34"/>
  <c r="AR34" i="34"/>
  <c r="AT34" i="34" s="1"/>
  <c r="AV34" i="34" s="1"/>
  <c r="AY34" i="34" s="1"/>
  <c r="AX37" i="34"/>
  <c r="AW37" i="34"/>
  <c r="AX42" i="34"/>
  <c r="AW42" i="34"/>
  <c r="AR47" i="34"/>
  <c r="AT47" i="34" s="1"/>
  <c r="AW48" i="34"/>
  <c r="AX48" i="34"/>
  <c r="AX6" i="34"/>
  <c r="AW6" i="34"/>
  <c r="AX12" i="34"/>
  <c r="AW12" i="34"/>
  <c r="AW46" i="34"/>
  <c r="AX46" i="34"/>
  <c r="AQ11" i="34"/>
  <c r="J12" i="34"/>
  <c r="J11" i="34"/>
  <c r="AU11" i="34" s="1"/>
  <c r="AX9" i="34"/>
  <c r="AW9" i="34"/>
  <c r="AR13" i="34"/>
  <c r="AW28" i="34"/>
  <c r="AX28" i="34"/>
  <c r="AR30" i="34"/>
  <c r="AT30" i="34" s="1"/>
  <c r="AV30" i="34" s="1"/>
  <c r="AY30" i="34" s="1"/>
  <c r="AX49" i="34"/>
  <c r="AW49" i="34"/>
  <c r="AX17" i="34"/>
  <c r="AW17" i="34"/>
  <c r="AW22" i="34"/>
  <c r="AX40" i="34"/>
  <c r="AW40" i="34"/>
  <c r="AW43" i="34"/>
  <c r="AW55" i="34"/>
  <c r="AX55" i="34"/>
  <c r="AX15" i="34"/>
  <c r="AW15" i="34"/>
  <c r="J17" i="34"/>
  <c r="AU17" i="34" s="1"/>
  <c r="J18" i="34"/>
  <c r="AQ6" i="34"/>
  <c r="AW10" i="34"/>
  <c r="AX10" i="34"/>
  <c r="AU47" i="34"/>
  <c r="AU45" i="34"/>
  <c r="J49" i="34"/>
  <c r="AU49" i="34" s="1"/>
  <c r="AX45" i="34"/>
  <c r="AW45" i="34"/>
  <c r="AQ5" i="34"/>
  <c r="AX5" i="34"/>
  <c r="AX16" i="34"/>
  <c r="AW18" i="34"/>
  <c r="AW23" i="34"/>
  <c r="AX39" i="34"/>
  <c r="AX41" i="34"/>
  <c r="J52" i="34"/>
  <c r="I56" i="34"/>
  <c r="I59" i="34"/>
  <c r="AQ59" i="34" s="1"/>
  <c r="AQ52" i="34"/>
  <c r="AX73" i="34"/>
  <c r="AW79" i="34"/>
  <c r="AR84" i="34"/>
  <c r="AT84" i="34" s="1"/>
  <c r="AV84" i="34" s="1"/>
  <c r="AY84" i="34" s="1"/>
  <c r="AX86" i="34"/>
  <c r="AW86" i="34"/>
  <c r="AU107" i="34"/>
  <c r="AU106" i="34"/>
  <c r="AT112" i="34"/>
  <c r="AV112" i="34" s="1"/>
  <c r="E124" i="34"/>
  <c r="E123" i="34"/>
  <c r="AR140" i="34"/>
  <c r="AT140" i="34" s="1"/>
  <c r="AX18" i="34"/>
  <c r="AX23" i="34"/>
  <c r="J3" i="34"/>
  <c r="J5" i="34"/>
  <c r="AU5" i="34" s="1"/>
  <c r="AQ8" i="34"/>
  <c r="I16" i="34"/>
  <c r="AQ16" i="34" s="1"/>
  <c r="I18" i="34"/>
  <c r="AQ18" i="34" s="1"/>
  <c r="L20" i="34"/>
  <c r="I23" i="34"/>
  <c r="J23" i="34" s="1"/>
  <c r="AU23" i="34" s="1"/>
  <c r="AX26" i="34"/>
  <c r="AW33" i="34"/>
  <c r="AW35" i="34"/>
  <c r="I39" i="34"/>
  <c r="AQ39" i="34" s="1"/>
  <c r="J41" i="34"/>
  <c r="AU41" i="34" s="1"/>
  <c r="AU42" i="34"/>
  <c r="AR44" i="34"/>
  <c r="AT44" i="34" s="1"/>
  <c r="I51" i="34"/>
  <c r="AQ51" i="34" s="1"/>
  <c r="AW64" i="34"/>
  <c r="AQ67" i="34"/>
  <c r="H70" i="34"/>
  <c r="AT72" i="34"/>
  <c r="AX94" i="34"/>
  <c r="AX107" i="34"/>
  <c r="AW107" i="34"/>
  <c r="AR169" i="34"/>
  <c r="AT169" i="34" s="1"/>
  <c r="AV169" i="34" s="1"/>
  <c r="AU9" i="34"/>
  <c r="I21" i="34"/>
  <c r="AQ21" i="34" s="1"/>
  <c r="AU24" i="34"/>
  <c r="AX33" i="34"/>
  <c r="I43" i="34"/>
  <c r="AQ43" i="34" s="1"/>
  <c r="I46" i="34"/>
  <c r="AQ46" i="34" s="1"/>
  <c r="I48" i="34"/>
  <c r="H53" i="34"/>
  <c r="AX54" i="34"/>
  <c r="AW54" i="34"/>
  <c r="H63" i="34"/>
  <c r="AX64" i="34"/>
  <c r="AR70" i="34"/>
  <c r="AT70" i="34" s="1"/>
  <c r="AV70" i="34" s="1"/>
  <c r="AX77" i="34"/>
  <c r="AW77" i="34"/>
  <c r="AW92" i="34"/>
  <c r="AQ95" i="34"/>
  <c r="I107" i="34"/>
  <c r="AQ107" i="34" s="1"/>
  <c r="I106" i="34"/>
  <c r="AQ106" i="34" s="1"/>
  <c r="AQ102" i="34"/>
  <c r="I105" i="34"/>
  <c r="J105" i="34" s="1"/>
  <c r="AU105" i="34" s="1"/>
  <c r="I104" i="34"/>
  <c r="AQ104" i="34" s="1"/>
  <c r="L102" i="34"/>
  <c r="I103" i="34"/>
  <c r="AQ103" i="34" s="1"/>
  <c r="J102" i="34"/>
  <c r="AU102" i="34" s="1"/>
  <c r="AX115" i="34"/>
  <c r="AW115" i="34"/>
  <c r="AU119" i="34"/>
  <c r="AU117" i="34"/>
  <c r="E122" i="34"/>
  <c r="AR210" i="34"/>
  <c r="AT210" i="34" s="1"/>
  <c r="I25" i="34"/>
  <c r="AQ25" i="34" s="1"/>
  <c r="J46" i="34"/>
  <c r="J50" i="34" s="1"/>
  <c r="AX67" i="34"/>
  <c r="AX72" i="34"/>
  <c r="AR80" i="34"/>
  <c r="AT80" i="34" s="1"/>
  <c r="AU89" i="34"/>
  <c r="AU88" i="34"/>
  <c r="AX87" i="34"/>
  <c r="AW87" i="34"/>
  <c r="AT88" i="34"/>
  <c r="AX131" i="34"/>
  <c r="AW131" i="34"/>
  <c r="F181" i="34"/>
  <c r="F182" i="34" s="1"/>
  <c r="F183" i="34" s="1"/>
  <c r="F184" i="34" s="1"/>
  <c r="F185" i="34" s="1"/>
  <c r="H185" i="34" s="1"/>
  <c r="H180" i="34"/>
  <c r="AW204" i="34"/>
  <c r="AX204" i="34"/>
  <c r="I10" i="34"/>
  <c r="AQ10" i="34" s="1"/>
  <c r="I12" i="34"/>
  <c r="AQ12" i="34" s="1"/>
  <c r="AR2" i="34"/>
  <c r="AT2" i="34" s="1"/>
  <c r="AV2" i="34" s="1"/>
  <c r="AY2" i="34" s="1"/>
  <c r="J8" i="34"/>
  <c r="AU8" i="34" s="1"/>
  <c r="AW11" i="34"/>
  <c r="I15" i="34"/>
  <c r="AQ15" i="34" s="1"/>
  <c r="AX20" i="34"/>
  <c r="AW27" i="34"/>
  <c r="AW29" i="34"/>
  <c r="AQ38" i="34"/>
  <c r="J44" i="34"/>
  <c r="AW51" i="34"/>
  <c r="I53" i="34"/>
  <c r="AQ53" i="34" s="1"/>
  <c r="I54" i="34"/>
  <c r="AQ54" i="34" s="1"/>
  <c r="I58" i="34"/>
  <c r="AQ58" i="34" s="1"/>
  <c r="AQ71" i="34"/>
  <c r="AR83" i="34"/>
  <c r="AT83" i="34" s="1"/>
  <c r="AX85" i="34"/>
  <c r="AW85" i="34"/>
  <c r="AR85" i="34"/>
  <c r="AT85" i="34" s="1"/>
  <c r="AV85" i="34" s="1"/>
  <c r="AY85" i="34" s="1"/>
  <c r="AX95" i="34"/>
  <c r="AW95" i="34"/>
  <c r="AW158" i="34"/>
  <c r="AX158" i="34"/>
  <c r="AW176" i="34"/>
  <c r="AX176" i="34"/>
  <c r="AX101" i="34"/>
  <c r="AW101" i="34"/>
  <c r="I4" i="34"/>
  <c r="AQ4" i="34" s="1"/>
  <c r="L8" i="34"/>
  <c r="AX11" i="34"/>
  <c r="AW13" i="34"/>
  <c r="AW14" i="34"/>
  <c r="AQ20" i="34"/>
  <c r="AX27" i="34"/>
  <c r="AX29" i="34"/>
  <c r="AW31" i="34"/>
  <c r="AW32" i="34"/>
  <c r="AW34" i="34"/>
  <c r="I40" i="34"/>
  <c r="AQ40" i="34" s="1"/>
  <c r="I45" i="34"/>
  <c r="AQ45" i="34" s="1"/>
  <c r="J53" i="34"/>
  <c r="J54" i="34"/>
  <c r="J58" i="34" s="1"/>
  <c r="I55" i="34"/>
  <c r="AQ55" i="34" s="1"/>
  <c r="AX59" i="34"/>
  <c r="AW65" i="34"/>
  <c r="AW67" i="34"/>
  <c r="AT68" i="34"/>
  <c r="AT69" i="34"/>
  <c r="AV69" i="34" s="1"/>
  <c r="AY69" i="34" s="1"/>
  <c r="AW72" i="34"/>
  <c r="AX75" i="34"/>
  <c r="AW75" i="34"/>
  <c r="AR81" i="34"/>
  <c r="AT81" i="34" s="1"/>
  <c r="AV81" i="34" s="1"/>
  <c r="AY81" i="34" s="1"/>
  <c r="AX93" i="34"/>
  <c r="AW93" i="34"/>
  <c r="AR109" i="34"/>
  <c r="AT109" i="34" s="1"/>
  <c r="AV109" i="34" s="1"/>
  <c r="AY109" i="34" s="1"/>
  <c r="F120" i="34"/>
  <c r="H119" i="34"/>
  <c r="AR121" i="34"/>
  <c r="AT121" i="34" s="1"/>
  <c r="AV121" i="34" s="1"/>
  <c r="AU128" i="34"/>
  <c r="AU126" i="34"/>
  <c r="AW134" i="34"/>
  <c r="AX134" i="34"/>
  <c r="AR186" i="34"/>
  <c r="AT186" i="34" s="1"/>
  <c r="AV186" i="34" s="1"/>
  <c r="AY186" i="34" s="1"/>
  <c r="AX189" i="34"/>
  <c r="AW189" i="34"/>
  <c r="AX66" i="34"/>
  <c r="AX84" i="34"/>
  <c r="AW84" i="34"/>
  <c r="I9" i="34"/>
  <c r="AQ9" i="34" s="1"/>
  <c r="I22" i="34"/>
  <c r="AQ22" i="34" s="1"/>
  <c r="AX57" i="34"/>
  <c r="AX65" i="34"/>
  <c r="AX68" i="34"/>
  <c r="AW68" i="34"/>
  <c r="AU68" i="34"/>
  <c r="AW69" i="34"/>
  <c r="AX71" i="34"/>
  <c r="AW89" i="34"/>
  <c r="I114" i="34"/>
  <c r="AQ114" i="34" s="1"/>
  <c r="I115" i="34"/>
  <c r="AQ115" i="34" s="1"/>
  <c r="I113" i="34"/>
  <c r="J111" i="34"/>
  <c r="AU111" i="34" s="1"/>
  <c r="AT152" i="34"/>
  <c r="AV152" i="34" s="1"/>
  <c r="AY152" i="34" s="1"/>
  <c r="AR152" i="34"/>
  <c r="AR183" i="34"/>
  <c r="AT183" i="34" s="1"/>
  <c r="AR184" i="34"/>
  <c r="AT184" i="34" s="1"/>
  <c r="AQ79" i="34"/>
  <c r="H132" i="34"/>
  <c r="AX138" i="34"/>
  <c r="AW138" i="34"/>
  <c r="AX140" i="34"/>
  <c r="AW140" i="34"/>
  <c r="AL148" i="34"/>
  <c r="AQ145" i="34"/>
  <c r="AT158" i="34"/>
  <c r="AV158" i="34" s="1"/>
  <c r="AY158" i="34" s="1"/>
  <c r="AR158" i="34"/>
  <c r="J164" i="34"/>
  <c r="AQ164" i="34"/>
  <c r="AW171" i="34"/>
  <c r="AR193" i="34"/>
  <c r="AT193" i="34" s="1"/>
  <c r="AR208" i="34"/>
  <c r="AT208" i="34" s="1"/>
  <c r="AV208" i="34" s="1"/>
  <c r="AY208" i="34" s="1"/>
  <c r="AR230" i="34"/>
  <c r="AT230" i="34"/>
  <c r="AV230" i="34" s="1"/>
  <c r="AR248" i="34"/>
  <c r="AT248" i="34" s="1"/>
  <c r="AV248" i="34" s="1"/>
  <c r="AY248" i="34" s="1"/>
  <c r="AX254" i="34"/>
  <c r="AW254" i="34"/>
  <c r="AW274" i="34"/>
  <c r="AX274" i="34"/>
  <c r="AW290" i="34"/>
  <c r="AX290" i="34"/>
  <c r="AX293" i="34"/>
  <c r="AW293" i="34"/>
  <c r="AR304" i="34"/>
  <c r="AT304" i="34" s="1"/>
  <c r="AW56" i="34"/>
  <c r="I62" i="34"/>
  <c r="AQ62" i="34" s="1"/>
  <c r="I64" i="34"/>
  <c r="AU80" i="34"/>
  <c r="AR82" i="34"/>
  <c r="AT82" i="34" s="1"/>
  <c r="AU83" i="34"/>
  <c r="AR89" i="34"/>
  <c r="AR90" i="34"/>
  <c r="AT90" i="34" s="1"/>
  <c r="I92" i="34"/>
  <c r="AQ92" i="34" s="1"/>
  <c r="I94" i="34"/>
  <c r="AQ94" i="34" s="1"/>
  <c r="AX104" i="34"/>
  <c r="AW104" i="34"/>
  <c r="AQ116" i="34"/>
  <c r="H128" i="34"/>
  <c r="H133" i="34"/>
  <c r="AW137" i="34"/>
  <c r="AX137" i="34"/>
  <c r="H156" i="34"/>
  <c r="H169" i="34"/>
  <c r="H175" i="34"/>
  <c r="AX179" i="34"/>
  <c r="AW179" i="34"/>
  <c r="AR181" i="34"/>
  <c r="AT181" i="34" s="1"/>
  <c r="AV181" i="34" s="1"/>
  <c r="AR187" i="34"/>
  <c r="AT187" i="34" s="1"/>
  <c r="AX223" i="34"/>
  <c r="AW223" i="34"/>
  <c r="AW58" i="34"/>
  <c r="AW61" i="34"/>
  <c r="J62" i="34"/>
  <c r="J66" i="34" s="1"/>
  <c r="I66" i="34"/>
  <c r="AQ66" i="34" s="1"/>
  <c r="AW78" i="34"/>
  <c r="AW88" i="34"/>
  <c r="AW91" i="34"/>
  <c r="AX97" i="34"/>
  <c r="AR127" i="34"/>
  <c r="AT127" i="34" s="1"/>
  <c r="AV127" i="34" s="1"/>
  <c r="H130" i="34"/>
  <c r="AX152" i="34"/>
  <c r="H184" i="34"/>
  <c r="AX187" i="34"/>
  <c r="AW187" i="34"/>
  <c r="AW232" i="34"/>
  <c r="AX232" i="34"/>
  <c r="AX244" i="34"/>
  <c r="AW244" i="34"/>
  <c r="AU60" i="34"/>
  <c r="AW80" i="34"/>
  <c r="J81" i="34"/>
  <c r="AW83" i="34"/>
  <c r="J90" i="34"/>
  <c r="AU90" i="34" s="1"/>
  <c r="AX91" i="34"/>
  <c r="AR96" i="34"/>
  <c r="AT96" i="34" s="1"/>
  <c r="AV96" i="34" s="1"/>
  <c r="AY96" i="34" s="1"/>
  <c r="AX99" i="34"/>
  <c r="E113" i="34"/>
  <c r="H113" i="34" s="1"/>
  <c r="H112" i="34"/>
  <c r="E114" i="34"/>
  <c r="H114" i="34" s="1"/>
  <c r="H118" i="34"/>
  <c r="AR125" i="34"/>
  <c r="AT125" i="34" s="1"/>
  <c r="AV125" i="34" s="1"/>
  <c r="H127" i="34"/>
  <c r="AT128" i="34"/>
  <c r="AR134" i="34"/>
  <c r="AT134" i="34" s="1"/>
  <c r="AV134" i="34" s="1"/>
  <c r="AY134" i="34" s="1"/>
  <c r="AT135" i="34"/>
  <c r="AV135" i="34" s="1"/>
  <c r="AY135" i="34" s="1"/>
  <c r="AW136" i="34"/>
  <c r="AT137" i="34"/>
  <c r="AV137" i="34" s="1"/>
  <c r="AY137" i="34" s="1"/>
  <c r="AR139" i="34"/>
  <c r="AT139" i="34" s="1"/>
  <c r="AT144" i="34"/>
  <c r="AV144" i="34" s="1"/>
  <c r="AR177" i="34"/>
  <c r="AT177" i="34" s="1"/>
  <c r="AR188" i="34"/>
  <c r="AT188" i="34" s="1"/>
  <c r="AV188" i="34" s="1"/>
  <c r="AY188" i="34" s="1"/>
  <c r="AX190" i="34"/>
  <c r="AW190" i="34"/>
  <c r="AX80" i="34"/>
  <c r="AU82" i="34"/>
  <c r="AX83" i="34"/>
  <c r="AQ93" i="34"/>
  <c r="AQ110" i="34"/>
  <c r="AW116" i="34"/>
  <c r="AR136" i="34"/>
  <c r="AT136" i="34" s="1"/>
  <c r="AV136" i="34" s="1"/>
  <c r="AY136" i="34" s="1"/>
  <c r="AQ147" i="34"/>
  <c r="AX151" i="34"/>
  <c r="AW151" i="34"/>
  <c r="AR154" i="34"/>
  <c r="AT154" i="34" s="1"/>
  <c r="AV154" i="34" s="1"/>
  <c r="AT157" i="34"/>
  <c r="AR180" i="34"/>
  <c r="AT180" i="34" s="1"/>
  <c r="I91" i="34"/>
  <c r="AQ91" i="34" s="1"/>
  <c r="AU94" i="34"/>
  <c r="I99" i="34"/>
  <c r="AQ99" i="34" s="1"/>
  <c r="I97" i="34"/>
  <c r="AQ97" i="34" s="1"/>
  <c r="L96" i="34"/>
  <c r="I98" i="34"/>
  <c r="AQ98" i="34" s="1"/>
  <c r="I100" i="34"/>
  <c r="AQ100" i="34" s="1"/>
  <c r="AX116" i="34"/>
  <c r="AT118" i="34"/>
  <c r="AV118" i="34" s="1"/>
  <c r="AT119" i="34"/>
  <c r="AX136" i="34"/>
  <c r="AW139" i="34"/>
  <c r="F144" i="34"/>
  <c r="H143" i="34"/>
  <c r="AL146" i="34"/>
  <c r="AQ146" i="34" s="1"/>
  <c r="AQ143" i="34"/>
  <c r="AL163" i="34"/>
  <c r="AL166" i="34" s="1"/>
  <c r="AQ166" i="34" s="1"/>
  <c r="AQ160" i="34"/>
  <c r="F163" i="34"/>
  <c r="H162" i="34"/>
  <c r="H170" i="34"/>
  <c r="AX188" i="34"/>
  <c r="AW188" i="34"/>
  <c r="AX219" i="34"/>
  <c r="AW219" i="34"/>
  <c r="AR238" i="34"/>
  <c r="AT238" i="34" s="1"/>
  <c r="AV238" i="34" s="1"/>
  <c r="AY238" i="34" s="1"/>
  <c r="AU97" i="34"/>
  <c r="AX102" i="34"/>
  <c r="AW102" i="34"/>
  <c r="AX109" i="34"/>
  <c r="AW109" i="34"/>
  <c r="H110" i="34"/>
  <c r="AT117" i="34"/>
  <c r="AT123" i="34"/>
  <c r="AT126" i="34"/>
  <c r="H129" i="34"/>
  <c r="AR138" i="34"/>
  <c r="AT138" i="34" s="1"/>
  <c r="AV138" i="34" s="1"/>
  <c r="AY138" i="34" s="1"/>
  <c r="AR149" i="34"/>
  <c r="AT149" i="34" s="1"/>
  <c r="AV149" i="34" s="1"/>
  <c r="AT162" i="34"/>
  <c r="AR162" i="34"/>
  <c r="AU170" i="34"/>
  <c r="AU168" i="34"/>
  <c r="AV168" i="34" s="1"/>
  <c r="AY168" i="34" s="1"/>
  <c r="AQ172" i="34"/>
  <c r="AR179" i="34"/>
  <c r="AT179" i="34" s="1"/>
  <c r="AV179" i="34" s="1"/>
  <c r="AY179" i="34" s="1"/>
  <c r="AR235" i="34"/>
  <c r="AT235" i="34" s="1"/>
  <c r="AV235" i="34" s="1"/>
  <c r="AY235" i="34" s="1"/>
  <c r="J131" i="34"/>
  <c r="AU141" i="34"/>
  <c r="AV141" i="34" s="1"/>
  <c r="AY141" i="34" s="1"/>
  <c r="H161" i="34"/>
  <c r="AM171" i="34"/>
  <c r="AQ171" i="34" s="1"/>
  <c r="E173" i="34"/>
  <c r="H173" i="34" s="1"/>
  <c r="AX206" i="34"/>
  <c r="AW206" i="34"/>
  <c r="AW217" i="34"/>
  <c r="AR223" i="34"/>
  <c r="AT223" i="34" s="1"/>
  <c r="AW235" i="34"/>
  <c r="AR237" i="34"/>
  <c r="AT237" i="34" s="1"/>
  <c r="AV237" i="34" s="1"/>
  <c r="AY237" i="34" s="1"/>
  <c r="AR244" i="34"/>
  <c r="AT244" i="34" s="1"/>
  <c r="AV244" i="34" s="1"/>
  <c r="AY244" i="34" s="1"/>
  <c r="AT261" i="34"/>
  <c r="AV261" i="34" s="1"/>
  <c r="AY261" i="34" s="1"/>
  <c r="AR261" i="34"/>
  <c r="AX263" i="34"/>
  <c r="AW263" i="34"/>
  <c r="AR268" i="34"/>
  <c r="AT268" i="34" s="1"/>
  <c r="AV268" i="34" s="1"/>
  <c r="AY268" i="34" s="1"/>
  <c r="AW272" i="34"/>
  <c r="AX272" i="34"/>
  <c r="AW141" i="34"/>
  <c r="H154" i="34"/>
  <c r="AW160" i="34"/>
  <c r="I165" i="34"/>
  <c r="J165" i="34" s="1"/>
  <c r="AU165" i="34" s="1"/>
  <c r="AQ178" i="34"/>
  <c r="AR190" i="34"/>
  <c r="AT190" i="34" s="1"/>
  <c r="AW191" i="34"/>
  <c r="AX191" i="34"/>
  <c r="AW200" i="34"/>
  <c r="AQ207" i="34"/>
  <c r="AW237" i="34"/>
  <c r="AR239" i="34"/>
  <c r="AT239" i="34" s="1"/>
  <c r="AV239" i="34" s="1"/>
  <c r="AY239" i="34" s="1"/>
  <c r="AX248" i="34"/>
  <c r="AW248" i="34"/>
  <c r="AX250" i="34"/>
  <c r="AW250" i="34"/>
  <c r="AV252" i="34"/>
  <c r="AY252" i="34" s="1"/>
  <c r="AR254" i="34"/>
  <c r="AT254" i="34" s="1"/>
  <c r="AV254" i="34" s="1"/>
  <c r="AY254" i="34" s="1"/>
  <c r="AR255" i="34"/>
  <c r="AT255" i="34" s="1"/>
  <c r="AV255" i="34" s="1"/>
  <c r="AY255" i="34" s="1"/>
  <c r="AT289" i="34"/>
  <c r="AR289" i="34"/>
  <c r="AX309" i="34"/>
  <c r="AW309" i="34"/>
  <c r="AM120" i="34"/>
  <c r="AQ120" i="34" s="1"/>
  <c r="AM129" i="34"/>
  <c r="AQ129" i="34" s="1"/>
  <c r="J139" i="34"/>
  <c r="AX141" i="34"/>
  <c r="E147" i="34"/>
  <c r="I148" i="34"/>
  <c r="AR150" i="34"/>
  <c r="AT150" i="34" s="1"/>
  <c r="AX160" i="34"/>
  <c r="J171" i="34"/>
  <c r="AU171" i="34" s="1"/>
  <c r="I173" i="34"/>
  <c r="J173" i="34" s="1"/>
  <c r="AT195" i="34"/>
  <c r="AR195" i="34"/>
  <c r="AQ199" i="34"/>
  <c r="AX222" i="34"/>
  <c r="AR224" i="34"/>
  <c r="AT224" i="34" s="1"/>
  <c r="AV224" i="34" s="1"/>
  <c r="AY224" i="34" s="1"/>
  <c r="AW225" i="34"/>
  <c r="H230" i="34"/>
  <c r="AV234" i="34"/>
  <c r="AY234" i="34" s="1"/>
  <c r="AX255" i="34"/>
  <c r="AW255" i="34"/>
  <c r="AX266" i="34"/>
  <c r="AW266" i="34"/>
  <c r="AT271" i="34"/>
  <c r="AV271" i="34" s="1"/>
  <c r="AY271" i="34" s="1"/>
  <c r="AR271" i="34"/>
  <c r="AR290" i="34"/>
  <c r="AT290" i="34" s="1"/>
  <c r="AV290" i="34" s="1"/>
  <c r="AY290" i="34" s="1"/>
  <c r="AM153" i="34"/>
  <c r="AQ153" i="34" s="1"/>
  <c r="E155" i="34"/>
  <c r="H155" i="34" s="1"/>
  <c r="AQ156" i="34"/>
  <c r="AU177" i="34"/>
  <c r="AU190" i="34"/>
  <c r="AX194" i="34"/>
  <c r="AW197" i="34"/>
  <c r="AW212" i="34"/>
  <c r="AX218" i="34"/>
  <c r="AW218" i="34"/>
  <c r="AX224" i="34"/>
  <c r="AR247" i="34"/>
  <c r="AT247" i="34" s="1"/>
  <c r="AV247" i="34" s="1"/>
  <c r="AR250" i="34"/>
  <c r="AT250" i="34" s="1"/>
  <c r="AV250" i="34" s="1"/>
  <c r="AY250" i="34" s="1"/>
  <c r="AX253" i="34"/>
  <c r="AR259" i="34"/>
  <c r="AT259" i="34" s="1"/>
  <c r="AV259" i="34" s="1"/>
  <c r="AY259" i="34" s="1"/>
  <c r="AR260" i="34"/>
  <c r="AT260" i="34" s="1"/>
  <c r="AV260" i="34" s="1"/>
  <c r="AY260" i="34" s="1"/>
  <c r="AX262" i="34"/>
  <c r="AW262" i="34"/>
  <c r="AR266" i="34"/>
  <c r="AT266" i="34" s="1"/>
  <c r="AV266" i="34" s="1"/>
  <c r="AY266" i="34" s="1"/>
  <c r="AR277" i="34"/>
  <c r="AT277" i="34" s="1"/>
  <c r="AR288" i="34"/>
  <c r="AT288" i="34" s="1"/>
  <c r="AV288" i="34" s="1"/>
  <c r="AY288" i="34" s="1"/>
  <c r="AW111" i="34"/>
  <c r="J162" i="34"/>
  <c r="AU162" i="34" s="1"/>
  <c r="AX168" i="34"/>
  <c r="E174" i="34"/>
  <c r="H174" i="34" s="1"/>
  <c r="E182" i="34"/>
  <c r="AQ185" i="34"/>
  <c r="AW186" i="34"/>
  <c r="J195" i="34"/>
  <c r="AU195" i="34" s="1"/>
  <c r="J196" i="34"/>
  <c r="AR198" i="34"/>
  <c r="AT198" i="34" s="1"/>
  <c r="AQ204" i="34"/>
  <c r="AW207" i="34"/>
  <c r="J210" i="34"/>
  <c r="AU210" i="34" s="1"/>
  <c r="I211" i="34"/>
  <c r="AQ211" i="34" s="1"/>
  <c r="AX212" i="34"/>
  <c r="AU218" i="34"/>
  <c r="J219" i="34"/>
  <c r="AX221" i="34"/>
  <c r="AW221" i="34"/>
  <c r="AW222" i="34"/>
  <c r="AW227" i="34"/>
  <c r="AX243" i="34"/>
  <c r="AW243" i="34"/>
  <c r="AR249" i="34"/>
  <c r="AT249" i="34" s="1"/>
  <c r="AV249" i="34" s="1"/>
  <c r="AY249" i="34" s="1"/>
  <c r="AR256" i="34"/>
  <c r="AT256" i="34" s="1"/>
  <c r="AV256" i="34" s="1"/>
  <c r="AX260" i="34"/>
  <c r="AW260" i="34"/>
  <c r="AR265" i="34"/>
  <c r="AT265" i="34" s="1"/>
  <c r="AV265" i="34" s="1"/>
  <c r="AY265" i="34" s="1"/>
  <c r="AR283" i="34"/>
  <c r="AT283" i="34" s="1"/>
  <c r="AR286" i="34"/>
  <c r="AT286" i="34" s="1"/>
  <c r="AW142" i="34"/>
  <c r="AU150" i="34"/>
  <c r="H172" i="34"/>
  <c r="AW177" i="34"/>
  <c r="J180" i="34"/>
  <c r="AU180" i="34" s="1"/>
  <c r="AU187" i="34"/>
  <c r="AX197" i="34"/>
  <c r="AX201" i="34"/>
  <c r="AW201" i="34"/>
  <c r="AT206" i="34"/>
  <c r="AV206" i="34" s="1"/>
  <c r="AY206" i="34" s="1"/>
  <c r="AX209" i="34"/>
  <c r="H215" i="34"/>
  <c r="AR215" i="34"/>
  <c r="AT215" i="34" s="1"/>
  <c r="AV215" i="34" s="1"/>
  <c r="AT236" i="34"/>
  <c r="AV236" i="34" s="1"/>
  <c r="AY236" i="34" s="1"/>
  <c r="AT241" i="34"/>
  <c r="AV241" i="34" s="1"/>
  <c r="AY241" i="34" s="1"/>
  <c r="H247" i="34"/>
  <c r="AX251" i="34"/>
  <c r="AW251" i="34"/>
  <c r="AR262" i="34"/>
  <c r="AT262" i="34" s="1"/>
  <c r="AV262" i="34" s="1"/>
  <c r="AY262" i="34" s="1"/>
  <c r="AX265" i="34"/>
  <c r="AW265" i="34"/>
  <c r="AW196" i="34"/>
  <c r="AX196" i="34"/>
  <c r="AX198" i="34"/>
  <c r="AW198" i="34"/>
  <c r="AR201" i="34"/>
  <c r="AT201" i="34" s="1"/>
  <c r="AX211" i="34"/>
  <c r="AR220" i="34"/>
  <c r="AT220" i="34" s="1"/>
  <c r="AV220" i="34" s="1"/>
  <c r="AY220" i="34" s="1"/>
  <c r="AU221" i="34"/>
  <c r="AV221" i="34" s="1"/>
  <c r="AY221" i="34" s="1"/>
  <c r="AU223" i="34"/>
  <c r="AR232" i="34"/>
  <c r="AT232" i="34" s="1"/>
  <c r="AV232" i="34" s="1"/>
  <c r="AY232" i="34" s="1"/>
  <c r="AR242" i="34"/>
  <c r="AT242" i="34" s="1"/>
  <c r="AV242" i="34" s="1"/>
  <c r="AX256" i="34"/>
  <c r="AW256" i="34"/>
  <c r="AY256" i="34"/>
  <c r="AR263" i="34"/>
  <c r="AT263" i="34" s="1"/>
  <c r="AV263" i="34" s="1"/>
  <c r="AY263" i="34" s="1"/>
  <c r="AR295" i="34"/>
  <c r="AT295" i="34" s="1"/>
  <c r="AW203" i="34"/>
  <c r="AX213" i="34"/>
  <c r="AX214" i="34"/>
  <c r="AW216" i="34"/>
  <c r="I219" i="34"/>
  <c r="AQ219" i="34" s="1"/>
  <c r="AW226" i="34"/>
  <c r="AX229" i="34"/>
  <c r="AW231" i="34"/>
  <c r="AU233" i="34"/>
  <c r="AX273" i="34"/>
  <c r="AT276" i="34"/>
  <c r="AT281" i="34"/>
  <c r="AV281" i="34" s="1"/>
  <c r="AY281" i="34" s="1"/>
  <c r="AR287" i="34"/>
  <c r="AT287" i="34" s="1"/>
  <c r="AX292" i="34"/>
  <c r="AW292" i="34"/>
  <c r="AX302" i="34"/>
  <c r="AW302" i="34"/>
  <c r="AT302" i="34"/>
  <c r="AV302" i="34" s="1"/>
  <c r="AY302" i="34" s="1"/>
  <c r="AR302" i="34"/>
  <c r="AQ311" i="34"/>
  <c r="AM313" i="34"/>
  <c r="AQ313" i="34" s="1"/>
  <c r="AR317" i="34"/>
  <c r="AT317" i="34" s="1"/>
  <c r="AX320" i="34"/>
  <c r="AW320" i="34"/>
  <c r="AR327" i="34"/>
  <c r="AT327" i="34" s="1"/>
  <c r="AV327" i="34" s="1"/>
  <c r="AX203" i="34"/>
  <c r="AW205" i="34"/>
  <c r="AQ214" i="34"/>
  <c r="AX216" i="34"/>
  <c r="AX226" i="34"/>
  <c r="AX231" i="34"/>
  <c r="AW236" i="34"/>
  <c r="AW241" i="34"/>
  <c r="AW267" i="34"/>
  <c r="AX287" i="34"/>
  <c r="AW287" i="34"/>
  <c r="AQ291" i="34"/>
  <c r="AT305" i="34"/>
  <c r="AV305" i="34" s="1"/>
  <c r="AR305" i="34"/>
  <c r="AW195" i="34"/>
  <c r="AX205" i="34"/>
  <c r="AW208" i="34"/>
  <c r="AW210" i="34"/>
  <c r="I216" i="34"/>
  <c r="AQ216" i="34" s="1"/>
  <c r="AW233" i="34"/>
  <c r="AX236" i="34"/>
  <c r="AW238" i="34"/>
  <c r="AX241" i="34"/>
  <c r="AW245" i="34"/>
  <c r="AW257" i="34"/>
  <c r="AX267" i="34"/>
  <c r="AW269" i="34"/>
  <c r="AX276" i="34"/>
  <c r="AW277" i="34"/>
  <c r="AX280" i="34"/>
  <c r="AW281" i="34"/>
  <c r="AU285" i="34"/>
  <c r="J289" i="34"/>
  <c r="AU289" i="34" s="1"/>
  <c r="AU287" i="34"/>
  <c r="AW288" i="34"/>
  <c r="AW291" i="34"/>
  <c r="H295" i="34"/>
  <c r="F296" i="34"/>
  <c r="I308" i="34"/>
  <c r="AQ308" i="34" s="1"/>
  <c r="I306" i="34"/>
  <c r="J304" i="34"/>
  <c r="AU304" i="34" s="1"/>
  <c r="I307" i="34"/>
  <c r="AU315" i="34"/>
  <c r="AU317" i="34"/>
  <c r="H331" i="34"/>
  <c r="F332" i="34"/>
  <c r="F333" i="34" s="1"/>
  <c r="F334" i="34" s="1"/>
  <c r="F335" i="34" s="1"/>
  <c r="F336" i="34" s="1"/>
  <c r="H336" i="34" s="1"/>
  <c r="AR353" i="34"/>
  <c r="AT353" i="34" s="1"/>
  <c r="AV353" i="34" s="1"/>
  <c r="AY353" i="34" s="1"/>
  <c r="I218" i="34"/>
  <c r="AQ218" i="34" s="1"/>
  <c r="AX245" i="34"/>
  <c r="AX257" i="34"/>
  <c r="AX269" i="34"/>
  <c r="AX275" i="34"/>
  <c r="AQ279" i="34"/>
  <c r="AT284" i="34"/>
  <c r="I297" i="34"/>
  <c r="J295" i="34"/>
  <c r="AU295" i="34" s="1"/>
  <c r="I299" i="34"/>
  <c r="AQ299" i="34" s="1"/>
  <c r="AR303" i="34"/>
  <c r="AT303" i="34" s="1"/>
  <c r="AV303" i="34" s="1"/>
  <c r="AY303" i="34" s="1"/>
  <c r="F314" i="34"/>
  <c r="F315" i="34" s="1"/>
  <c r="F316" i="34" s="1"/>
  <c r="F317" i="34" s="1"/>
  <c r="F318" i="34" s="1"/>
  <c r="H318" i="34" s="1"/>
  <c r="H313" i="34"/>
  <c r="AT273" i="34"/>
  <c r="AR273" i="34"/>
  <c r="AW284" i="34"/>
  <c r="AR294" i="34"/>
  <c r="AT294" i="34" s="1"/>
  <c r="AV294" i="34" s="1"/>
  <c r="E307" i="34"/>
  <c r="H307" i="34" s="1"/>
  <c r="E308" i="34"/>
  <c r="H308" i="34" s="1"/>
  <c r="E306" i="34"/>
  <c r="H306" i="34" s="1"/>
  <c r="H305" i="34"/>
  <c r="AR345" i="34"/>
  <c r="AT345" i="34" s="1"/>
  <c r="AV345" i="34" s="1"/>
  <c r="AY345" i="34" s="1"/>
  <c r="AW192" i="34"/>
  <c r="J208" i="34"/>
  <c r="J212" i="34" s="1"/>
  <c r="I212" i="34"/>
  <c r="AQ212" i="34" s="1"/>
  <c r="AW240" i="34"/>
  <c r="AR245" i="34"/>
  <c r="AT245" i="34" s="1"/>
  <c r="AV245" i="34" s="1"/>
  <c r="AY245" i="34" s="1"/>
  <c r="AW249" i="34"/>
  <c r="AW252" i="34"/>
  <c r="AR257" i="34"/>
  <c r="AT257" i="34" s="1"/>
  <c r="AV257" i="34" s="1"/>
  <c r="AY257" i="34" s="1"/>
  <c r="AW261" i="34"/>
  <c r="AW264" i="34"/>
  <c r="AR269" i="34"/>
  <c r="AT269" i="34" s="1"/>
  <c r="AV269" i="34" s="1"/>
  <c r="AY269" i="34" s="1"/>
  <c r="H278" i="34"/>
  <c r="AQ278" i="34"/>
  <c r="H279" i="34"/>
  <c r="AX281" i="34"/>
  <c r="AV284" i="34"/>
  <c r="AY284" i="34" s="1"/>
  <c r="AX289" i="34"/>
  <c r="AW289" i="34"/>
  <c r="AQ293" i="34"/>
  <c r="AX303" i="34"/>
  <c r="AQ315" i="34"/>
  <c r="AX249" i="34"/>
  <c r="AX261" i="34"/>
  <c r="AT292" i="34"/>
  <c r="AV292" i="34" s="1"/>
  <c r="AY292" i="34" s="1"/>
  <c r="AR292" i="34"/>
  <c r="AR322" i="34"/>
  <c r="AT322" i="34" s="1"/>
  <c r="J200" i="34"/>
  <c r="J204" i="34" s="1"/>
  <c r="AU275" i="34"/>
  <c r="AV275" i="34" s="1"/>
  <c r="AY275" i="34" s="1"/>
  <c r="AU274" i="34"/>
  <c r="AW280" i="34"/>
  <c r="AX282" i="34"/>
  <c r="AW282" i="34"/>
  <c r="H285" i="34"/>
  <c r="AQ285" i="34"/>
  <c r="H286" i="34"/>
  <c r="AX291" i="34"/>
  <c r="AR296" i="34"/>
  <c r="AT296" i="34" s="1"/>
  <c r="AV296" i="34" s="1"/>
  <c r="AQ298" i="34"/>
  <c r="AQ300" i="34"/>
  <c r="AW303" i="34"/>
  <c r="AR374" i="34"/>
  <c r="AT374" i="34" s="1"/>
  <c r="AU277" i="34"/>
  <c r="H312" i="34"/>
  <c r="AQ314" i="34"/>
  <c r="AT330" i="34"/>
  <c r="AV330" i="34" s="1"/>
  <c r="AQ333" i="34"/>
  <c r="AT336" i="34"/>
  <c r="AV336" i="34" s="1"/>
  <c r="AT337" i="34"/>
  <c r="AV337" i="34" s="1"/>
  <c r="AY337" i="34" s="1"/>
  <c r="AR338" i="34"/>
  <c r="AT338" i="34" s="1"/>
  <c r="AV338" i="34" s="1"/>
  <c r="AY338" i="34" s="1"/>
  <c r="AX339" i="34"/>
  <c r="AW339" i="34"/>
  <c r="J340" i="34"/>
  <c r="AU340" i="34" s="1"/>
  <c r="J341" i="34"/>
  <c r="AT341" i="34"/>
  <c r="AX350" i="34"/>
  <c r="AW350" i="34"/>
  <c r="F362" i="34"/>
  <c r="H361" i="34"/>
  <c r="AV361" i="34"/>
  <c r="AX379" i="34"/>
  <c r="AW379" i="34"/>
  <c r="AR379" i="34"/>
  <c r="AT379" i="34"/>
  <c r="AR301" i="34"/>
  <c r="AT301" i="34" s="1"/>
  <c r="AV301" i="34" s="1"/>
  <c r="AY301" i="34" s="1"/>
  <c r="E316" i="34"/>
  <c r="H316" i="34" s="1"/>
  <c r="E317" i="34"/>
  <c r="E315" i="34"/>
  <c r="AQ318" i="34"/>
  <c r="AT320" i="34"/>
  <c r="AV320" i="34" s="1"/>
  <c r="AY320" i="34" s="1"/>
  <c r="AT325" i="34"/>
  <c r="AV325" i="34" s="1"/>
  <c r="AQ329" i="34"/>
  <c r="H330" i="34"/>
  <c r="AT331" i="34"/>
  <c r="AV331" i="34" s="1"/>
  <c r="AR339" i="34"/>
  <c r="AT339" i="34" s="1"/>
  <c r="AV339" i="34" s="1"/>
  <c r="AY339" i="34" s="1"/>
  <c r="AX341" i="34"/>
  <c r="AU312" i="34"/>
  <c r="AU310" i="34"/>
  <c r="AX329" i="34"/>
  <c r="AR352" i="34"/>
  <c r="AT352" i="34" s="1"/>
  <c r="AR362" i="34"/>
  <c r="AT362" i="34" s="1"/>
  <c r="AV362" i="34" s="1"/>
  <c r="AR378" i="34"/>
  <c r="AT378" i="34" s="1"/>
  <c r="AX404" i="34"/>
  <c r="AW404" i="34"/>
  <c r="AU276" i="34"/>
  <c r="H304" i="34"/>
  <c r="AR309" i="34"/>
  <c r="AT309" i="34" s="1"/>
  <c r="AV309" i="34" s="1"/>
  <c r="AY309" i="34" s="1"/>
  <c r="AQ326" i="34"/>
  <c r="AQ332" i="34"/>
  <c r="AU333" i="34"/>
  <c r="AW355" i="34"/>
  <c r="AR364" i="34"/>
  <c r="AT364" i="34" s="1"/>
  <c r="F323" i="34"/>
  <c r="AU324" i="34"/>
  <c r="AW342" i="34"/>
  <c r="AW356" i="34"/>
  <c r="AX357" i="34"/>
  <c r="AW357" i="34"/>
  <c r="AU360" i="34"/>
  <c r="AU358" i="34"/>
  <c r="AV358" i="34" s="1"/>
  <c r="AY358" i="34" s="1"/>
  <c r="AX360" i="34"/>
  <c r="AW360" i="34"/>
  <c r="AT370" i="34"/>
  <c r="AV370" i="34" s="1"/>
  <c r="AR319" i="34"/>
  <c r="AT319" i="34" s="1"/>
  <c r="AV319" i="34" s="1"/>
  <c r="AY319" i="34" s="1"/>
  <c r="AT328" i="34"/>
  <c r="E335" i="34"/>
  <c r="H332" i="34"/>
  <c r="AX344" i="34"/>
  <c r="AW344" i="34"/>
  <c r="AV348" i="34"/>
  <c r="AY348" i="34" s="1"/>
  <c r="AQ346" i="34"/>
  <c r="AW347" i="34"/>
  <c r="I356" i="34"/>
  <c r="AQ356" i="34" s="1"/>
  <c r="I354" i="34"/>
  <c r="J354" i="34" s="1"/>
  <c r="J352" i="34"/>
  <c r="AU352" i="34" s="1"/>
  <c r="I355" i="34"/>
  <c r="AQ355" i="34" s="1"/>
  <c r="AR357" i="34"/>
  <c r="AT357" i="34" s="1"/>
  <c r="AV357" i="34" s="1"/>
  <c r="AY357" i="34" s="1"/>
  <c r="AT360" i="34"/>
  <c r="AQ365" i="34"/>
  <c r="AU376" i="34"/>
  <c r="AV376" i="34" s="1"/>
  <c r="AY376" i="34" s="1"/>
  <c r="AU378" i="34"/>
  <c r="AX322" i="34"/>
  <c r="AW322" i="34"/>
  <c r="AR321" i="34"/>
  <c r="AT321" i="34" s="1"/>
  <c r="AV321" i="34" s="1"/>
  <c r="AR340" i="34"/>
  <c r="AT340" i="34" s="1"/>
  <c r="AX345" i="34"/>
  <c r="AW345" i="34"/>
  <c r="AT348" i="34"/>
  <c r="AT366" i="34"/>
  <c r="AV366" i="34" s="1"/>
  <c r="AR366" i="34"/>
  <c r="AR369" i="34"/>
  <c r="AT369" i="34" s="1"/>
  <c r="AX396" i="34"/>
  <c r="AW396" i="34"/>
  <c r="AQ312" i="34"/>
  <c r="H321" i="34"/>
  <c r="AW328" i="34"/>
  <c r="AW329" i="34"/>
  <c r="AX338" i="34"/>
  <c r="AW338" i="34"/>
  <c r="AR344" i="34"/>
  <c r="AT344" i="34" s="1"/>
  <c r="AV344" i="34" s="1"/>
  <c r="AY344" i="34" s="1"/>
  <c r="AX348" i="34"/>
  <c r="AT349" i="34"/>
  <c r="AV349" i="34" s="1"/>
  <c r="AY349" i="34" s="1"/>
  <c r="AQ350" i="34"/>
  <c r="AX351" i="34"/>
  <c r="AW351" i="34"/>
  <c r="AW359" i="34"/>
  <c r="AR436" i="34"/>
  <c r="AT436" i="34" s="1"/>
  <c r="AV436" i="34" s="1"/>
  <c r="AY436" i="34" s="1"/>
  <c r="AW340" i="34"/>
  <c r="AW352" i="34"/>
  <c r="AQ359" i="34"/>
  <c r="AQ373" i="34"/>
  <c r="AY384" i="34"/>
  <c r="AX384" i="34"/>
  <c r="AW384" i="34"/>
  <c r="AX388" i="34"/>
  <c r="AW388" i="34"/>
  <c r="AX398" i="34"/>
  <c r="AW398" i="34"/>
  <c r="AX413" i="34"/>
  <c r="AW413" i="34"/>
  <c r="AW417" i="34"/>
  <c r="AX417" i="34"/>
  <c r="AX445" i="34"/>
  <c r="AW445" i="34"/>
  <c r="AR540" i="34"/>
  <c r="AT540" i="34" s="1"/>
  <c r="AV540" i="34" s="1"/>
  <c r="AY540" i="34" s="1"/>
  <c r="AR585" i="34"/>
  <c r="AT585" i="34" s="1"/>
  <c r="AR589" i="34"/>
  <c r="AT589" i="34" s="1"/>
  <c r="AV589" i="34" s="1"/>
  <c r="AY589" i="34" s="1"/>
  <c r="AR604" i="34"/>
  <c r="AT604" i="34" s="1"/>
  <c r="AW354" i="34"/>
  <c r="AQ371" i="34"/>
  <c r="AW378" i="34"/>
  <c r="AX386" i="34"/>
  <c r="AW386" i="34"/>
  <c r="AR389" i="34"/>
  <c r="AT389" i="34" s="1"/>
  <c r="AR397" i="34"/>
  <c r="AT397" i="34" s="1"/>
  <c r="AV397" i="34" s="1"/>
  <c r="AX400" i="34"/>
  <c r="AW400" i="34"/>
  <c r="AR429" i="34"/>
  <c r="AT429" i="34" s="1"/>
  <c r="AV429" i="34" s="1"/>
  <c r="AX433" i="34"/>
  <c r="AW433" i="34"/>
  <c r="AR433" i="34"/>
  <c r="AT433" i="34" s="1"/>
  <c r="AV433" i="34" s="1"/>
  <c r="AY433" i="34" s="1"/>
  <c r="AX354" i="34"/>
  <c r="H368" i="34"/>
  <c r="F369" i="34"/>
  <c r="F370" i="34" s="1"/>
  <c r="AR375" i="34"/>
  <c r="AT375" i="34" s="1"/>
  <c r="AV375" i="34" s="1"/>
  <c r="AX382" i="34"/>
  <c r="AW382" i="34"/>
  <c r="AR385" i="34"/>
  <c r="AT385" i="34" s="1"/>
  <c r="AV385" i="34" s="1"/>
  <c r="AR386" i="34"/>
  <c r="AT386" i="34" s="1"/>
  <c r="AV386" i="34" s="1"/>
  <c r="AY386" i="34" s="1"/>
  <c r="AR387" i="34"/>
  <c r="AT387" i="34" s="1"/>
  <c r="AV387" i="34" s="1"/>
  <c r="AY387" i="34" s="1"/>
  <c r="AU388" i="34"/>
  <c r="AU389" i="34"/>
  <c r="AX412" i="34"/>
  <c r="AW412" i="34"/>
  <c r="AR412" i="34"/>
  <c r="AT412" i="34" s="1"/>
  <c r="AV412" i="34" s="1"/>
  <c r="AY412" i="34" s="1"/>
  <c r="AX424" i="34"/>
  <c r="AW424" i="34"/>
  <c r="AT439" i="34"/>
  <c r="AV439" i="34" s="1"/>
  <c r="AY439" i="34" s="1"/>
  <c r="AR444" i="34"/>
  <c r="AT444" i="34" s="1"/>
  <c r="AV444" i="34" s="1"/>
  <c r="AX358" i="34"/>
  <c r="AU369" i="34"/>
  <c r="AU367" i="34"/>
  <c r="AQ368" i="34"/>
  <c r="AR377" i="34"/>
  <c r="AT377" i="34" s="1"/>
  <c r="AU383" i="34"/>
  <c r="AU382" i="34"/>
  <c r="AX378" i="34"/>
  <c r="AR380" i="34"/>
  <c r="AT380" i="34" s="1"/>
  <c r="AX387" i="34"/>
  <c r="J401" i="34"/>
  <c r="AU400" i="34"/>
  <c r="AR432" i="34"/>
  <c r="AT432" i="34" s="1"/>
  <c r="AV432" i="34" s="1"/>
  <c r="AY432" i="34" s="1"/>
  <c r="AW435" i="34"/>
  <c r="AX435" i="34"/>
  <c r="AX460" i="34"/>
  <c r="AW460" i="34"/>
  <c r="AU328" i="34"/>
  <c r="AV328" i="34" s="1"/>
  <c r="AY328" i="34" s="1"/>
  <c r="AW346" i="34"/>
  <c r="E374" i="34"/>
  <c r="E372" i="34"/>
  <c r="E373" i="34"/>
  <c r="AQ382" i="34"/>
  <c r="AQ383" i="34"/>
  <c r="AX391" i="34"/>
  <c r="AW391" i="34"/>
  <c r="AR395" i="34"/>
  <c r="AT395" i="34" s="1"/>
  <c r="AV395" i="34" s="1"/>
  <c r="AQ407" i="34"/>
  <c r="J407" i="34"/>
  <c r="AR419" i="34"/>
  <c r="AT419" i="34" s="1"/>
  <c r="AR423" i="34"/>
  <c r="AT423" i="34" s="1"/>
  <c r="AV423" i="34" s="1"/>
  <c r="AY423" i="34" s="1"/>
  <c r="AW438" i="34"/>
  <c r="AX438" i="34"/>
  <c r="AW353" i="34"/>
  <c r="AU379" i="34"/>
  <c r="J381" i="34"/>
  <c r="AU381" i="34" s="1"/>
  <c r="AU377" i="34"/>
  <c r="AW380" i="34"/>
  <c r="AX383" i="34"/>
  <c r="AW383" i="34"/>
  <c r="AW387" i="34"/>
  <c r="AR391" i="34"/>
  <c r="AT391" i="34" s="1"/>
  <c r="AV391" i="34" s="1"/>
  <c r="AY391" i="34" s="1"/>
  <c r="AR392" i="34"/>
  <c r="AT392" i="34" s="1"/>
  <c r="AV392" i="34" s="1"/>
  <c r="AY392" i="34" s="1"/>
  <c r="AX401" i="34"/>
  <c r="AW401" i="34"/>
  <c r="AU401" i="34"/>
  <c r="AR408" i="34"/>
  <c r="AT408" i="34" s="1"/>
  <c r="AV408" i="34" s="1"/>
  <c r="AR418" i="34"/>
  <c r="AT418" i="34" s="1"/>
  <c r="AR434" i="34"/>
  <c r="AT434" i="34" s="1"/>
  <c r="AV434" i="34" s="1"/>
  <c r="AY434" i="34" s="1"/>
  <c r="AR453" i="34"/>
  <c r="AT453" i="34" s="1"/>
  <c r="AR381" i="34"/>
  <c r="AT381" i="34" s="1"/>
  <c r="AT388" i="34"/>
  <c r="AX392" i="34"/>
  <c r="AX394" i="34"/>
  <c r="AW394" i="34"/>
  <c r="AT396" i="34"/>
  <c r="AV396" i="34" s="1"/>
  <c r="AY396" i="34" s="1"/>
  <c r="AT398" i="34"/>
  <c r="AV398" i="34" s="1"/>
  <c r="AY398" i="34" s="1"/>
  <c r="AR404" i="34"/>
  <c r="AT404" i="34" s="1"/>
  <c r="AR410" i="34"/>
  <c r="AT410" i="34" s="1"/>
  <c r="AV410" i="34" s="1"/>
  <c r="AR430" i="34"/>
  <c r="AT430" i="34" s="1"/>
  <c r="AV430" i="34" s="1"/>
  <c r="AY430" i="34" s="1"/>
  <c r="AR451" i="34"/>
  <c r="AT451" i="34" s="1"/>
  <c r="AV451" i="34" s="1"/>
  <c r="AY451" i="34" s="1"/>
  <c r="AR452" i="34"/>
  <c r="AT452" i="34" s="1"/>
  <c r="AV452" i="34" s="1"/>
  <c r="AY452" i="34" s="1"/>
  <c r="AR400" i="34"/>
  <c r="AT400" i="34" s="1"/>
  <c r="AT414" i="34"/>
  <c r="AV414" i="34" s="1"/>
  <c r="AY414" i="34" s="1"/>
  <c r="AW415" i="34"/>
  <c r="AX439" i="34"/>
  <c r="AW439" i="34"/>
  <c r="AW440" i="34"/>
  <c r="AR442" i="34"/>
  <c r="AT442" i="34" s="1"/>
  <c r="AV442" i="34" s="1"/>
  <c r="AY442" i="34" s="1"/>
  <c r="AW451" i="34"/>
  <c r="AX451" i="34"/>
  <c r="AX453" i="34"/>
  <c r="AW453" i="34"/>
  <c r="AX458" i="34"/>
  <c r="AW458" i="34"/>
  <c r="AX469" i="34"/>
  <c r="AW469" i="34"/>
  <c r="AW482" i="34"/>
  <c r="AX482" i="34"/>
  <c r="AX499" i="34"/>
  <c r="AW499" i="34"/>
  <c r="AW389" i="34"/>
  <c r="AX399" i="34"/>
  <c r="AT403" i="34"/>
  <c r="AV403" i="34" s="1"/>
  <c r="E409" i="34"/>
  <c r="E407" i="34"/>
  <c r="E408" i="34"/>
  <c r="AR428" i="34"/>
  <c r="AT428" i="34" s="1"/>
  <c r="AV428" i="34" s="1"/>
  <c r="AY428" i="34" s="1"/>
  <c r="AW456" i="34"/>
  <c r="AX456" i="34"/>
  <c r="AR468" i="34"/>
  <c r="AT468" i="34" s="1"/>
  <c r="AV468" i="34" s="1"/>
  <c r="AW377" i="34"/>
  <c r="AX389" i="34"/>
  <c r="H403" i="34"/>
  <c r="AR422" i="34"/>
  <c r="AT422" i="34" s="1"/>
  <c r="AV422" i="34" s="1"/>
  <c r="AY422" i="34" s="1"/>
  <c r="AX427" i="34"/>
  <c r="AX436" i="34"/>
  <c r="AW442" i="34"/>
  <c r="AR445" i="34"/>
  <c r="AT445" i="34" s="1"/>
  <c r="AV445" i="34" s="1"/>
  <c r="AY445" i="34" s="1"/>
  <c r="AX488" i="34"/>
  <c r="AW488" i="34"/>
  <c r="AR498" i="34"/>
  <c r="AT498" i="34" s="1"/>
  <c r="AV498" i="34" s="1"/>
  <c r="AY498" i="34" s="1"/>
  <c r="AX377" i="34"/>
  <c r="AQ399" i="34"/>
  <c r="H405" i="34"/>
  <c r="F406" i="34"/>
  <c r="AU418" i="34"/>
  <c r="J418" i="34"/>
  <c r="AV419" i="34"/>
  <c r="AY419" i="34" s="1"/>
  <c r="AX426" i="34"/>
  <c r="AW426" i="34"/>
  <c r="AX428" i="34"/>
  <c r="AR437" i="34"/>
  <c r="AT437" i="34" s="1"/>
  <c r="AV437" i="34" s="1"/>
  <c r="AY437" i="34" s="1"/>
  <c r="AX444" i="34"/>
  <c r="AR450" i="34"/>
  <c r="AT450" i="34" s="1"/>
  <c r="AV450" i="34" s="1"/>
  <c r="AW381" i="34"/>
  <c r="AW393" i="34"/>
  <c r="AT402" i="34"/>
  <c r="AQ420" i="34"/>
  <c r="AQ440" i="34"/>
  <c r="AT446" i="34"/>
  <c r="AV446" i="34" s="1"/>
  <c r="AY446" i="34" s="1"/>
  <c r="AR502" i="34"/>
  <c r="AT502" i="34" s="1"/>
  <c r="AV502" i="34" s="1"/>
  <c r="AY502" i="34" s="1"/>
  <c r="AU511" i="34"/>
  <c r="AX381" i="34"/>
  <c r="AX393" i="34"/>
  <c r="AR401" i="34"/>
  <c r="AT401" i="34" s="1"/>
  <c r="AU404" i="34"/>
  <c r="AU402" i="34"/>
  <c r="AX411" i="34"/>
  <c r="AW411" i="34"/>
  <c r="AR417" i="34"/>
  <c r="AT417" i="34" s="1"/>
  <c r="AV417" i="34" s="1"/>
  <c r="AY417" i="34" s="1"/>
  <c r="AX421" i="34"/>
  <c r="AW421" i="34"/>
  <c r="AW422" i="34"/>
  <c r="AT427" i="34"/>
  <c r="AV427" i="34" s="1"/>
  <c r="AY427" i="34" s="1"/>
  <c r="AV431" i="34"/>
  <c r="AY431" i="34" s="1"/>
  <c r="AX446" i="34"/>
  <c r="AW446" i="34"/>
  <c r="AR492" i="34"/>
  <c r="AT492" i="34" s="1"/>
  <c r="AV492" i="34" s="1"/>
  <c r="AY492" i="34" s="1"/>
  <c r="AW501" i="34"/>
  <c r="AX501" i="34"/>
  <c r="I416" i="34"/>
  <c r="AQ416" i="34" s="1"/>
  <c r="J415" i="34"/>
  <c r="AU415" i="34" s="1"/>
  <c r="H420" i="34"/>
  <c r="AQ435" i="34"/>
  <c r="AQ438" i="34"/>
  <c r="AR448" i="34"/>
  <c r="AT448" i="34" s="1"/>
  <c r="AV448" i="34" s="1"/>
  <c r="AU459" i="34"/>
  <c r="AR460" i="34"/>
  <c r="AT460" i="34" s="1"/>
  <c r="AV460" i="34" s="1"/>
  <c r="AY460" i="34" s="1"/>
  <c r="AW425" i="34"/>
  <c r="AQ447" i="34"/>
  <c r="H450" i="34"/>
  <c r="AW452" i="34"/>
  <c r="AT454" i="34"/>
  <c r="AX471" i="34"/>
  <c r="AW471" i="34"/>
  <c r="H477" i="34"/>
  <c r="AV491" i="34"/>
  <c r="AW502" i="34"/>
  <c r="AX502" i="34"/>
  <c r="AX505" i="34"/>
  <c r="AW505" i="34"/>
  <c r="AR506" i="34"/>
  <c r="AT506" i="34" s="1"/>
  <c r="AV506" i="34" s="1"/>
  <c r="AY506" i="34" s="1"/>
  <c r="AR542" i="34"/>
  <c r="AT542" i="34" s="1"/>
  <c r="AV542" i="34" s="1"/>
  <c r="AY542" i="34" s="1"/>
  <c r="AW432" i="34"/>
  <c r="AW463" i="34"/>
  <c r="H468" i="34"/>
  <c r="AV479" i="34"/>
  <c r="AY479" i="34" s="1"/>
  <c r="AQ480" i="34"/>
  <c r="AR484" i="34"/>
  <c r="AT484" i="34" s="1"/>
  <c r="AQ487" i="34"/>
  <c r="AR488" i="34"/>
  <c r="AT488" i="34" s="1"/>
  <c r="AV488" i="34" s="1"/>
  <c r="AY488" i="34" s="1"/>
  <c r="AW492" i="34"/>
  <c r="AR494" i="34"/>
  <c r="AT494" i="34" s="1"/>
  <c r="AV494" i="34" s="1"/>
  <c r="AY494" i="34" s="1"/>
  <c r="AX511" i="34"/>
  <c r="AW511" i="34"/>
  <c r="AM405" i="34"/>
  <c r="AQ405" i="34" s="1"/>
  <c r="AW414" i="34"/>
  <c r="AW416" i="34"/>
  <c r="AR425" i="34"/>
  <c r="AT425" i="34" s="1"/>
  <c r="AV425" i="34" s="1"/>
  <c r="AY425" i="34" s="1"/>
  <c r="AX432" i="34"/>
  <c r="AW434" i="34"/>
  <c r="AU441" i="34"/>
  <c r="AX457" i="34"/>
  <c r="AW457" i="34"/>
  <c r="AR466" i="34"/>
  <c r="AT466" i="34" s="1"/>
  <c r="AV466" i="34" s="1"/>
  <c r="AY466" i="34" s="1"/>
  <c r="J472" i="34"/>
  <c r="AU471" i="34"/>
  <c r="AV471" i="34" s="1"/>
  <c r="AY471" i="34" s="1"/>
  <c r="AX476" i="34"/>
  <c r="AW476" i="34"/>
  <c r="AR495" i="34"/>
  <c r="AT495" i="34" s="1"/>
  <c r="AR500" i="34"/>
  <c r="AT500" i="34" s="1"/>
  <c r="AV500" i="34" s="1"/>
  <c r="AY500" i="34" s="1"/>
  <c r="AR504" i="34"/>
  <c r="AT504" i="34" s="1"/>
  <c r="AV504" i="34" s="1"/>
  <c r="AY504" i="34" s="1"/>
  <c r="AX506" i="34"/>
  <c r="AW506" i="34"/>
  <c r="AW569" i="34"/>
  <c r="AX569" i="34"/>
  <c r="AX414" i="34"/>
  <c r="AX416" i="34"/>
  <c r="AW419" i="34"/>
  <c r="AX434" i="34"/>
  <c r="AW437" i="34"/>
  <c r="AU447" i="34"/>
  <c r="AT455" i="34"/>
  <c r="AV455" i="34" s="1"/>
  <c r="AY455" i="34" s="1"/>
  <c r="AX466" i="34"/>
  <c r="AW466" i="34"/>
  <c r="AR475" i="34"/>
  <c r="AT475" i="34" s="1"/>
  <c r="AV475" i="34" s="1"/>
  <c r="AW480" i="34"/>
  <c r="AX484" i="34"/>
  <c r="AW487" i="34"/>
  <c r="AR490" i="34"/>
  <c r="AT490" i="34" s="1"/>
  <c r="AV490" i="34" s="1"/>
  <c r="AY490" i="34" s="1"/>
  <c r="AX509" i="34"/>
  <c r="AW509" i="34"/>
  <c r="AU514" i="34"/>
  <c r="AU513" i="34"/>
  <c r="AR530" i="34"/>
  <c r="AT530" i="34" s="1"/>
  <c r="AV530" i="34" s="1"/>
  <c r="AY530" i="34" s="1"/>
  <c r="AW441" i="34"/>
  <c r="AW449" i="34"/>
  <c r="AU456" i="34"/>
  <c r="AV456" i="34" s="1"/>
  <c r="AY456" i="34" s="1"/>
  <c r="AU457" i="34"/>
  <c r="AT459" i="34"/>
  <c r="AX462" i="34"/>
  <c r="AW462" i="34"/>
  <c r="H465" i="34"/>
  <c r="AW470" i="34"/>
  <c r="AR489" i="34"/>
  <c r="AT489" i="34" s="1"/>
  <c r="AV489" i="34" s="1"/>
  <c r="AY489" i="34" s="1"/>
  <c r="AX490" i="34"/>
  <c r="AW490" i="34"/>
  <c r="AX492" i="34"/>
  <c r="AX504" i="34"/>
  <c r="AW504" i="34"/>
  <c r="AV509" i="34"/>
  <c r="AY509" i="34" s="1"/>
  <c r="AR514" i="34"/>
  <c r="AT514" i="34" s="1"/>
  <c r="AR524" i="34"/>
  <c r="AT524" i="34" s="1"/>
  <c r="AV524" i="34" s="1"/>
  <c r="AY524" i="34" s="1"/>
  <c r="H472" i="34"/>
  <c r="H475" i="34"/>
  <c r="AT478" i="34"/>
  <c r="AV478" i="34" s="1"/>
  <c r="AY478" i="34" s="1"/>
  <c r="AR478" i="34"/>
  <c r="AX489" i="34"/>
  <c r="AR493" i="34"/>
  <c r="AT493" i="34" s="1"/>
  <c r="AV493" i="34" s="1"/>
  <c r="AY493" i="34" s="1"/>
  <c r="AR505" i="34"/>
  <c r="AT505" i="34" s="1"/>
  <c r="AW507" i="34"/>
  <c r="AX507" i="34"/>
  <c r="AX514" i="34"/>
  <c r="AW557" i="34"/>
  <c r="AW454" i="34"/>
  <c r="AT458" i="34"/>
  <c r="AV458" i="34" s="1"/>
  <c r="AY458" i="34" s="1"/>
  <c r="AR469" i="34"/>
  <c r="AT469" i="34" s="1"/>
  <c r="AV469" i="34" s="1"/>
  <c r="AY469" i="34" s="1"/>
  <c r="AR477" i="34"/>
  <c r="AT477" i="34" s="1"/>
  <c r="AX478" i="34"/>
  <c r="AW478" i="34"/>
  <c r="AQ482" i="34"/>
  <c r="AY491" i="34"/>
  <c r="AW496" i="34"/>
  <c r="AX496" i="34"/>
  <c r="AQ499" i="34"/>
  <c r="AR507" i="34"/>
  <c r="AT507" i="34" s="1"/>
  <c r="AV507" i="34" s="1"/>
  <c r="AY507" i="34" s="1"/>
  <c r="AR512" i="34"/>
  <c r="AT512" i="34" s="1"/>
  <c r="AR516" i="34"/>
  <c r="AT516" i="34" s="1"/>
  <c r="AV516" i="34" s="1"/>
  <c r="AY516" i="34" s="1"/>
  <c r="AT497" i="34"/>
  <c r="AV497" i="34" s="1"/>
  <c r="AY497" i="34" s="1"/>
  <c r="J512" i="34"/>
  <c r="AU512" i="34" s="1"/>
  <c r="AR513" i="34"/>
  <c r="AT513" i="34" s="1"/>
  <c r="AT518" i="34"/>
  <c r="AV518" i="34" s="1"/>
  <c r="AY518" i="34" s="1"/>
  <c r="AQ522" i="34"/>
  <c r="AR527" i="34"/>
  <c r="AT527" i="34" s="1"/>
  <c r="AV527" i="34" s="1"/>
  <c r="AY527" i="34" s="1"/>
  <c r="AR531" i="34"/>
  <c r="AT531" i="34" s="1"/>
  <c r="AV531" i="34" s="1"/>
  <c r="AY531" i="34" s="1"/>
  <c r="AV539" i="34"/>
  <c r="AY539" i="34" s="1"/>
  <c r="AW541" i="34"/>
  <c r="AX541" i="34"/>
  <c r="AX559" i="34"/>
  <c r="AW559" i="34"/>
  <c r="AR574" i="34"/>
  <c r="AT574" i="34" s="1"/>
  <c r="AV574" i="34" s="1"/>
  <c r="AW464" i="34"/>
  <c r="AW467" i="34"/>
  <c r="AW512" i="34"/>
  <c r="AX517" i="34"/>
  <c r="H521" i="34"/>
  <c r="AQ521" i="34"/>
  <c r="H522" i="34"/>
  <c r="AX527" i="34"/>
  <c r="AW527" i="34"/>
  <c r="AX548" i="34"/>
  <c r="AW548" i="34"/>
  <c r="AR549" i="34"/>
  <c r="AT549" i="34" s="1"/>
  <c r="AV549" i="34" s="1"/>
  <c r="AY549" i="34" s="1"/>
  <c r="AR555" i="34"/>
  <c r="AT555" i="34" s="1"/>
  <c r="AV555" i="34" s="1"/>
  <c r="AY555" i="34" s="1"/>
  <c r="AR563" i="34"/>
  <c r="AT563" i="34" s="1"/>
  <c r="AX464" i="34"/>
  <c r="AX467" i="34"/>
  <c r="AU495" i="34"/>
  <c r="AR503" i="34"/>
  <c r="AT503" i="34" s="1"/>
  <c r="AV503" i="34" s="1"/>
  <c r="AY503" i="34" s="1"/>
  <c r="AW508" i="34"/>
  <c r="AR508" i="34"/>
  <c r="AT508" i="34" s="1"/>
  <c r="AV508" i="34" s="1"/>
  <c r="AY508" i="34" s="1"/>
  <c r="AX516" i="34"/>
  <c r="AW516" i="34"/>
  <c r="AX529" i="34"/>
  <c r="AX530" i="34"/>
  <c r="AW530" i="34"/>
  <c r="AR538" i="34"/>
  <c r="AT538" i="34" s="1"/>
  <c r="AV538" i="34" s="1"/>
  <c r="AY538" i="34" s="1"/>
  <c r="AW560" i="34"/>
  <c r="AX560" i="34"/>
  <c r="AR582" i="34"/>
  <c r="AT582" i="34" s="1"/>
  <c r="AV582" i="34" s="1"/>
  <c r="AY582" i="34" s="1"/>
  <c r="AQ464" i="34"/>
  <c r="AW474" i="34"/>
  <c r="AW479" i="34"/>
  <c r="AW481" i="34"/>
  <c r="AW486" i="34"/>
  <c r="AW491" i="34"/>
  <c r="AQ501" i="34"/>
  <c r="AQ528" i="34"/>
  <c r="AR546" i="34"/>
  <c r="AT546" i="34" s="1"/>
  <c r="AV546" i="34" s="1"/>
  <c r="AY546" i="34" s="1"/>
  <c r="AX564" i="34"/>
  <c r="AW564" i="34"/>
  <c r="AX474" i="34"/>
  <c r="AX481" i="34"/>
  <c r="AW483" i="34"/>
  <c r="AX486" i="34"/>
  <c r="AX491" i="34"/>
  <c r="AX495" i="34"/>
  <c r="AW497" i="34"/>
  <c r="AV505" i="34"/>
  <c r="AY505" i="34" s="1"/>
  <c r="AQ519" i="34"/>
  <c r="AU521" i="34"/>
  <c r="AU522" i="34"/>
  <c r="AW524" i="34"/>
  <c r="AW526" i="34"/>
  <c r="AT533" i="34"/>
  <c r="AV533" i="34" s="1"/>
  <c r="AY533" i="34" s="1"/>
  <c r="AR566" i="34"/>
  <c r="AT566" i="34" s="1"/>
  <c r="AV566" i="34" s="1"/>
  <c r="AY566" i="34" s="1"/>
  <c r="H510" i="34"/>
  <c r="AT515" i="34"/>
  <c r="AV515" i="34" s="1"/>
  <c r="AY515" i="34" s="1"/>
  <c r="AW518" i="34"/>
  <c r="I520" i="34"/>
  <c r="AQ520" i="34" s="1"/>
  <c r="AR526" i="34"/>
  <c r="AT526" i="34" s="1"/>
  <c r="AV526" i="34" s="1"/>
  <c r="AY526" i="34" s="1"/>
  <c r="AW528" i="34"/>
  <c r="AX531" i="34"/>
  <c r="AW531" i="34"/>
  <c r="AX533" i="34"/>
  <c r="AW533" i="34"/>
  <c r="AU561" i="34"/>
  <c r="AU560" i="34"/>
  <c r="AR572" i="34"/>
  <c r="AT572" i="34" s="1"/>
  <c r="AV572" i="34" s="1"/>
  <c r="AY572" i="34" s="1"/>
  <c r="AT510" i="34"/>
  <c r="AR511" i="34"/>
  <c r="AT511" i="34" s="1"/>
  <c r="AW513" i="34"/>
  <c r="AR541" i="34"/>
  <c r="AT541" i="34" s="1"/>
  <c r="AV541" i="34" s="1"/>
  <c r="AY541" i="34" s="1"/>
  <c r="AT543" i="34"/>
  <c r="AR568" i="34"/>
  <c r="AT568" i="34" s="1"/>
  <c r="AR576" i="34"/>
  <c r="AT576" i="34" s="1"/>
  <c r="AV576" i="34" s="1"/>
  <c r="AY576" i="34" s="1"/>
  <c r="AU544" i="34"/>
  <c r="AU543" i="34"/>
  <c r="AQ548" i="34"/>
  <c r="AQ569" i="34"/>
  <c r="AX595" i="34"/>
  <c r="AQ597" i="34"/>
  <c r="AX603" i="34"/>
  <c r="AW542" i="34"/>
  <c r="AX546" i="34"/>
  <c r="AW546" i="34"/>
  <c r="AR550" i="34"/>
  <c r="AT550" i="34" s="1"/>
  <c r="AV550" i="34" s="1"/>
  <c r="AY550" i="34" s="1"/>
  <c r="AY571" i="34"/>
  <c r="AX571" i="34"/>
  <c r="AW571" i="34"/>
  <c r="AX576" i="34"/>
  <c r="AW576" i="34"/>
  <c r="AT578" i="34"/>
  <c r="AW579" i="34"/>
  <c r="AX579" i="34"/>
  <c r="AT581" i="34"/>
  <c r="AV581" i="34" s="1"/>
  <c r="AY581" i="34" s="1"/>
  <c r="AR581" i="34"/>
  <c r="AX583" i="34"/>
  <c r="AW583" i="34"/>
  <c r="AW585" i="34"/>
  <c r="AR591" i="34"/>
  <c r="AT591" i="34" s="1"/>
  <c r="AV591" i="34" s="1"/>
  <c r="AY591" i="34" s="1"/>
  <c r="AV593" i="34"/>
  <c r="AY593" i="34" s="1"/>
  <c r="AW595" i="34"/>
  <c r="AR596" i="34"/>
  <c r="AT596" i="34" s="1"/>
  <c r="AV596" i="34" s="1"/>
  <c r="AY596" i="34" s="1"/>
  <c r="AR601" i="34"/>
  <c r="AT601" i="34" s="1"/>
  <c r="AV601" i="34" s="1"/>
  <c r="AY601" i="34" s="1"/>
  <c r="AT537" i="34"/>
  <c r="AV537" i="34" s="1"/>
  <c r="AY537" i="34" s="1"/>
  <c r="AW543" i="34"/>
  <c r="AW547" i="34"/>
  <c r="AR552" i="34"/>
  <c r="AT552" i="34" s="1"/>
  <c r="AV552" i="34" s="1"/>
  <c r="AY552" i="34" s="1"/>
  <c r="AR554" i="34"/>
  <c r="AT554" i="34" s="1"/>
  <c r="AV554" i="34" s="1"/>
  <c r="AY554" i="34" s="1"/>
  <c r="AW562" i="34"/>
  <c r="AR567" i="34"/>
  <c r="AT567" i="34" s="1"/>
  <c r="AV567" i="34" s="1"/>
  <c r="AY567" i="34" s="1"/>
  <c r="J568" i="34"/>
  <c r="AU568" i="34" s="1"/>
  <c r="J569" i="34"/>
  <c r="AV579" i="34"/>
  <c r="AY579" i="34" s="1"/>
  <c r="AX580" i="34"/>
  <c r="AR580" i="34"/>
  <c r="AT580" i="34" s="1"/>
  <c r="AV580" i="34" s="1"/>
  <c r="AY580" i="34" s="1"/>
  <c r="AU586" i="34"/>
  <c r="AU585" i="34"/>
  <c r="AT583" i="34"/>
  <c r="AV583" i="34" s="1"/>
  <c r="AY583" i="34" s="1"/>
  <c r="AW589" i="34"/>
  <c r="AX589" i="34"/>
  <c r="AW515" i="34"/>
  <c r="AR535" i="34"/>
  <c r="AT535" i="34" s="1"/>
  <c r="AW540" i="34"/>
  <c r="AQ547" i="34"/>
  <c r="AW555" i="34"/>
  <c r="AQ562" i="34"/>
  <c r="AQ570" i="34"/>
  <c r="AR573" i="34"/>
  <c r="AT573" i="34" s="1"/>
  <c r="AX577" i="34"/>
  <c r="AW577" i="34"/>
  <c r="AX591" i="34"/>
  <c r="AW591" i="34"/>
  <c r="AR594" i="34"/>
  <c r="AT594" i="34" s="1"/>
  <c r="AV594" i="34" s="1"/>
  <c r="AY594" i="34" s="1"/>
  <c r="AX596" i="34"/>
  <c r="AW596" i="34"/>
  <c r="AX601" i="34"/>
  <c r="AW601" i="34"/>
  <c r="AR602" i="34"/>
  <c r="AT602" i="34" s="1"/>
  <c r="AV602" i="34" s="1"/>
  <c r="AY602" i="34" s="1"/>
  <c r="AU603" i="34"/>
  <c r="AU604" i="34"/>
  <c r="AQ536" i="34"/>
  <c r="AX550" i="34"/>
  <c r="AX554" i="34"/>
  <c r="AR556" i="34"/>
  <c r="AT556" i="34" s="1"/>
  <c r="AV556" i="34" s="1"/>
  <c r="AY556" i="34" s="1"/>
  <c r="AY565" i="34"/>
  <c r="AW573" i="34"/>
  <c r="AR575" i="34"/>
  <c r="AT575" i="34" s="1"/>
  <c r="AR588" i="34"/>
  <c r="AT588" i="34" s="1"/>
  <c r="H544" i="34"/>
  <c r="AX547" i="34"/>
  <c r="AW549" i="34"/>
  <c r="AQ557" i="34"/>
  <c r="AT559" i="34"/>
  <c r="AV559" i="34" s="1"/>
  <c r="AY559" i="34" s="1"/>
  <c r="AQ561" i="34"/>
  <c r="AX562" i="34"/>
  <c r="AW567" i="34"/>
  <c r="AX572" i="34"/>
  <c r="AW572" i="34"/>
  <c r="AW575" i="34"/>
  <c r="AQ577" i="34"/>
  <c r="AW580" i="34"/>
  <c r="AX584" i="34"/>
  <c r="AW584" i="34"/>
  <c r="AW586" i="34"/>
  <c r="AX586" i="34"/>
  <c r="AW588" i="34"/>
  <c r="AR590" i="34"/>
  <c r="AT590" i="34" s="1"/>
  <c r="AV590" i="34" s="1"/>
  <c r="AY590" i="34" s="1"/>
  <c r="AX594" i="34"/>
  <c r="AW594" i="34"/>
  <c r="AT598" i="34"/>
  <c r="AV598" i="34" s="1"/>
  <c r="AY598" i="34" s="1"/>
  <c r="AW599" i="34"/>
  <c r="AX599" i="34"/>
  <c r="AV535" i="34"/>
  <c r="AY535" i="34" s="1"/>
  <c r="AW537" i="34"/>
  <c r="AY553" i="34"/>
  <c r="AX556" i="34"/>
  <c r="AU558" i="34"/>
  <c r="AU557" i="34"/>
  <c r="AT560" i="34"/>
  <c r="AU578" i="34"/>
  <c r="AV578" i="34" s="1"/>
  <c r="AY578" i="34" s="1"/>
  <c r="AU577" i="34"/>
  <c r="AX582" i="34"/>
  <c r="AW582" i="34"/>
  <c r="AR584" i="34"/>
  <c r="AT584" i="34" s="1"/>
  <c r="AW590" i="34"/>
  <c r="AR595" i="34"/>
  <c r="AT595" i="34" s="1"/>
  <c r="AV595" i="34" s="1"/>
  <c r="AY595" i="34" s="1"/>
  <c r="AX597" i="34"/>
  <c r="AW597" i="34"/>
  <c r="AV599" i="34"/>
  <c r="AY599" i="34" s="1"/>
  <c r="H600" i="34"/>
  <c r="AX602" i="34"/>
  <c r="AW602" i="34"/>
  <c r="AX604" i="34"/>
  <c r="AW604" i="34"/>
  <c r="AW558" i="34"/>
  <c r="AW561" i="34"/>
  <c r="AU573" i="34"/>
  <c r="AW578" i="34"/>
  <c r="J584" i="34"/>
  <c r="AU584" i="34" s="1"/>
  <c r="AR587" i="34"/>
  <c r="AT587" i="34" s="1"/>
  <c r="AV587" i="34" s="1"/>
  <c r="AY587" i="34" s="1"/>
  <c r="AU588" i="34"/>
  <c r="AW598" i="34"/>
  <c r="AX558" i="34"/>
  <c r="AX561" i="34"/>
  <c r="AW563" i="34"/>
  <c r="AW566" i="34"/>
  <c r="AW568" i="34"/>
  <c r="AX578" i="34"/>
  <c r="AX598" i="34"/>
  <c r="AU597" i="34"/>
  <c r="J563" i="34"/>
  <c r="AW565" i="34"/>
  <c r="I823" i="30"/>
  <c r="J823" i="30" s="1"/>
  <c r="J822" i="30"/>
  <c r="I793" i="30"/>
  <c r="J793" i="30" s="1"/>
  <c r="J792" i="30"/>
  <c r="I783" i="30"/>
  <c r="J783" i="30" s="1"/>
  <c r="J782" i="30"/>
  <c r="I773" i="30"/>
  <c r="J773" i="30" s="1"/>
  <c r="J772" i="30"/>
  <c r="H772" i="30"/>
  <c r="H773" i="30"/>
  <c r="I753" i="30"/>
  <c r="J753" i="30" s="1"/>
  <c r="J752" i="30"/>
  <c r="I743" i="30"/>
  <c r="J743" i="30" s="1"/>
  <c r="J103" i="30"/>
  <c r="J123" i="30"/>
  <c r="J303" i="30"/>
  <c r="J513" i="30"/>
  <c r="J733" i="30"/>
  <c r="J873" i="30"/>
  <c r="J863" i="30"/>
  <c r="J403" i="30"/>
  <c r="J393" i="30"/>
  <c r="AS2" i="30"/>
  <c r="AV200" i="34" l="1"/>
  <c r="AY200" i="34" s="1"/>
  <c r="AU453" i="34"/>
  <c r="AT13" i="34"/>
  <c r="H157" i="34"/>
  <c r="AX493" i="34"/>
  <c r="AV388" i="34"/>
  <c r="AY388" i="34" s="1"/>
  <c r="AU63" i="34"/>
  <c r="AV575" i="34"/>
  <c r="AY575" i="34" s="1"/>
  <c r="AT32" i="34"/>
  <c r="AW259" i="34"/>
  <c r="AT196" i="34"/>
  <c r="J65" i="34"/>
  <c r="AU65" i="34" s="1"/>
  <c r="AX3" i="34"/>
  <c r="AW62" i="34"/>
  <c r="AU200" i="34"/>
  <c r="AU209" i="34"/>
  <c r="AV209" i="34" s="1"/>
  <c r="AY209" i="34" s="1"/>
  <c r="J211" i="34"/>
  <c r="AU211" i="34" s="1"/>
  <c r="AV183" i="34"/>
  <c r="AY532" i="34"/>
  <c r="AQ174" i="34"/>
  <c r="AR174" i="34" s="1"/>
  <c r="AT174" i="34" s="1"/>
  <c r="AV174" i="34" s="1"/>
  <c r="AY174" i="34" s="1"/>
  <c r="AV251" i="34"/>
  <c r="AY251" i="34" s="1"/>
  <c r="AY282" i="34"/>
  <c r="AV194" i="34"/>
  <c r="AY194" i="34" s="1"/>
  <c r="AV198" i="34"/>
  <c r="AY198" i="34" s="1"/>
  <c r="AV454" i="34"/>
  <c r="AY454" i="34" s="1"/>
  <c r="AV402" i="34"/>
  <c r="AY402" i="34" s="1"/>
  <c r="AV453" i="34"/>
  <c r="AY453" i="34" s="1"/>
  <c r="AW178" i="34"/>
  <c r="AR142" i="34"/>
  <c r="AT142" i="34" s="1"/>
  <c r="AV142" i="34" s="1"/>
  <c r="AY142" i="34" s="1"/>
  <c r="AV159" i="34"/>
  <c r="AY159" i="34" s="1"/>
  <c r="AV310" i="34"/>
  <c r="AY310" i="34" s="1"/>
  <c r="AV14" i="34"/>
  <c r="AY14" i="34" s="1"/>
  <c r="AV603" i="34"/>
  <c r="AY603" i="34" s="1"/>
  <c r="AW448" i="34"/>
  <c r="AX397" i="34"/>
  <c r="AT233" i="34"/>
  <c r="AV233" i="34" s="1"/>
  <c r="AY233" i="34" s="1"/>
  <c r="AX103" i="34"/>
  <c r="AX36" i="34"/>
  <c r="AR529" i="34"/>
  <c r="AT529" i="34" s="1"/>
  <c r="AV529" i="34" s="1"/>
  <c r="AY529" i="34" s="1"/>
  <c r="AW581" i="34"/>
  <c r="AV484" i="34"/>
  <c r="AY484" i="34" s="1"/>
  <c r="AY448" i="34"/>
  <c r="J365" i="34"/>
  <c r="AV352" i="34"/>
  <c r="AY352" i="34" s="1"/>
  <c r="AT225" i="34"/>
  <c r="AV225" i="34" s="1"/>
  <c r="AY225" i="34" s="1"/>
  <c r="AX199" i="34"/>
  <c r="AW100" i="34"/>
  <c r="AT122" i="34"/>
  <c r="AW4" i="34"/>
  <c r="AV477" i="34"/>
  <c r="AT351" i="34"/>
  <c r="AV351" i="34" s="1"/>
  <c r="AY351" i="34" s="1"/>
  <c r="AV283" i="34"/>
  <c r="AY283" i="34" s="1"/>
  <c r="AQ165" i="34"/>
  <c r="AR165" i="34" s="1"/>
  <c r="AT165" i="34" s="1"/>
  <c r="AV165" i="34" s="1"/>
  <c r="AQ217" i="34"/>
  <c r="AV32" i="34"/>
  <c r="AY32" i="34" s="1"/>
  <c r="AV273" i="34"/>
  <c r="AY273" i="34" s="1"/>
  <c r="AV367" i="34"/>
  <c r="AY367" i="34" s="1"/>
  <c r="AU363" i="34"/>
  <c r="AV193" i="34"/>
  <c r="AY193" i="34" s="1"/>
  <c r="AY429" i="34"/>
  <c r="AY592" i="34"/>
  <c r="AT564" i="34"/>
  <c r="AW532" i="34"/>
  <c r="AX385" i="34"/>
  <c r="J364" i="34"/>
  <c r="AU364" i="34" s="1"/>
  <c r="AV364" i="34" s="1"/>
  <c r="AV276" i="34"/>
  <c r="AY276" i="34" s="1"/>
  <c r="AQ324" i="34"/>
  <c r="H333" i="34"/>
  <c r="AY294" i="34"/>
  <c r="AQ148" i="34"/>
  <c r="AW294" i="34"/>
  <c r="J155" i="34"/>
  <c r="AY385" i="34"/>
  <c r="AY397" i="34"/>
  <c r="AQ363" i="34"/>
  <c r="AV322" i="34"/>
  <c r="AY322" i="34" s="1"/>
  <c r="AT197" i="34"/>
  <c r="AW153" i="34"/>
  <c r="J122" i="34"/>
  <c r="J124" i="34" s="1"/>
  <c r="AQ35" i="34"/>
  <c r="AR35" i="34" s="1"/>
  <c r="AT35" i="34" s="1"/>
  <c r="AV35" i="34" s="1"/>
  <c r="AY35" i="34" s="1"/>
  <c r="AT372" i="34"/>
  <c r="AY444" i="34"/>
  <c r="AV88" i="34"/>
  <c r="AY88" i="34" s="1"/>
  <c r="AR213" i="34"/>
  <c r="AT213" i="34" s="1"/>
  <c r="AX395" i="34"/>
  <c r="AX271" i="34"/>
  <c r="AR124" i="34"/>
  <c r="AT124" i="34" s="1"/>
  <c r="AX430" i="34"/>
  <c r="AW430" i="34"/>
  <c r="AQ334" i="34"/>
  <c r="AR334" i="34" s="1"/>
  <c r="AT334" i="34" s="1"/>
  <c r="AV334" i="34" s="1"/>
  <c r="AR424" i="34"/>
  <c r="AT424" i="34" s="1"/>
  <c r="AV424" i="34" s="1"/>
  <c r="AY424" i="34" s="1"/>
  <c r="AQ29" i="34"/>
  <c r="J29" i="34"/>
  <c r="AU29" i="34" s="1"/>
  <c r="AW570" i="34"/>
  <c r="AW498" i="34"/>
  <c r="H369" i="34"/>
  <c r="AX369" i="34" s="1"/>
  <c r="AW239" i="34"/>
  <c r="AV286" i="34"/>
  <c r="AV195" i="34"/>
  <c r="AY195" i="34" s="1"/>
  <c r="AX193" i="34"/>
  <c r="AX242" i="34"/>
  <c r="AQ105" i="34"/>
  <c r="AR105" i="34" s="1"/>
  <c r="AT105" i="34" s="1"/>
  <c r="AV105" i="34" s="1"/>
  <c r="AY105" i="34" s="1"/>
  <c r="AV117" i="34"/>
  <c r="AY117" i="34" s="1"/>
  <c r="AR586" i="34"/>
  <c r="AT586" i="34" s="1"/>
  <c r="AV586" i="34" s="1"/>
  <c r="AY586" i="34" s="1"/>
  <c r="AR229" i="34"/>
  <c r="AT229" i="34" s="1"/>
  <c r="AV229" i="34" s="1"/>
  <c r="AY229" i="34" s="1"/>
  <c r="AU199" i="34"/>
  <c r="AU201" i="34"/>
  <c r="AV201" i="34" s="1"/>
  <c r="AY201" i="34" s="1"/>
  <c r="J203" i="34"/>
  <c r="AU203" i="34" s="1"/>
  <c r="AV108" i="34"/>
  <c r="AY108" i="34" s="1"/>
  <c r="AR151" i="34"/>
  <c r="AT151" i="34" s="1"/>
  <c r="AV151" i="34" s="1"/>
  <c r="AY151" i="34" s="1"/>
  <c r="AX592" i="34"/>
  <c r="AW459" i="34"/>
  <c r="AT517" i="34"/>
  <c r="AV517" i="34" s="1"/>
  <c r="AY517" i="34" s="1"/>
  <c r="AV380" i="34"/>
  <c r="AY380" i="34" s="1"/>
  <c r="H315" i="34"/>
  <c r="AX315" i="34" s="1"/>
  <c r="AR253" i="34"/>
  <c r="AT253" i="34" s="1"/>
  <c r="AV253" i="34" s="1"/>
  <c r="AY253" i="34" s="1"/>
  <c r="AT73" i="34"/>
  <c r="AV73" i="34" s="1"/>
  <c r="AY73" i="34" s="1"/>
  <c r="AV119" i="34"/>
  <c r="AW81" i="34"/>
  <c r="AQ182" i="34"/>
  <c r="J182" i="34"/>
  <c r="AU16" i="34"/>
  <c r="AU15" i="34"/>
  <c r="AY574" i="34"/>
  <c r="AV441" i="34"/>
  <c r="AY441" i="34" s="1"/>
  <c r="AW429" i="34"/>
  <c r="AW447" i="34"/>
  <c r="AR406" i="34"/>
  <c r="AT406" i="34" s="1"/>
  <c r="AV406" i="34" s="1"/>
  <c r="H317" i="34"/>
  <c r="AX317" i="34" s="1"/>
  <c r="AV274" i="34"/>
  <c r="AY274" i="34" s="1"/>
  <c r="AV289" i="34"/>
  <c r="AY289" i="34" s="1"/>
  <c r="AQ202" i="34"/>
  <c r="AU374" i="34"/>
  <c r="AV374" i="34" s="1"/>
  <c r="AU372" i="34"/>
  <c r="AV372" i="34" s="1"/>
  <c r="AV75" i="34"/>
  <c r="AY75" i="34" s="1"/>
  <c r="AR394" i="34"/>
  <c r="AT394" i="34" s="1"/>
  <c r="AV394" i="34" s="1"/>
  <c r="AY394" i="34" s="1"/>
  <c r="AR280" i="34"/>
  <c r="AT280" i="34" s="1"/>
  <c r="AV280" i="34" s="1"/>
  <c r="AY280" i="34" s="1"/>
  <c r="AY242" i="34"/>
  <c r="AT161" i="34"/>
  <c r="AV161" i="34" s="1"/>
  <c r="I203" i="34"/>
  <c r="AQ203" i="34" s="1"/>
  <c r="AR203" i="34" s="1"/>
  <c r="AT203" i="34" s="1"/>
  <c r="AV203" i="34" s="1"/>
  <c r="AY203" i="34" s="1"/>
  <c r="AV80" i="34"/>
  <c r="AY80" i="34" s="1"/>
  <c r="AR132" i="34"/>
  <c r="AT132" i="34" s="1"/>
  <c r="AR481" i="34"/>
  <c r="AT481" i="34" s="1"/>
  <c r="AV481" i="34" s="1"/>
  <c r="AY481" i="34" s="1"/>
  <c r="AR347" i="34"/>
  <c r="AT347" i="34" s="1"/>
  <c r="AV347" i="34" s="1"/>
  <c r="AY347" i="34" s="1"/>
  <c r="AW311" i="34"/>
  <c r="AX311" i="34"/>
  <c r="AR205" i="34"/>
  <c r="AT205" i="34" s="1"/>
  <c r="AX574" i="34"/>
  <c r="AX429" i="34"/>
  <c r="AV560" i="34"/>
  <c r="AY560" i="34" s="1"/>
  <c r="AV459" i="34"/>
  <c r="AY459" i="34" s="1"/>
  <c r="H335" i="34"/>
  <c r="AY335" i="34" s="1"/>
  <c r="AV360" i="34"/>
  <c r="AY360" i="34" s="1"/>
  <c r="H314" i="34"/>
  <c r="H334" i="34"/>
  <c r="AW334" i="34" s="1"/>
  <c r="H181" i="34"/>
  <c r="AX181" i="34" s="1"/>
  <c r="AW268" i="34"/>
  <c r="AV61" i="34"/>
  <c r="AY61" i="34" s="1"/>
  <c r="AR342" i="34"/>
  <c r="AT342" i="34" s="1"/>
  <c r="AQ316" i="34"/>
  <c r="AR316" i="34" s="1"/>
  <c r="AT316" i="34" s="1"/>
  <c r="AV316" i="34" s="1"/>
  <c r="AT63" i="34"/>
  <c r="AV63" i="34" s="1"/>
  <c r="AY63" i="34" s="1"/>
  <c r="AR457" i="34"/>
  <c r="AT457" i="34"/>
  <c r="AV457" i="34" s="1"/>
  <c r="AY457" i="34" s="1"/>
  <c r="AV573" i="34"/>
  <c r="AY573" i="34" s="1"/>
  <c r="AY395" i="34"/>
  <c r="AR462" i="34"/>
  <c r="AT462" i="34" s="1"/>
  <c r="AV462" i="34" s="1"/>
  <c r="AY462" i="34" s="1"/>
  <c r="AR486" i="34"/>
  <c r="AT486" i="34" s="1"/>
  <c r="AV486" i="34" s="1"/>
  <c r="AY486" i="34" s="1"/>
  <c r="AR544" i="34"/>
  <c r="AT544" i="34" s="1"/>
  <c r="AV544" i="34" s="1"/>
  <c r="AY544" i="34" s="1"/>
  <c r="AR170" i="34"/>
  <c r="AT170" i="34" s="1"/>
  <c r="AV170" i="34" s="1"/>
  <c r="AY170" i="34" s="1"/>
  <c r="AR78" i="34"/>
  <c r="AT78" i="34" s="1"/>
  <c r="AV78" i="34" s="1"/>
  <c r="AY78" i="34" s="1"/>
  <c r="AX450" i="34"/>
  <c r="AW450" i="34"/>
  <c r="AY450" i="34"/>
  <c r="AR25" i="34"/>
  <c r="AT25" i="34" s="1"/>
  <c r="AV25" i="34" s="1"/>
  <c r="AY25" i="34" s="1"/>
  <c r="AR312" i="34"/>
  <c r="AT312" i="34" s="1"/>
  <c r="AV312" i="34" s="1"/>
  <c r="AY312" i="34" s="1"/>
  <c r="AT219" i="34"/>
  <c r="AV219" i="34" s="1"/>
  <c r="AY219" i="34" s="1"/>
  <c r="AR219" i="34"/>
  <c r="AR569" i="34"/>
  <c r="AT569" i="34" s="1"/>
  <c r="AR440" i="34"/>
  <c r="AT440" i="34" s="1"/>
  <c r="AV440" i="34" s="1"/>
  <c r="AY440" i="34" s="1"/>
  <c r="AR356" i="34"/>
  <c r="AT356" i="34" s="1"/>
  <c r="AR216" i="34"/>
  <c r="AT216" i="34" s="1"/>
  <c r="AV216" i="34" s="1"/>
  <c r="AY216" i="34" s="1"/>
  <c r="AR4" i="34"/>
  <c r="AT4" i="34" s="1"/>
  <c r="AR10" i="34"/>
  <c r="AT10" i="34" s="1"/>
  <c r="AV10" i="34" s="1"/>
  <c r="AY10" i="34" s="1"/>
  <c r="AR359" i="34"/>
  <c r="AT359" i="34" s="1"/>
  <c r="AV359" i="34" s="1"/>
  <c r="AY359" i="34" s="1"/>
  <c r="AW522" i="34"/>
  <c r="AX522" i="34"/>
  <c r="AV377" i="34"/>
  <c r="AY377" i="34" s="1"/>
  <c r="AY330" i="34"/>
  <c r="AX330" i="34"/>
  <c r="AW330" i="34"/>
  <c r="AX314" i="34"/>
  <c r="AW314" i="34"/>
  <c r="F324" i="34"/>
  <c r="H323" i="34"/>
  <c r="AT326" i="34"/>
  <c r="AV326" i="34" s="1"/>
  <c r="AR326" i="34"/>
  <c r="AR285" i="34"/>
  <c r="AT285" i="34" s="1"/>
  <c r="AV285" i="34" s="1"/>
  <c r="AY285" i="34" s="1"/>
  <c r="AX333" i="34"/>
  <c r="AW333" i="34"/>
  <c r="AR97" i="34"/>
  <c r="AT97" i="34" s="1"/>
  <c r="AV97" i="34" s="1"/>
  <c r="AY97" i="34" s="1"/>
  <c r="AR114" i="34"/>
  <c r="AT114" i="34" s="1"/>
  <c r="AY403" i="34"/>
  <c r="AW403" i="34"/>
  <c r="AX403" i="34"/>
  <c r="AR562" i="34"/>
  <c r="AT562" i="34" s="1"/>
  <c r="AV562" i="34" s="1"/>
  <c r="AY562" i="34" s="1"/>
  <c r="AR499" i="34"/>
  <c r="AT499" i="34" s="1"/>
  <c r="AV499" i="34" s="1"/>
  <c r="AY499" i="34" s="1"/>
  <c r="AR308" i="34"/>
  <c r="AT308" i="34" s="1"/>
  <c r="AX110" i="34"/>
  <c r="AW110" i="34"/>
  <c r="AR66" i="34"/>
  <c r="AT66" i="34" s="1"/>
  <c r="AR15" i="34"/>
  <c r="AT15" i="34" s="1"/>
  <c r="AV15" i="34" s="1"/>
  <c r="AY15" i="34" s="1"/>
  <c r="AR557" i="34"/>
  <c r="AT557" i="34" s="1"/>
  <c r="AV557" i="34" s="1"/>
  <c r="AY557" i="34" s="1"/>
  <c r="F407" i="34"/>
  <c r="F408" i="34" s="1"/>
  <c r="F409" i="34" s="1"/>
  <c r="F410" i="34" s="1"/>
  <c r="H410" i="34" s="1"/>
  <c r="H406" i="34"/>
  <c r="AR98" i="34"/>
  <c r="AT98" i="34" s="1"/>
  <c r="AV98" i="34" s="1"/>
  <c r="AY98" i="34" s="1"/>
  <c r="AR94" i="34"/>
  <c r="AT94" i="34" s="1"/>
  <c r="AV94" i="34" s="1"/>
  <c r="AY94" i="34" s="1"/>
  <c r="AR22" i="34"/>
  <c r="AT22" i="34" s="1"/>
  <c r="AV22" i="34" s="1"/>
  <c r="AY22" i="34" s="1"/>
  <c r="AR107" i="34"/>
  <c r="AT107" i="34" s="1"/>
  <c r="AV107" i="34" s="1"/>
  <c r="AY107" i="34" s="1"/>
  <c r="AY600" i="34"/>
  <c r="AX600" i="34"/>
  <c r="AW600" i="34"/>
  <c r="AR212" i="34"/>
  <c r="AT212" i="34" s="1"/>
  <c r="AR501" i="34"/>
  <c r="AT501" i="34" s="1"/>
  <c r="AV501" i="34" s="1"/>
  <c r="AY501" i="34" s="1"/>
  <c r="AR355" i="34"/>
  <c r="AT355" i="34" s="1"/>
  <c r="AR299" i="34"/>
  <c r="AT299" i="34" s="1"/>
  <c r="AY331" i="34"/>
  <c r="AX331" i="34"/>
  <c r="AW331" i="34"/>
  <c r="AR199" i="34"/>
  <c r="AT199" i="34" s="1"/>
  <c r="AR40" i="34"/>
  <c r="AT40" i="34" s="1"/>
  <c r="AV40" i="34" s="1"/>
  <c r="AY40" i="34" s="1"/>
  <c r="J307" i="34"/>
  <c r="AU307" i="34" s="1"/>
  <c r="AQ307" i="34"/>
  <c r="AY247" i="34"/>
  <c r="AW247" i="34"/>
  <c r="AX247" i="34"/>
  <c r="AX155" i="34"/>
  <c r="AW155" i="34"/>
  <c r="F164" i="34"/>
  <c r="H163" i="34"/>
  <c r="AR91" i="34"/>
  <c r="AT91" i="34" s="1"/>
  <c r="AV91" i="34" s="1"/>
  <c r="AY91" i="34" s="1"/>
  <c r="AW113" i="34"/>
  <c r="AX113" i="34"/>
  <c r="AT99" i="34"/>
  <c r="AR99" i="34"/>
  <c r="AV89" i="34"/>
  <c r="AY89" i="34" s="1"/>
  <c r="AR62" i="34"/>
  <c r="AT62" i="34" s="1"/>
  <c r="AV62" i="34" s="1"/>
  <c r="AY62" i="34" s="1"/>
  <c r="AU148" i="34"/>
  <c r="AU146" i="34"/>
  <c r="AR45" i="34"/>
  <c r="AT45" i="34" s="1"/>
  <c r="AV45" i="34" s="1"/>
  <c r="AY45" i="34" s="1"/>
  <c r="AR11" i="34"/>
  <c r="AT11" i="34" s="1"/>
  <c r="AV11" i="34" s="1"/>
  <c r="AY11" i="34" s="1"/>
  <c r="AV558" i="34"/>
  <c r="AY558" i="34" s="1"/>
  <c r="AR536" i="34"/>
  <c r="AT536" i="34" s="1"/>
  <c r="AV536" i="34" s="1"/>
  <c r="AY536" i="34" s="1"/>
  <c r="AV495" i="34"/>
  <c r="AY495" i="34" s="1"/>
  <c r="AR521" i="34"/>
  <c r="AT521" i="34" s="1"/>
  <c r="AV521" i="34" s="1"/>
  <c r="AY521" i="34" s="1"/>
  <c r="AX465" i="34"/>
  <c r="AY465" i="34"/>
  <c r="AW465" i="34"/>
  <c r="AR405" i="34"/>
  <c r="AT405" i="34" s="1"/>
  <c r="AV405" i="34" s="1"/>
  <c r="AY405" i="34" s="1"/>
  <c r="AR480" i="34"/>
  <c r="AT480" i="34" s="1"/>
  <c r="AV480" i="34" s="1"/>
  <c r="AY480" i="34" s="1"/>
  <c r="AV511" i="34"/>
  <c r="AY511" i="34" s="1"/>
  <c r="AX405" i="34"/>
  <c r="AW405" i="34"/>
  <c r="AV381" i="34"/>
  <c r="AY381" i="34" s="1"/>
  <c r="AV400" i="34"/>
  <c r="AY400" i="34" s="1"/>
  <c r="AR329" i="34"/>
  <c r="AT329" i="34" s="1"/>
  <c r="AV329" i="34" s="1"/>
  <c r="AY329" i="34" s="1"/>
  <c r="AR314" i="34"/>
  <c r="AT314" i="34" s="1"/>
  <c r="AV314" i="34" s="1"/>
  <c r="AY314" i="34" s="1"/>
  <c r="AU213" i="34"/>
  <c r="AU212" i="34"/>
  <c r="AX308" i="34"/>
  <c r="AW308" i="34"/>
  <c r="AX313" i="34"/>
  <c r="AW313" i="34"/>
  <c r="AV295" i="34"/>
  <c r="AY295" i="34" s="1"/>
  <c r="AV304" i="34"/>
  <c r="AY304" i="34" s="1"/>
  <c r="AR291" i="34"/>
  <c r="AT291" i="34" s="1"/>
  <c r="AV291" i="34" s="1"/>
  <c r="AY291" i="34" s="1"/>
  <c r="AV187" i="34"/>
  <c r="AY187" i="34" s="1"/>
  <c r="AR153" i="34"/>
  <c r="AT153" i="34" s="1"/>
  <c r="AV153" i="34" s="1"/>
  <c r="AY153" i="34" s="1"/>
  <c r="AY154" i="34"/>
  <c r="AW154" i="34"/>
  <c r="AX154" i="34"/>
  <c r="AX161" i="34"/>
  <c r="AW161" i="34"/>
  <c r="AY161" i="34"/>
  <c r="AX157" i="34"/>
  <c r="AW157" i="34"/>
  <c r="AR160" i="34"/>
  <c r="AT160" i="34" s="1"/>
  <c r="AV160" i="34" s="1"/>
  <c r="AY160" i="34" s="1"/>
  <c r="AR115" i="34"/>
  <c r="AT115" i="34" s="1"/>
  <c r="AR147" i="34"/>
  <c r="AT147" i="34" s="1"/>
  <c r="AV147" i="34" s="1"/>
  <c r="AV60" i="34"/>
  <c r="AY60" i="34" s="1"/>
  <c r="AW133" i="34"/>
  <c r="AX133" i="34"/>
  <c r="I65" i="34"/>
  <c r="AQ65" i="34" s="1"/>
  <c r="J64" i="34"/>
  <c r="AU64" i="34" s="1"/>
  <c r="AQ173" i="34"/>
  <c r="AR145" i="34"/>
  <c r="AT145" i="34" s="1"/>
  <c r="AV145" i="34" s="1"/>
  <c r="AV126" i="34"/>
  <c r="AY126" i="34" s="1"/>
  <c r="AU58" i="34"/>
  <c r="AU59" i="34"/>
  <c r="AU51" i="34"/>
  <c r="AU50" i="34"/>
  <c r="AV50" i="34" s="1"/>
  <c r="AY50" i="34" s="1"/>
  <c r="AR95" i="34"/>
  <c r="AT95" i="34" s="1"/>
  <c r="AV95" i="34" s="1"/>
  <c r="AY95" i="34" s="1"/>
  <c r="AR52" i="34"/>
  <c r="AT52" i="34" s="1"/>
  <c r="AR6" i="34"/>
  <c r="AT6" i="34" s="1"/>
  <c r="AV6" i="34" s="1"/>
  <c r="AY6" i="34" s="1"/>
  <c r="AR43" i="34"/>
  <c r="AT43" i="34" s="1"/>
  <c r="AV43" i="34" s="1"/>
  <c r="AY43" i="34" s="1"/>
  <c r="AR31" i="34"/>
  <c r="AT31" i="34" s="1"/>
  <c r="AV31" i="34" s="1"/>
  <c r="AY31" i="34" s="1"/>
  <c r="AW306" i="34"/>
  <c r="AX306" i="34"/>
  <c r="H144" i="34"/>
  <c r="F145" i="34"/>
  <c r="AX184" i="34"/>
  <c r="AW184" i="34"/>
  <c r="AX156" i="34"/>
  <c r="AW156" i="34"/>
  <c r="AR79" i="34"/>
  <c r="AT79" i="34" s="1"/>
  <c r="AV79" i="34" s="1"/>
  <c r="AY79" i="34" s="1"/>
  <c r="AR55" i="34"/>
  <c r="AT55" i="34" s="1"/>
  <c r="I49" i="34"/>
  <c r="AQ49" i="34" s="1"/>
  <c r="J48" i="34"/>
  <c r="AU48" i="34" s="1"/>
  <c r="AR46" i="34"/>
  <c r="AT46" i="34" s="1"/>
  <c r="AR18" i="34"/>
  <c r="AT18" i="34" s="1"/>
  <c r="AR37" i="34"/>
  <c r="AT37" i="34" s="1"/>
  <c r="AV37" i="34" s="1"/>
  <c r="AY37" i="34" s="1"/>
  <c r="AU563" i="34"/>
  <c r="AV563" i="34" s="1"/>
  <c r="AY563" i="34" s="1"/>
  <c r="AU564" i="34"/>
  <c r="AV604" i="34"/>
  <c r="AY604" i="34" s="1"/>
  <c r="AR597" i="34"/>
  <c r="AT597" i="34" s="1"/>
  <c r="AV597" i="34" s="1"/>
  <c r="AY597" i="34" s="1"/>
  <c r="AR520" i="34"/>
  <c r="AT520" i="34" s="1"/>
  <c r="AV520" i="34" s="1"/>
  <c r="AY520" i="34" s="1"/>
  <c r="AR519" i="34"/>
  <c r="AT519" i="34" s="1"/>
  <c r="AV519" i="34" s="1"/>
  <c r="AY519" i="34" s="1"/>
  <c r="AX521" i="34"/>
  <c r="AW521" i="34"/>
  <c r="AR522" i="34"/>
  <c r="AT522" i="34" s="1"/>
  <c r="AV522" i="34" s="1"/>
  <c r="AY522" i="34" s="1"/>
  <c r="AV510" i="34"/>
  <c r="AY510" i="34" s="1"/>
  <c r="AR399" i="34"/>
  <c r="AT399" i="34" s="1"/>
  <c r="AV399" i="34" s="1"/>
  <c r="AY399" i="34" s="1"/>
  <c r="AV379" i="34"/>
  <c r="AY379" i="34" s="1"/>
  <c r="AR368" i="34"/>
  <c r="AT368" i="34" s="1"/>
  <c r="AV368" i="34" s="1"/>
  <c r="AY368" i="34" s="1"/>
  <c r="AR371" i="34"/>
  <c r="AT371" i="34" s="1"/>
  <c r="AV371" i="34" s="1"/>
  <c r="AR346" i="34"/>
  <c r="AT346" i="34" s="1"/>
  <c r="AV346" i="34" s="1"/>
  <c r="AY346" i="34" s="1"/>
  <c r="AQ354" i="34"/>
  <c r="AX304" i="34"/>
  <c r="AW304" i="34"/>
  <c r="AW312" i="34"/>
  <c r="AX312" i="34"/>
  <c r="AX286" i="34"/>
  <c r="AY286" i="34"/>
  <c r="AW286" i="34"/>
  <c r="AU205" i="34"/>
  <c r="AU204" i="34"/>
  <c r="AW307" i="34"/>
  <c r="AX307" i="34"/>
  <c r="AW318" i="34"/>
  <c r="AX318" i="34"/>
  <c r="AQ297" i="34"/>
  <c r="J297" i="34"/>
  <c r="AW336" i="34"/>
  <c r="AY336" i="34"/>
  <c r="AX336" i="34"/>
  <c r="AQ306" i="34"/>
  <c r="J306" i="34"/>
  <c r="AV287" i="34"/>
  <c r="AY287" i="34" s="1"/>
  <c r="AV180" i="34"/>
  <c r="AU196" i="34"/>
  <c r="AV196" i="34" s="1"/>
  <c r="AY196" i="34" s="1"/>
  <c r="AU197" i="34"/>
  <c r="AV197" i="34" s="1"/>
  <c r="AY197" i="34" s="1"/>
  <c r="AX174" i="34"/>
  <c r="AW174" i="34"/>
  <c r="AX230" i="34"/>
  <c r="AW230" i="34"/>
  <c r="AY230" i="34"/>
  <c r="AU157" i="34"/>
  <c r="AV157" i="34" s="1"/>
  <c r="AY157" i="34" s="1"/>
  <c r="AU155" i="34"/>
  <c r="AV155" i="34" s="1"/>
  <c r="AY155" i="34" s="1"/>
  <c r="AR172" i="34"/>
  <c r="AT172" i="34" s="1"/>
  <c r="AV172" i="34" s="1"/>
  <c r="AY172" i="34" s="1"/>
  <c r="AR100" i="34"/>
  <c r="AT100" i="34" s="1"/>
  <c r="AY127" i="34"/>
  <c r="AW127" i="34"/>
  <c r="AX127" i="34"/>
  <c r="AY130" i="34"/>
  <c r="AW130" i="34"/>
  <c r="AX130" i="34"/>
  <c r="AW128" i="34"/>
  <c r="AX128" i="34"/>
  <c r="AX132" i="34"/>
  <c r="AW132" i="34"/>
  <c r="AV111" i="34"/>
  <c r="AY111" i="34" s="1"/>
  <c r="AV128" i="34"/>
  <c r="AY128" i="34" s="1"/>
  <c r="AU55" i="34"/>
  <c r="AU53" i="34"/>
  <c r="J57" i="34"/>
  <c r="AU57" i="34" s="1"/>
  <c r="AY180" i="34"/>
  <c r="AW180" i="34"/>
  <c r="AX180" i="34"/>
  <c r="AV41" i="34"/>
  <c r="AY41" i="34" s="1"/>
  <c r="AR16" i="34"/>
  <c r="AT16" i="34" s="1"/>
  <c r="AR59" i="34"/>
  <c r="AT59" i="34" s="1"/>
  <c r="AR5" i="34"/>
  <c r="AT5" i="34" s="1"/>
  <c r="AV5" i="34" s="1"/>
  <c r="AY5" i="34" s="1"/>
  <c r="AV47" i="34"/>
  <c r="AY47" i="34" s="1"/>
  <c r="AQ23" i="34"/>
  <c r="AR110" i="34"/>
  <c r="AT110" i="34" s="1"/>
  <c r="AV110" i="34" s="1"/>
  <c r="AY110" i="34" s="1"/>
  <c r="AR202" i="34"/>
  <c r="AT202" i="34" s="1"/>
  <c r="AV202" i="34" s="1"/>
  <c r="AY202" i="34" s="1"/>
  <c r="AX175" i="34"/>
  <c r="AW175" i="34"/>
  <c r="AU124" i="34"/>
  <c r="AU122" i="34"/>
  <c r="AV122" i="34" s="1"/>
  <c r="AR92" i="34"/>
  <c r="AT92" i="34" s="1"/>
  <c r="AV92" i="34" s="1"/>
  <c r="AY92" i="34" s="1"/>
  <c r="J113" i="34"/>
  <c r="AQ113" i="34"/>
  <c r="AR20" i="34"/>
  <c r="AT20" i="34" s="1"/>
  <c r="AV20" i="34" s="1"/>
  <c r="AY20" i="34" s="1"/>
  <c r="AU46" i="34"/>
  <c r="AU44" i="34"/>
  <c r="AV44" i="34" s="1"/>
  <c r="AY44" i="34" s="1"/>
  <c r="AX185" i="34"/>
  <c r="AW185" i="34"/>
  <c r="AW63" i="34"/>
  <c r="AX63" i="34"/>
  <c r="AY70" i="34"/>
  <c r="AX70" i="34"/>
  <c r="AW70" i="34"/>
  <c r="AR39" i="34"/>
  <c r="AT39" i="34" s="1"/>
  <c r="AV39" i="34" s="1"/>
  <c r="AY39" i="34" s="1"/>
  <c r="AR8" i="34"/>
  <c r="AT8" i="34" s="1"/>
  <c r="AV8" i="34" s="1"/>
  <c r="AY8" i="34" s="1"/>
  <c r="AQ56" i="34"/>
  <c r="J56" i="34"/>
  <c r="AU56" i="34" s="1"/>
  <c r="I57" i="34"/>
  <c r="AQ57" i="34" s="1"/>
  <c r="AV588" i="34"/>
  <c r="AY588" i="34" s="1"/>
  <c r="AY475" i="34"/>
  <c r="AW475" i="34"/>
  <c r="AX475" i="34"/>
  <c r="AY477" i="34"/>
  <c r="AX477" i="34"/>
  <c r="AW477" i="34"/>
  <c r="AR447" i="34"/>
  <c r="AT447" i="34" s="1"/>
  <c r="AV447" i="34" s="1"/>
  <c r="AY447" i="34" s="1"/>
  <c r="AW420" i="34"/>
  <c r="BB419" i="34" s="1"/>
  <c r="BD419" i="34" s="1"/>
  <c r="AX420" i="34"/>
  <c r="AV404" i="34"/>
  <c r="AY404" i="34" s="1"/>
  <c r="AV401" i="34"/>
  <c r="AY401" i="34" s="1"/>
  <c r="AR383" i="34"/>
  <c r="AT383" i="34" s="1"/>
  <c r="AV383" i="34" s="1"/>
  <c r="AY383" i="34" s="1"/>
  <c r="AV369" i="34"/>
  <c r="F371" i="34"/>
  <c r="H370" i="34"/>
  <c r="AR318" i="34"/>
  <c r="AT318" i="34" s="1"/>
  <c r="AV318" i="34" s="1"/>
  <c r="AY318" i="34" s="1"/>
  <c r="AY361" i="34"/>
  <c r="AW361" i="34"/>
  <c r="AX361" i="34"/>
  <c r="AV277" i="34"/>
  <c r="AY277" i="34" s="1"/>
  <c r="AR300" i="34"/>
  <c r="AT300" i="34" s="1"/>
  <c r="AV300" i="34" s="1"/>
  <c r="AX285" i="34"/>
  <c r="AW285" i="34"/>
  <c r="AR315" i="34"/>
  <c r="AT315" i="34" s="1"/>
  <c r="AV315" i="34" s="1"/>
  <c r="AV223" i="34"/>
  <c r="AY223" i="34" s="1"/>
  <c r="AX172" i="34"/>
  <c r="AW172" i="34"/>
  <c r="AV162" i="34"/>
  <c r="AY162" i="34" s="1"/>
  <c r="AV190" i="34"/>
  <c r="AY190" i="34" s="1"/>
  <c r="AR148" i="34"/>
  <c r="AT148" i="34" s="1"/>
  <c r="AR93" i="34"/>
  <c r="AT93" i="34" s="1"/>
  <c r="AV93" i="34" s="1"/>
  <c r="AY93" i="34" s="1"/>
  <c r="AY169" i="34"/>
  <c r="AW169" i="34"/>
  <c r="AX169" i="34"/>
  <c r="AR116" i="34"/>
  <c r="AT116" i="34" s="1"/>
  <c r="AV116" i="34" s="1"/>
  <c r="AY116" i="34" s="1"/>
  <c r="AV68" i="34"/>
  <c r="AY68" i="34" s="1"/>
  <c r="AR71" i="34"/>
  <c r="AT71" i="34" s="1"/>
  <c r="AV71" i="34" s="1"/>
  <c r="AY71" i="34" s="1"/>
  <c r="AR38" i="34"/>
  <c r="AT38" i="34" s="1"/>
  <c r="AV38" i="34" s="1"/>
  <c r="AY38" i="34" s="1"/>
  <c r="AR12" i="34"/>
  <c r="AT12" i="34" s="1"/>
  <c r="AR104" i="34"/>
  <c r="AT104" i="34" s="1"/>
  <c r="AV104" i="34" s="1"/>
  <c r="AY104" i="34" s="1"/>
  <c r="AV24" i="34"/>
  <c r="AY24" i="34" s="1"/>
  <c r="AR67" i="34"/>
  <c r="AT67" i="34" s="1"/>
  <c r="AU52" i="34"/>
  <c r="AU54" i="34"/>
  <c r="AU18" i="34"/>
  <c r="AU19" i="34"/>
  <c r="AV19" i="34" s="1"/>
  <c r="AY19" i="34" s="1"/>
  <c r="AR36" i="34"/>
  <c r="AT36" i="34" s="1"/>
  <c r="AV36" i="34" s="1"/>
  <c r="AY36" i="34" s="1"/>
  <c r="AV513" i="34"/>
  <c r="AY513" i="34" s="1"/>
  <c r="AR438" i="34"/>
  <c r="AT438" i="34" s="1"/>
  <c r="AV438" i="34" s="1"/>
  <c r="AY438" i="34" s="1"/>
  <c r="AR416" i="34"/>
  <c r="AT416" i="34" s="1"/>
  <c r="AV416" i="34" s="1"/>
  <c r="AY416" i="34" s="1"/>
  <c r="AU409" i="34"/>
  <c r="AV409" i="34" s="1"/>
  <c r="AU407" i="34"/>
  <c r="AR382" i="34"/>
  <c r="AT382" i="34" s="1"/>
  <c r="AV382" i="34" s="1"/>
  <c r="AY382" i="34" s="1"/>
  <c r="AW368" i="34"/>
  <c r="AX368" i="34"/>
  <c r="AR350" i="34"/>
  <c r="AT350" i="34" s="1"/>
  <c r="AV350" i="34" s="1"/>
  <c r="AY350" i="34" s="1"/>
  <c r="AV378" i="34"/>
  <c r="AY378" i="34" s="1"/>
  <c r="AR324" i="34"/>
  <c r="AT324" i="34" s="1"/>
  <c r="AV324" i="34" s="1"/>
  <c r="F363" i="34"/>
  <c r="H362" i="34"/>
  <c r="AU341" i="34"/>
  <c r="AV341" i="34" s="1"/>
  <c r="AY341" i="34" s="1"/>
  <c r="AU342" i="34"/>
  <c r="AR298" i="34"/>
  <c r="AT298" i="34" s="1"/>
  <c r="AV298" i="34" s="1"/>
  <c r="AW279" i="34"/>
  <c r="AX279" i="34"/>
  <c r="F297" i="34"/>
  <c r="H296" i="34"/>
  <c r="AR313" i="34"/>
  <c r="AT313" i="34" s="1"/>
  <c r="AV313" i="34" s="1"/>
  <c r="AY313" i="34" s="1"/>
  <c r="AV150" i="34"/>
  <c r="AY150" i="34" s="1"/>
  <c r="AR211" i="34"/>
  <c r="AT211" i="34" s="1"/>
  <c r="AV211" i="34" s="1"/>
  <c r="AY211" i="34" s="1"/>
  <c r="AR204" i="34"/>
  <c r="AT204" i="34" s="1"/>
  <c r="H183" i="34"/>
  <c r="AU139" i="34"/>
  <c r="AV139" i="34" s="1"/>
  <c r="AY139" i="34" s="1"/>
  <c r="AU140" i="34"/>
  <c r="AV140" i="34" s="1"/>
  <c r="AY140" i="34" s="1"/>
  <c r="AU133" i="34"/>
  <c r="AV133" i="34" s="1"/>
  <c r="AY133" i="34" s="1"/>
  <c r="J132" i="34"/>
  <c r="AU132" i="34" s="1"/>
  <c r="AU131" i="34"/>
  <c r="AV131" i="34" s="1"/>
  <c r="AY131" i="34" s="1"/>
  <c r="J133" i="34"/>
  <c r="AX170" i="34"/>
  <c r="AW170" i="34"/>
  <c r="AR143" i="34"/>
  <c r="AT143" i="34" s="1"/>
  <c r="AV143" i="34" s="1"/>
  <c r="AY143" i="34" s="1"/>
  <c r="AY118" i="34"/>
  <c r="AW118" i="34"/>
  <c r="AX118" i="34"/>
  <c r="AV90" i="34"/>
  <c r="AY90" i="34" s="1"/>
  <c r="AU66" i="34"/>
  <c r="AU67" i="34"/>
  <c r="AR166" i="34"/>
  <c r="AT166" i="34" s="1"/>
  <c r="AR164" i="34"/>
  <c r="AT164" i="34" s="1"/>
  <c r="AR9" i="34"/>
  <c r="AT9" i="34" s="1"/>
  <c r="AV9" i="34" s="1"/>
  <c r="AY9" i="34" s="1"/>
  <c r="AW119" i="34"/>
  <c r="AY119" i="34"/>
  <c r="AX119" i="34"/>
  <c r="AQ64" i="34"/>
  <c r="AR58" i="34"/>
  <c r="AT58" i="34" s="1"/>
  <c r="AU3" i="34"/>
  <c r="AV3" i="34" s="1"/>
  <c r="AY3" i="34" s="1"/>
  <c r="AU4" i="34"/>
  <c r="AW544" i="34"/>
  <c r="AX544" i="34"/>
  <c r="AR547" i="34"/>
  <c r="AT547" i="34" s="1"/>
  <c r="AV547" i="34" s="1"/>
  <c r="AY547" i="34" s="1"/>
  <c r="AR548" i="34"/>
  <c r="AT548" i="34" s="1"/>
  <c r="AV548" i="34" s="1"/>
  <c r="AY548" i="34" s="1"/>
  <c r="AR487" i="34"/>
  <c r="AT487" i="34" s="1"/>
  <c r="AV487" i="34" s="1"/>
  <c r="AY487" i="34" s="1"/>
  <c r="AR561" i="34"/>
  <c r="AT561" i="34" s="1"/>
  <c r="AV561" i="34" s="1"/>
  <c r="AY561" i="34" s="1"/>
  <c r="AV543" i="34"/>
  <c r="AY543" i="34" s="1"/>
  <c r="AR464" i="34"/>
  <c r="AT464" i="34" s="1"/>
  <c r="AV464" i="34" s="1"/>
  <c r="AY464" i="34" s="1"/>
  <c r="AV512" i="34"/>
  <c r="AY512" i="34" s="1"/>
  <c r="AR482" i="34"/>
  <c r="AT482" i="34" s="1"/>
  <c r="AV482" i="34" s="1"/>
  <c r="AY482" i="34" s="1"/>
  <c r="AV514" i="34"/>
  <c r="AY514" i="34" s="1"/>
  <c r="AR435" i="34"/>
  <c r="AT435" i="34" s="1"/>
  <c r="AV435" i="34" s="1"/>
  <c r="AY435" i="34" s="1"/>
  <c r="AR407" i="34"/>
  <c r="AT407" i="34" s="1"/>
  <c r="AR373" i="34"/>
  <c r="AT373" i="34" s="1"/>
  <c r="AV373" i="34" s="1"/>
  <c r="J356" i="34"/>
  <c r="AU356" i="34"/>
  <c r="J355" i="34"/>
  <c r="AU355" i="34" s="1"/>
  <c r="AU354" i="34"/>
  <c r="AV340" i="34"/>
  <c r="AY340" i="34" s="1"/>
  <c r="AR333" i="34"/>
  <c r="AT333" i="34" s="1"/>
  <c r="AV333" i="34" s="1"/>
  <c r="AY333" i="34" s="1"/>
  <c r="AR278" i="34"/>
  <c r="AT278" i="34" s="1"/>
  <c r="AV278" i="34" s="1"/>
  <c r="AY278" i="34" s="1"/>
  <c r="AV317" i="34"/>
  <c r="AX295" i="34"/>
  <c r="AW295" i="34"/>
  <c r="AR214" i="34"/>
  <c r="AT214" i="34" s="1"/>
  <c r="AV214" i="34" s="1"/>
  <c r="AY214" i="34" s="1"/>
  <c r="AR311" i="34"/>
  <c r="AT311" i="34" s="1"/>
  <c r="AV311" i="34" s="1"/>
  <c r="AY311" i="34" s="1"/>
  <c r="AR185" i="34"/>
  <c r="AT185" i="34" s="1"/>
  <c r="AV185" i="34" s="1"/>
  <c r="AY185" i="34" s="1"/>
  <c r="AV177" i="34"/>
  <c r="AY177" i="34" s="1"/>
  <c r="AU173" i="34"/>
  <c r="AU175" i="34"/>
  <c r="AV175" i="34" s="1"/>
  <c r="AY175" i="34" s="1"/>
  <c r="AR129" i="34"/>
  <c r="AT129" i="34" s="1"/>
  <c r="AV129" i="34" s="1"/>
  <c r="AY129" i="34" s="1"/>
  <c r="AR207" i="34"/>
  <c r="AT207" i="34" s="1"/>
  <c r="AV207" i="34" s="1"/>
  <c r="AY207" i="34" s="1"/>
  <c r="AR178" i="34"/>
  <c r="AT178" i="34" s="1"/>
  <c r="AV178" i="34" s="1"/>
  <c r="AY178" i="34" s="1"/>
  <c r="AX173" i="34"/>
  <c r="AW173" i="34"/>
  <c r="AW129" i="34"/>
  <c r="AX129" i="34"/>
  <c r="J100" i="34"/>
  <c r="J99" i="34"/>
  <c r="AU99" i="34" s="1"/>
  <c r="AV82" i="34"/>
  <c r="AY82" i="34" s="1"/>
  <c r="AW114" i="34"/>
  <c r="AX114" i="34"/>
  <c r="AQ163" i="34"/>
  <c r="AV83" i="34"/>
  <c r="AY83" i="34" s="1"/>
  <c r="AU166" i="34"/>
  <c r="AU164" i="34"/>
  <c r="H120" i="34"/>
  <c r="F121" i="34"/>
  <c r="AR54" i="34"/>
  <c r="AT54" i="34" s="1"/>
  <c r="AR102" i="34"/>
  <c r="AT102" i="34" s="1"/>
  <c r="AV102" i="34" s="1"/>
  <c r="AY102" i="34" s="1"/>
  <c r="AY472" i="34"/>
  <c r="AX472" i="34"/>
  <c r="AW472" i="34"/>
  <c r="AW468" i="34"/>
  <c r="AY468" i="34"/>
  <c r="AX468" i="34"/>
  <c r="AV415" i="34"/>
  <c r="AY415" i="34" s="1"/>
  <c r="AR420" i="34"/>
  <c r="AT420" i="34" s="1"/>
  <c r="AV420" i="34" s="1"/>
  <c r="AY420" i="34" s="1"/>
  <c r="AV584" i="34"/>
  <c r="AY584" i="34" s="1"/>
  <c r="AR577" i="34"/>
  <c r="AT577" i="34" s="1"/>
  <c r="AV577" i="34" s="1"/>
  <c r="AY577" i="34" s="1"/>
  <c r="AU569" i="34"/>
  <c r="AU570" i="34"/>
  <c r="AR570" i="34"/>
  <c r="AT570" i="34" s="1"/>
  <c r="AV585" i="34"/>
  <c r="AY585" i="34" s="1"/>
  <c r="AV568" i="34"/>
  <c r="AY568" i="34" s="1"/>
  <c r="AX510" i="34"/>
  <c r="AW510" i="34"/>
  <c r="AR528" i="34"/>
  <c r="AT528" i="34" s="1"/>
  <c r="AV528" i="34" s="1"/>
  <c r="AY528" i="34" s="1"/>
  <c r="AV418" i="34"/>
  <c r="AY418" i="34" s="1"/>
  <c r="H408" i="34"/>
  <c r="AV389" i="34"/>
  <c r="AY389" i="34" s="1"/>
  <c r="AW321" i="34"/>
  <c r="AY321" i="34"/>
  <c r="AX321" i="34"/>
  <c r="AR365" i="34"/>
  <c r="AT365" i="34" s="1"/>
  <c r="AV365" i="34" s="1"/>
  <c r="AX332" i="34"/>
  <c r="AW332" i="34"/>
  <c r="AR332" i="34"/>
  <c r="AT332" i="34" s="1"/>
  <c r="AV332" i="34" s="1"/>
  <c r="AY332" i="34" s="1"/>
  <c r="AX316" i="34"/>
  <c r="AW316" i="34"/>
  <c r="AY316" i="34"/>
  <c r="AR293" i="34"/>
  <c r="AT293" i="34" s="1"/>
  <c r="AV293" i="34" s="1"/>
  <c r="AY293" i="34" s="1"/>
  <c r="AX278" i="34"/>
  <c r="AW278" i="34"/>
  <c r="AX305" i="34"/>
  <c r="AY305" i="34"/>
  <c r="AW305" i="34"/>
  <c r="AR279" i="34"/>
  <c r="AT279" i="34" s="1"/>
  <c r="AV279" i="34" s="1"/>
  <c r="AY279" i="34" s="1"/>
  <c r="AR218" i="34"/>
  <c r="AT218" i="34" s="1"/>
  <c r="AV218" i="34" s="1"/>
  <c r="AY218" i="34" s="1"/>
  <c r="AY215" i="34"/>
  <c r="AW215" i="34"/>
  <c r="AX215" i="34"/>
  <c r="AV210" i="34"/>
  <c r="AY210" i="34" s="1"/>
  <c r="H182" i="34"/>
  <c r="AR156" i="34"/>
  <c r="AT156" i="34" s="1"/>
  <c r="AV156" i="34" s="1"/>
  <c r="AY156" i="34" s="1"/>
  <c r="AR120" i="34"/>
  <c r="AT120" i="34" s="1"/>
  <c r="AV120" i="34" s="1"/>
  <c r="AR171" i="34"/>
  <c r="AT171" i="34" s="1"/>
  <c r="AV171" i="34" s="1"/>
  <c r="AY171" i="34" s="1"/>
  <c r="AX162" i="34"/>
  <c r="AW162" i="34"/>
  <c r="AX143" i="34"/>
  <c r="AW143" i="34"/>
  <c r="AX112" i="34"/>
  <c r="AW112" i="34"/>
  <c r="AY112" i="34"/>
  <c r="AR103" i="34"/>
  <c r="AT103" i="34" s="1"/>
  <c r="AV103" i="34" s="1"/>
  <c r="AY103" i="34" s="1"/>
  <c r="AR53" i="34"/>
  <c r="AT53" i="34" s="1"/>
  <c r="AR146" i="34"/>
  <c r="AT146" i="34" s="1"/>
  <c r="AR106" i="34"/>
  <c r="AT106" i="34" s="1"/>
  <c r="AV106" i="34" s="1"/>
  <c r="AY106" i="34" s="1"/>
  <c r="AX53" i="34"/>
  <c r="AW53" i="34"/>
  <c r="AR51" i="34"/>
  <c r="AT51" i="34" s="1"/>
  <c r="AQ48" i="34"/>
  <c r="AU13" i="34"/>
  <c r="AV13" i="34" s="1"/>
  <c r="AY13" i="34" s="1"/>
  <c r="AU12" i="34"/>
  <c r="AR17" i="34"/>
  <c r="AT17" i="34" s="1"/>
  <c r="AV17" i="34" s="1"/>
  <c r="AY17" i="34" s="1"/>
  <c r="AR21" i="34"/>
  <c r="AT21" i="34" s="1"/>
  <c r="AV21" i="34" s="1"/>
  <c r="AY21" i="34" s="1"/>
  <c r="AR42" i="34"/>
  <c r="AT42" i="34" s="1"/>
  <c r="AV42" i="34" s="1"/>
  <c r="AY42" i="34" s="1"/>
  <c r="AV7" i="34"/>
  <c r="AY7" i="34" s="1"/>
  <c r="F903" i="30"/>
  <c r="AS907" i="30"/>
  <c r="AN907" i="30"/>
  <c r="AM907" i="30"/>
  <c r="AL907" i="30"/>
  <c r="O907" i="30"/>
  <c r="M907" i="30"/>
  <c r="I907" i="30"/>
  <c r="F907" i="30"/>
  <c r="E907" i="30"/>
  <c r="B907" i="30"/>
  <c r="N907" i="30" s="1"/>
  <c r="AS906" i="30"/>
  <c r="AN906" i="30"/>
  <c r="AM906" i="30"/>
  <c r="AL906" i="30"/>
  <c r="O906" i="30"/>
  <c r="M906" i="30"/>
  <c r="I906" i="30"/>
  <c r="F906" i="30"/>
  <c r="E906" i="30"/>
  <c r="B906" i="30"/>
  <c r="N906" i="30" s="1"/>
  <c r="AS905" i="30"/>
  <c r="AN905" i="30"/>
  <c r="AM905" i="30"/>
  <c r="AL905" i="30"/>
  <c r="O905" i="30"/>
  <c r="M905" i="30"/>
  <c r="I905" i="30"/>
  <c r="J905" i="30" s="1"/>
  <c r="AU905" i="30" s="1"/>
  <c r="F905" i="30"/>
  <c r="H905" i="30" s="1"/>
  <c r="B905" i="30"/>
  <c r="N905" i="30" s="1"/>
  <c r="AS904" i="30"/>
  <c r="AN904" i="30"/>
  <c r="AM904" i="30"/>
  <c r="AL904" i="30"/>
  <c r="O904" i="30"/>
  <c r="M904" i="30"/>
  <c r="I904" i="30"/>
  <c r="F904" i="30"/>
  <c r="E904" i="30"/>
  <c r="B904" i="30"/>
  <c r="N904" i="30" s="1"/>
  <c r="AS903" i="30"/>
  <c r="AN903" i="30"/>
  <c r="AM903" i="30"/>
  <c r="AL903" i="30"/>
  <c r="O903" i="30"/>
  <c r="M903" i="30"/>
  <c r="J903" i="30"/>
  <c r="AU903" i="30" s="1"/>
  <c r="I903" i="30"/>
  <c r="E903" i="30"/>
  <c r="H903" i="30" s="1"/>
  <c r="B903" i="30"/>
  <c r="N903" i="30" s="1"/>
  <c r="AS902" i="30"/>
  <c r="AQ902" i="30"/>
  <c r="AR902" i="30" s="1"/>
  <c r="O902" i="30"/>
  <c r="N902" i="30"/>
  <c r="M902" i="30"/>
  <c r="J902" i="30"/>
  <c r="AU902" i="30" s="1"/>
  <c r="H902" i="30"/>
  <c r="AW902" i="30" s="1"/>
  <c r="AS897" i="30"/>
  <c r="AN897" i="30"/>
  <c r="AM897" i="30"/>
  <c r="AL897" i="30"/>
  <c r="O897" i="30"/>
  <c r="M897" i="30"/>
  <c r="I897" i="30"/>
  <c r="F897" i="30"/>
  <c r="E897" i="30"/>
  <c r="B897" i="30"/>
  <c r="N897" i="30" s="1"/>
  <c r="AS896" i="30"/>
  <c r="AN896" i="30"/>
  <c r="AM896" i="30"/>
  <c r="AL896" i="30"/>
  <c r="O896" i="30"/>
  <c r="M896" i="30"/>
  <c r="I896" i="30"/>
  <c r="F896" i="30"/>
  <c r="E896" i="30"/>
  <c r="B896" i="30"/>
  <c r="N896" i="30" s="1"/>
  <c r="AS895" i="30"/>
  <c r="AN895" i="30"/>
  <c r="AM895" i="30"/>
  <c r="AL895" i="30"/>
  <c r="O895" i="30"/>
  <c r="M895" i="30"/>
  <c r="I895" i="30"/>
  <c r="F895" i="30"/>
  <c r="H895" i="30" s="1"/>
  <c r="B895" i="30"/>
  <c r="N895" i="30" s="1"/>
  <c r="AS894" i="30"/>
  <c r="AN894" i="30"/>
  <c r="AM894" i="30"/>
  <c r="AL894" i="30"/>
  <c r="O894" i="30"/>
  <c r="M894" i="30"/>
  <c r="I894" i="30"/>
  <c r="F894" i="30"/>
  <c r="E894" i="30"/>
  <c r="H894" i="30" s="1"/>
  <c r="B894" i="30"/>
  <c r="N894" i="30" s="1"/>
  <c r="AS893" i="30"/>
  <c r="AN893" i="30"/>
  <c r="AM893" i="30"/>
  <c r="AL893" i="30"/>
  <c r="O893" i="30"/>
  <c r="N893" i="30"/>
  <c r="M893" i="30"/>
  <c r="J893" i="30"/>
  <c r="AU893" i="30" s="1"/>
  <c r="I893" i="30"/>
  <c r="F893" i="30"/>
  <c r="E893" i="30"/>
  <c r="B893" i="30"/>
  <c r="AS892" i="30"/>
  <c r="AQ892" i="30"/>
  <c r="O892" i="30"/>
  <c r="N892" i="30"/>
  <c r="M892" i="30"/>
  <c r="L892" i="30"/>
  <c r="J892" i="30"/>
  <c r="AU892" i="30" s="1"/>
  <c r="H892" i="30"/>
  <c r="AW892" i="30" s="1"/>
  <c r="L882" i="30"/>
  <c r="AS887" i="30"/>
  <c r="AN887" i="30"/>
  <c r="AM887" i="30"/>
  <c r="AL887" i="30"/>
  <c r="O887" i="30"/>
  <c r="M887" i="30"/>
  <c r="I887" i="30"/>
  <c r="F887" i="30"/>
  <c r="E887" i="30"/>
  <c r="B887" i="30"/>
  <c r="N887" i="30" s="1"/>
  <c r="AS886" i="30"/>
  <c r="AN886" i="30"/>
  <c r="AM886" i="30"/>
  <c r="AL886" i="30"/>
  <c r="O886" i="30"/>
  <c r="M886" i="30"/>
  <c r="I886" i="30"/>
  <c r="F886" i="30"/>
  <c r="E886" i="30"/>
  <c r="B886" i="30"/>
  <c r="N886" i="30" s="1"/>
  <c r="AS885" i="30"/>
  <c r="AN885" i="30"/>
  <c r="AM885" i="30"/>
  <c r="AL885" i="30"/>
  <c r="O885" i="30"/>
  <c r="M885" i="30"/>
  <c r="I885" i="30"/>
  <c r="J886" i="30" s="1"/>
  <c r="AU886" i="30" s="1"/>
  <c r="F885" i="30"/>
  <c r="H885" i="30" s="1"/>
  <c r="B885" i="30"/>
  <c r="N885" i="30" s="1"/>
  <c r="AS884" i="30"/>
  <c r="AN884" i="30"/>
  <c r="AM884" i="30"/>
  <c r="AL884" i="30"/>
  <c r="O884" i="30"/>
  <c r="M884" i="30"/>
  <c r="I884" i="30"/>
  <c r="F884" i="30"/>
  <c r="E884" i="30"/>
  <c r="B884" i="30"/>
  <c r="N884" i="30" s="1"/>
  <c r="AS883" i="30"/>
  <c r="AN883" i="30"/>
  <c r="AM883" i="30"/>
  <c r="AL883" i="30"/>
  <c r="O883" i="30"/>
  <c r="M883" i="30"/>
  <c r="J883" i="30"/>
  <c r="AU884" i="30" s="1"/>
  <c r="I883" i="30"/>
  <c r="F883" i="30"/>
  <c r="E883" i="30"/>
  <c r="B883" i="30"/>
  <c r="N883" i="30" s="1"/>
  <c r="AS882" i="30"/>
  <c r="AQ882" i="30"/>
  <c r="AR882" i="30" s="1"/>
  <c r="O882" i="30"/>
  <c r="N882" i="30"/>
  <c r="M882" i="30"/>
  <c r="J882" i="30"/>
  <c r="AU882" i="30" s="1"/>
  <c r="H882" i="30"/>
  <c r="AX882" i="30" s="1"/>
  <c r="H862" i="30"/>
  <c r="AW862" i="30" s="1"/>
  <c r="J862" i="30"/>
  <c r="AU864" i="30" s="1"/>
  <c r="M862" i="30"/>
  <c r="N862" i="30"/>
  <c r="O862" i="30"/>
  <c r="AQ862" i="30"/>
  <c r="AR862" i="30" s="1"/>
  <c r="AS862" i="30"/>
  <c r="AU862" i="30"/>
  <c r="B863" i="30"/>
  <c r="N863" i="30" s="1"/>
  <c r="E863" i="30"/>
  <c r="F863" i="30"/>
  <c r="I863" i="30"/>
  <c r="J867" i="30"/>
  <c r="AU867" i="30" s="1"/>
  <c r="M863" i="30"/>
  <c r="O863" i="30"/>
  <c r="AL863" i="30"/>
  <c r="AM863" i="30"/>
  <c r="AN863" i="30"/>
  <c r="AS863" i="30"/>
  <c r="B864" i="30"/>
  <c r="N864" i="30" s="1"/>
  <c r="E864" i="30"/>
  <c r="H864" i="30" s="1"/>
  <c r="AW864" i="30" s="1"/>
  <c r="F864" i="30"/>
  <c r="I864" i="30"/>
  <c r="J864" i="30"/>
  <c r="J868" i="30" s="1"/>
  <c r="M864" i="30"/>
  <c r="O864" i="30"/>
  <c r="AL864" i="30"/>
  <c r="AM864" i="30"/>
  <c r="AN864" i="30"/>
  <c r="AS864" i="30"/>
  <c r="B865" i="30"/>
  <c r="N865" i="30" s="1"/>
  <c r="E865" i="30"/>
  <c r="F865" i="30"/>
  <c r="I865" i="30"/>
  <c r="M865" i="30"/>
  <c r="O865" i="30"/>
  <c r="AL865" i="30"/>
  <c r="AM865" i="30"/>
  <c r="AN865" i="30"/>
  <c r="AS865" i="30"/>
  <c r="B866" i="30"/>
  <c r="N866" i="30" s="1"/>
  <c r="F866" i="30"/>
  <c r="H866" i="30" s="1"/>
  <c r="I866" i="30"/>
  <c r="I867" i="30" s="1"/>
  <c r="M866" i="30"/>
  <c r="O866" i="30"/>
  <c r="AL866" i="30"/>
  <c r="AM866" i="30"/>
  <c r="AN866" i="30"/>
  <c r="AN867" i="30" s="1"/>
  <c r="AS866" i="30"/>
  <c r="B867" i="30"/>
  <c r="N867" i="30" s="1"/>
  <c r="E867" i="30"/>
  <c r="F867" i="30"/>
  <c r="M867" i="30"/>
  <c r="O867" i="30"/>
  <c r="AL867" i="30"/>
  <c r="AM867" i="30"/>
  <c r="AS867" i="30"/>
  <c r="B868" i="30"/>
  <c r="N868" i="30" s="1"/>
  <c r="E868" i="30"/>
  <c r="F868" i="30"/>
  <c r="I868" i="30"/>
  <c r="M868" i="30"/>
  <c r="O868" i="30"/>
  <c r="AL868" i="30"/>
  <c r="AM868" i="30"/>
  <c r="AN868" i="30"/>
  <c r="AS868" i="30"/>
  <c r="B869" i="30"/>
  <c r="N869" i="30" s="1"/>
  <c r="E869" i="30"/>
  <c r="F869" i="30"/>
  <c r="I869" i="30"/>
  <c r="M869" i="30"/>
  <c r="O869" i="30"/>
  <c r="AL869" i="30"/>
  <c r="AM869" i="30"/>
  <c r="AN869" i="30"/>
  <c r="AS869" i="30"/>
  <c r="AS879" i="30"/>
  <c r="AN879" i="30"/>
  <c r="AM879" i="30"/>
  <c r="AL879" i="30"/>
  <c r="O879" i="30"/>
  <c r="M879" i="30"/>
  <c r="I879" i="30"/>
  <c r="F879" i="30"/>
  <c r="E879" i="30"/>
  <c r="B879" i="30"/>
  <c r="N879" i="30" s="1"/>
  <c r="AS878" i="30"/>
  <c r="AN878" i="30"/>
  <c r="AM878" i="30"/>
  <c r="AL878" i="30"/>
  <c r="O878" i="30"/>
  <c r="M878" i="30"/>
  <c r="I878" i="30"/>
  <c r="F878" i="30"/>
  <c r="E878" i="30"/>
  <c r="B878" i="30"/>
  <c r="N878" i="30" s="1"/>
  <c r="AS877" i="30"/>
  <c r="AM877" i="30"/>
  <c r="AL877" i="30"/>
  <c r="O877" i="30"/>
  <c r="M877" i="30"/>
  <c r="F877" i="30"/>
  <c r="E877" i="30"/>
  <c r="B877" i="30"/>
  <c r="N877" i="30" s="1"/>
  <c r="AS876" i="30"/>
  <c r="AN876" i="30"/>
  <c r="AN877" i="30" s="1"/>
  <c r="AM876" i="30"/>
  <c r="AL876" i="30"/>
  <c r="O876" i="30"/>
  <c r="M876" i="30"/>
  <c r="I876" i="30"/>
  <c r="I877" i="30" s="1"/>
  <c r="F876" i="30"/>
  <c r="H876" i="30" s="1"/>
  <c r="B876" i="30"/>
  <c r="N876" i="30" s="1"/>
  <c r="AS875" i="30"/>
  <c r="AN875" i="30"/>
  <c r="AM875" i="30"/>
  <c r="AL875" i="30"/>
  <c r="O875" i="30"/>
  <c r="M875" i="30"/>
  <c r="I875" i="30"/>
  <c r="F875" i="30"/>
  <c r="E875" i="30"/>
  <c r="B875" i="30"/>
  <c r="N875" i="30" s="1"/>
  <c r="AS874" i="30"/>
  <c r="AN874" i="30"/>
  <c r="AM874" i="30"/>
  <c r="AL874" i="30"/>
  <c r="O874" i="30"/>
  <c r="M874" i="30"/>
  <c r="J874" i="30"/>
  <c r="J878" i="30" s="1"/>
  <c r="AU878" i="30" s="1"/>
  <c r="I874" i="30"/>
  <c r="F874" i="30"/>
  <c r="E874" i="30"/>
  <c r="B874" i="30"/>
  <c r="N874" i="30" s="1"/>
  <c r="AS873" i="30"/>
  <c r="AN873" i="30"/>
  <c r="AM873" i="30"/>
  <c r="AL873" i="30"/>
  <c r="O873" i="30"/>
  <c r="M873" i="30"/>
  <c r="AU875" i="30"/>
  <c r="I873" i="30"/>
  <c r="F873" i="30"/>
  <c r="E873" i="30"/>
  <c r="B873" i="30"/>
  <c r="N873" i="30" s="1"/>
  <c r="AS872" i="30"/>
  <c r="AQ872" i="30"/>
  <c r="AR872" i="30" s="1"/>
  <c r="O872" i="30"/>
  <c r="N872" i="30"/>
  <c r="M872" i="30"/>
  <c r="J872" i="30"/>
  <c r="AU872" i="30" s="1"/>
  <c r="H872" i="30"/>
  <c r="AX872" i="30" s="1"/>
  <c r="AS857" i="30"/>
  <c r="AN857" i="30"/>
  <c r="AM857" i="30"/>
  <c r="AL857" i="30"/>
  <c r="O857" i="30"/>
  <c r="M857" i="30"/>
  <c r="I857" i="30"/>
  <c r="F857" i="30"/>
  <c r="E857" i="30"/>
  <c r="B857" i="30"/>
  <c r="N857" i="30" s="1"/>
  <c r="AS856" i="30"/>
  <c r="AN856" i="30"/>
  <c r="AM856" i="30"/>
  <c r="AL856" i="30"/>
  <c r="O856" i="30"/>
  <c r="M856" i="30"/>
  <c r="I856" i="30"/>
  <c r="F856" i="30"/>
  <c r="E856" i="30"/>
  <c r="B856" i="30"/>
  <c r="N856" i="30" s="1"/>
  <c r="AS855" i="30"/>
  <c r="AN855" i="30"/>
  <c r="AM855" i="30"/>
  <c r="AL855" i="30"/>
  <c r="O855" i="30"/>
  <c r="M855" i="30"/>
  <c r="I855" i="30"/>
  <c r="F855" i="30"/>
  <c r="H855" i="30" s="1"/>
  <c r="B855" i="30"/>
  <c r="N855" i="30" s="1"/>
  <c r="AS854" i="30"/>
  <c r="AN854" i="30"/>
  <c r="AM854" i="30"/>
  <c r="AL854" i="30"/>
  <c r="O854" i="30"/>
  <c r="M854" i="30"/>
  <c r="I854" i="30"/>
  <c r="F854" i="30"/>
  <c r="E854" i="30"/>
  <c r="B854" i="30"/>
  <c r="N854" i="30" s="1"/>
  <c r="AS853" i="30"/>
  <c r="AN853" i="30"/>
  <c r="AM853" i="30"/>
  <c r="AL853" i="30"/>
  <c r="O853" i="30"/>
  <c r="M853" i="30"/>
  <c r="J853" i="30"/>
  <c r="AU853" i="30" s="1"/>
  <c r="I853" i="30"/>
  <c r="F853" i="30"/>
  <c r="E853" i="30"/>
  <c r="B853" i="30"/>
  <c r="N853" i="30" s="1"/>
  <c r="AS852" i="30"/>
  <c r="AQ852" i="30"/>
  <c r="AR852" i="30" s="1"/>
  <c r="O852" i="30"/>
  <c r="N852" i="30"/>
  <c r="M852" i="30"/>
  <c r="L852" i="30"/>
  <c r="J852" i="30"/>
  <c r="AU852" i="30" s="1"/>
  <c r="H852" i="30"/>
  <c r="AW852" i="30" s="1"/>
  <c r="AS847" i="30"/>
  <c r="AN847" i="30"/>
  <c r="AM847" i="30"/>
  <c r="AL847" i="30"/>
  <c r="O847" i="30"/>
  <c r="M847" i="30"/>
  <c r="I847" i="30"/>
  <c r="F847" i="30"/>
  <c r="E847" i="30"/>
  <c r="B847" i="30"/>
  <c r="N847" i="30" s="1"/>
  <c r="AS846" i="30"/>
  <c r="AN846" i="30"/>
  <c r="AM846" i="30"/>
  <c r="AL846" i="30"/>
  <c r="O846" i="30"/>
  <c r="M846" i="30"/>
  <c r="I846" i="30"/>
  <c r="F846" i="30"/>
  <c r="E846" i="30"/>
  <c r="B846" i="30"/>
  <c r="N846" i="30" s="1"/>
  <c r="AS845" i="30"/>
  <c r="AN845" i="30"/>
  <c r="AM845" i="30"/>
  <c r="AL845" i="30"/>
  <c r="O845" i="30"/>
  <c r="M845" i="30"/>
  <c r="I845" i="30"/>
  <c r="J845" i="30" s="1"/>
  <c r="AU845" i="30" s="1"/>
  <c r="F845" i="30"/>
  <c r="H845" i="30" s="1"/>
  <c r="B845" i="30"/>
  <c r="N845" i="30" s="1"/>
  <c r="AS844" i="30"/>
  <c r="AN844" i="30"/>
  <c r="AM844" i="30"/>
  <c r="AL844" i="30"/>
  <c r="O844" i="30"/>
  <c r="M844" i="30"/>
  <c r="I844" i="30"/>
  <c r="F844" i="30"/>
  <c r="E844" i="30"/>
  <c r="B844" i="30"/>
  <c r="N844" i="30" s="1"/>
  <c r="AS843" i="30"/>
  <c r="AN843" i="30"/>
  <c r="AM843" i="30"/>
  <c r="AL843" i="30"/>
  <c r="O843" i="30"/>
  <c r="M843" i="30"/>
  <c r="J843" i="30"/>
  <c r="AU843" i="30" s="1"/>
  <c r="I843" i="30"/>
  <c r="F843" i="30"/>
  <c r="E843" i="30"/>
  <c r="B843" i="30"/>
  <c r="N843" i="30" s="1"/>
  <c r="AS842" i="30"/>
  <c r="AQ842" i="30"/>
  <c r="AR842" i="30" s="1"/>
  <c r="O842" i="30"/>
  <c r="N842" i="30"/>
  <c r="M842" i="30"/>
  <c r="L842" i="30"/>
  <c r="J842" i="30"/>
  <c r="AU842" i="30" s="1"/>
  <c r="H842" i="30"/>
  <c r="AS837" i="30"/>
  <c r="AN837" i="30"/>
  <c r="AM837" i="30"/>
  <c r="AL837" i="30"/>
  <c r="O837" i="30"/>
  <c r="M837" i="30"/>
  <c r="F837" i="30"/>
  <c r="E837" i="30"/>
  <c r="B837" i="30"/>
  <c r="N837" i="30" s="1"/>
  <c r="AS836" i="30"/>
  <c r="AN836" i="30"/>
  <c r="AM836" i="30"/>
  <c r="AL836" i="30"/>
  <c r="O836" i="30"/>
  <c r="M836" i="30"/>
  <c r="F836" i="30"/>
  <c r="E836" i="30"/>
  <c r="B836" i="30"/>
  <c r="N836" i="30" s="1"/>
  <c r="AS835" i="30"/>
  <c r="AN835" i="30"/>
  <c r="AM835" i="30"/>
  <c r="AL835" i="30"/>
  <c r="O835" i="30"/>
  <c r="M835" i="30"/>
  <c r="I835" i="30"/>
  <c r="F835" i="30"/>
  <c r="H835" i="30" s="1"/>
  <c r="B835" i="30"/>
  <c r="N835" i="30" s="1"/>
  <c r="AS834" i="30"/>
  <c r="AN834" i="30"/>
  <c r="AM834" i="30"/>
  <c r="AL834" i="30"/>
  <c r="O834" i="30"/>
  <c r="M834" i="30"/>
  <c r="F834" i="30"/>
  <c r="E834" i="30"/>
  <c r="B834" i="30"/>
  <c r="N834" i="30" s="1"/>
  <c r="AS833" i="30"/>
  <c r="AN833" i="30"/>
  <c r="AM833" i="30"/>
  <c r="AL833" i="30"/>
  <c r="O833" i="30"/>
  <c r="M833" i="30"/>
  <c r="F833" i="30"/>
  <c r="E833" i="30"/>
  <c r="B833" i="30"/>
  <c r="N833" i="30" s="1"/>
  <c r="AS832" i="30"/>
  <c r="O832" i="30"/>
  <c r="N832" i="30"/>
  <c r="M832" i="30"/>
  <c r="I836" i="30"/>
  <c r="H832" i="30"/>
  <c r="AW832" i="30" s="1"/>
  <c r="B813" i="30"/>
  <c r="N813" i="30" s="1"/>
  <c r="E813" i="30"/>
  <c r="H813" i="30" s="1"/>
  <c r="I813" i="30"/>
  <c r="M813" i="30"/>
  <c r="O813" i="30"/>
  <c r="AL813" i="30"/>
  <c r="AM813" i="30"/>
  <c r="AQ813" i="30" s="1"/>
  <c r="AN813" i="30"/>
  <c r="AS813" i="30"/>
  <c r="AU813" i="30"/>
  <c r="B814" i="30"/>
  <c r="N814" i="30" s="1"/>
  <c r="E814" i="30"/>
  <c r="F814" i="30"/>
  <c r="I814" i="30"/>
  <c r="M814" i="30"/>
  <c r="O814" i="30"/>
  <c r="AL814" i="30"/>
  <c r="AM814" i="30"/>
  <c r="AN814" i="30"/>
  <c r="AS814" i="30"/>
  <c r="AU814" i="30"/>
  <c r="B815" i="30"/>
  <c r="N815" i="30" s="1"/>
  <c r="F815" i="30"/>
  <c r="H815" i="30" s="1"/>
  <c r="I815" i="30"/>
  <c r="M815" i="30"/>
  <c r="O815" i="30"/>
  <c r="AL815" i="30"/>
  <c r="AM815" i="30"/>
  <c r="AN815" i="30"/>
  <c r="AS815" i="30"/>
  <c r="B816" i="30"/>
  <c r="N816" i="30" s="1"/>
  <c r="E816" i="30"/>
  <c r="F816" i="30"/>
  <c r="I816" i="30"/>
  <c r="J816" i="30"/>
  <c r="AU816" i="30" s="1"/>
  <c r="M816" i="30"/>
  <c r="O816" i="30"/>
  <c r="AL816" i="30"/>
  <c r="AM816" i="30"/>
  <c r="AN816" i="30"/>
  <c r="AS816" i="30"/>
  <c r="B817" i="30"/>
  <c r="N817" i="30" s="1"/>
  <c r="E817" i="30"/>
  <c r="F817" i="30"/>
  <c r="I817" i="30"/>
  <c r="M817" i="30"/>
  <c r="O817" i="30"/>
  <c r="AL817" i="30"/>
  <c r="AM817" i="30"/>
  <c r="AN817" i="30"/>
  <c r="AS817" i="30"/>
  <c r="H822" i="30"/>
  <c r="AX822" i="30" s="1"/>
  <c r="L822" i="30"/>
  <c r="M822" i="30"/>
  <c r="N822" i="30"/>
  <c r="O822" i="30"/>
  <c r="AQ822" i="30"/>
  <c r="AR822" i="30" s="1"/>
  <c r="AS822" i="30"/>
  <c r="AU822" i="30"/>
  <c r="B823" i="30"/>
  <c r="N823" i="30" s="1"/>
  <c r="H823" i="30"/>
  <c r="AX823" i="30" s="1"/>
  <c r="AU823" i="30"/>
  <c r="M823" i="30"/>
  <c r="O823" i="30"/>
  <c r="AL823" i="30"/>
  <c r="AM823" i="30"/>
  <c r="AN823" i="30"/>
  <c r="AS823" i="30"/>
  <c r="AS812" i="30"/>
  <c r="AQ812" i="30"/>
  <c r="AR812" i="30" s="1"/>
  <c r="O812" i="30"/>
  <c r="N812" i="30"/>
  <c r="M812" i="30"/>
  <c r="L812" i="30"/>
  <c r="J812" i="30"/>
  <c r="AU812" i="30" s="1"/>
  <c r="H812" i="30"/>
  <c r="AX812" i="30" s="1"/>
  <c r="AS807" i="30"/>
  <c r="AN807" i="30"/>
  <c r="AM807" i="30"/>
  <c r="AL807" i="30"/>
  <c r="O807" i="30"/>
  <c r="M807" i="30"/>
  <c r="I807" i="30"/>
  <c r="F807" i="30"/>
  <c r="E807" i="30"/>
  <c r="B807" i="30"/>
  <c r="N807" i="30" s="1"/>
  <c r="AS806" i="30"/>
  <c r="AN806" i="30"/>
  <c r="AM806" i="30"/>
  <c r="AL806" i="30"/>
  <c r="O806" i="30"/>
  <c r="M806" i="30"/>
  <c r="J806" i="30"/>
  <c r="AU806" i="30" s="1"/>
  <c r="I806" i="30"/>
  <c r="F806" i="30"/>
  <c r="E806" i="30"/>
  <c r="B806" i="30"/>
  <c r="N806" i="30" s="1"/>
  <c r="AS805" i="30"/>
  <c r="AN805" i="30"/>
  <c r="AM805" i="30"/>
  <c r="AL805" i="30"/>
  <c r="O805" i="30"/>
  <c r="M805" i="30"/>
  <c r="I805" i="30"/>
  <c r="J805" i="30" s="1"/>
  <c r="AU805" i="30" s="1"/>
  <c r="F805" i="30"/>
  <c r="H805" i="30" s="1"/>
  <c r="B805" i="30"/>
  <c r="N805" i="30" s="1"/>
  <c r="AU804" i="30"/>
  <c r="AS804" i="30"/>
  <c r="AN804" i="30"/>
  <c r="AM804" i="30"/>
  <c r="AL804" i="30"/>
  <c r="O804" i="30"/>
  <c r="M804" i="30"/>
  <c r="I804" i="30"/>
  <c r="F804" i="30"/>
  <c r="E804" i="30"/>
  <c r="B804" i="30"/>
  <c r="N804" i="30" s="1"/>
  <c r="AU803" i="30"/>
  <c r="AS803" i="30"/>
  <c r="AN803" i="30"/>
  <c r="AM803" i="30"/>
  <c r="AL803" i="30"/>
  <c r="O803" i="30"/>
  <c r="M803" i="30"/>
  <c r="I803" i="30"/>
  <c r="E803" i="30"/>
  <c r="H803" i="30" s="1"/>
  <c r="B803" i="30"/>
  <c r="N803" i="30" s="1"/>
  <c r="AS802" i="30"/>
  <c r="AQ802" i="30"/>
  <c r="AR802" i="30" s="1"/>
  <c r="O802" i="30"/>
  <c r="N802" i="30"/>
  <c r="M802" i="30"/>
  <c r="L802" i="30"/>
  <c r="J802" i="30"/>
  <c r="AU802" i="30" s="1"/>
  <c r="H802" i="30"/>
  <c r="AS793" i="30"/>
  <c r="AN793" i="30"/>
  <c r="AM793" i="30"/>
  <c r="AL793" i="30"/>
  <c r="O793" i="30"/>
  <c r="M793" i="30"/>
  <c r="AU793" i="30"/>
  <c r="F793" i="30"/>
  <c r="H793" i="30" s="1"/>
  <c r="B793" i="30"/>
  <c r="N793" i="30" s="1"/>
  <c r="AS792" i="30"/>
  <c r="AQ792" i="30"/>
  <c r="AR792" i="30" s="1"/>
  <c r="O792" i="30"/>
  <c r="N792" i="30"/>
  <c r="M792" i="30"/>
  <c r="L792" i="30"/>
  <c r="AU792" i="30"/>
  <c r="H792" i="30"/>
  <c r="AW792" i="30" s="1"/>
  <c r="AS783" i="30"/>
  <c r="AN783" i="30"/>
  <c r="AM783" i="30"/>
  <c r="AL783" i="30"/>
  <c r="O783" i="30"/>
  <c r="M783" i="30"/>
  <c r="AU783" i="30"/>
  <c r="H783" i="30"/>
  <c r="AX783" i="30" s="1"/>
  <c r="B783" i="30"/>
  <c r="N783" i="30" s="1"/>
  <c r="AS782" i="30"/>
  <c r="AQ782" i="30"/>
  <c r="O782" i="30"/>
  <c r="N782" i="30"/>
  <c r="M782" i="30"/>
  <c r="L782" i="30"/>
  <c r="AU782" i="30"/>
  <c r="H782" i="30"/>
  <c r="AS773" i="30"/>
  <c r="AN773" i="30"/>
  <c r="AM773" i="30"/>
  <c r="AL773" i="30"/>
  <c r="O773" i="30"/>
  <c r="M773" i="30"/>
  <c r="AU773" i="30"/>
  <c r="B773" i="30"/>
  <c r="N773" i="30" s="1"/>
  <c r="AS772" i="30"/>
  <c r="AQ772" i="30"/>
  <c r="O772" i="30"/>
  <c r="N772" i="30"/>
  <c r="M772" i="30"/>
  <c r="L772" i="30"/>
  <c r="AU772" i="30"/>
  <c r="AW772" i="30"/>
  <c r="AS767" i="30"/>
  <c r="AN767" i="30"/>
  <c r="AM767" i="30"/>
  <c r="AL767" i="30"/>
  <c r="O767" i="30"/>
  <c r="M767" i="30"/>
  <c r="I767" i="30"/>
  <c r="F767" i="30"/>
  <c r="E767" i="30"/>
  <c r="B767" i="30"/>
  <c r="N767" i="30" s="1"/>
  <c r="AS766" i="30"/>
  <c r="AN766" i="30"/>
  <c r="AM766" i="30"/>
  <c r="AL766" i="30"/>
  <c r="O766" i="30"/>
  <c r="M766" i="30"/>
  <c r="J766" i="30"/>
  <c r="AU766" i="30" s="1"/>
  <c r="I766" i="30"/>
  <c r="F766" i="30"/>
  <c r="E766" i="30"/>
  <c r="B766" i="30"/>
  <c r="N766" i="30" s="1"/>
  <c r="AS765" i="30"/>
  <c r="AN765" i="30"/>
  <c r="AM765" i="30"/>
  <c r="AL765" i="30"/>
  <c r="O765" i="30"/>
  <c r="M765" i="30"/>
  <c r="I765" i="30"/>
  <c r="J765" i="30" s="1"/>
  <c r="AU765" i="30" s="1"/>
  <c r="F765" i="30"/>
  <c r="H765" i="30" s="1"/>
  <c r="B765" i="30"/>
  <c r="N765" i="30" s="1"/>
  <c r="AU764" i="30"/>
  <c r="AS764" i="30"/>
  <c r="AN764" i="30"/>
  <c r="AM764" i="30"/>
  <c r="AL764" i="30"/>
  <c r="O764" i="30"/>
  <c r="M764" i="30"/>
  <c r="I764" i="30"/>
  <c r="F764" i="30"/>
  <c r="E764" i="30"/>
  <c r="B764" i="30"/>
  <c r="N764" i="30" s="1"/>
  <c r="AU763" i="30"/>
  <c r="AS763" i="30"/>
  <c r="AN763" i="30"/>
  <c r="AM763" i="30"/>
  <c r="AL763" i="30"/>
  <c r="O763" i="30"/>
  <c r="M763" i="30"/>
  <c r="I763" i="30"/>
  <c r="E763" i="30"/>
  <c r="H763" i="30" s="1"/>
  <c r="B763" i="30"/>
  <c r="N763" i="30" s="1"/>
  <c r="AS762" i="30"/>
  <c r="AQ762" i="30"/>
  <c r="AR762" i="30" s="1"/>
  <c r="O762" i="30"/>
  <c r="N762" i="30"/>
  <c r="M762" i="30"/>
  <c r="L762" i="30"/>
  <c r="J762" i="30"/>
  <c r="AU762" i="30" s="1"/>
  <c r="H762" i="30"/>
  <c r="AX762" i="30" s="1"/>
  <c r="AS753" i="30"/>
  <c r="AN753" i="30"/>
  <c r="AM753" i="30"/>
  <c r="AL753" i="30"/>
  <c r="O753" i="30"/>
  <c r="M753" i="30"/>
  <c r="AU753" i="30"/>
  <c r="F753" i="30"/>
  <c r="H753" i="30" s="1"/>
  <c r="B753" i="30"/>
  <c r="N753" i="30" s="1"/>
  <c r="AS752" i="30"/>
  <c r="AQ752" i="30"/>
  <c r="O752" i="30"/>
  <c r="N752" i="30"/>
  <c r="M752" i="30"/>
  <c r="L752" i="30"/>
  <c r="AU752" i="30"/>
  <c r="H752" i="30"/>
  <c r="AW752" i="30" s="1"/>
  <c r="L742" i="30"/>
  <c r="AS743" i="30"/>
  <c r="AN743" i="30"/>
  <c r="AM743" i="30"/>
  <c r="AL743" i="30"/>
  <c r="O743" i="30"/>
  <c r="M743" i="30"/>
  <c r="AU743" i="30"/>
  <c r="F743" i="30"/>
  <c r="H743" i="30" s="1"/>
  <c r="B743" i="30"/>
  <c r="N743" i="30" s="1"/>
  <c r="AS742" i="30"/>
  <c r="AQ742" i="30"/>
  <c r="O742" i="30"/>
  <c r="N742" i="30"/>
  <c r="M742" i="30"/>
  <c r="J742" i="30"/>
  <c r="AU742" i="30" s="1"/>
  <c r="H742" i="30"/>
  <c r="AX742" i="30" s="1"/>
  <c r="O235" i="2"/>
  <c r="N235" i="2"/>
  <c r="AQ234" i="2"/>
  <c r="AL234" i="2"/>
  <c r="AK234" i="2"/>
  <c r="AJ234" i="2"/>
  <c r="O234" i="2"/>
  <c r="M234" i="2"/>
  <c r="J234" i="2"/>
  <c r="AS234" i="2" s="1"/>
  <c r="I234" i="2"/>
  <c r="F234" i="2"/>
  <c r="E234" i="2"/>
  <c r="B234" i="2"/>
  <c r="N234" i="2" s="1"/>
  <c r="AQ233" i="2"/>
  <c r="AO233" i="2"/>
  <c r="AP233" i="2" s="1"/>
  <c r="O233" i="2"/>
  <c r="N233" i="2"/>
  <c r="M233" i="2"/>
  <c r="J233" i="2"/>
  <c r="AS233" i="2" s="1"/>
  <c r="H233" i="2"/>
  <c r="AV233" i="2" s="1"/>
  <c r="AS739" i="30"/>
  <c r="AN739" i="30"/>
  <c r="AM739" i="30"/>
  <c r="AL739" i="30"/>
  <c r="O739" i="30"/>
  <c r="M739" i="30"/>
  <c r="F739" i="30"/>
  <c r="E739" i="30"/>
  <c r="B739" i="30"/>
  <c r="N739" i="30" s="1"/>
  <c r="AS738" i="30"/>
  <c r="AN738" i="30"/>
  <c r="AM738" i="30"/>
  <c r="AL738" i="30"/>
  <c r="O738" i="30"/>
  <c r="M738" i="30"/>
  <c r="F738" i="30"/>
  <c r="E738" i="30"/>
  <c r="B738" i="30"/>
  <c r="N738" i="30" s="1"/>
  <c r="AS737" i="30"/>
  <c r="AM737" i="30"/>
  <c r="AL737" i="30"/>
  <c r="O737" i="30"/>
  <c r="M737" i="30"/>
  <c r="F737" i="30"/>
  <c r="E737" i="30"/>
  <c r="B737" i="30"/>
  <c r="N737" i="30" s="1"/>
  <c r="AS736" i="30"/>
  <c r="AN736" i="30"/>
  <c r="AN737" i="30" s="1"/>
  <c r="AM736" i="30"/>
  <c r="AL736" i="30"/>
  <c r="O736" i="30"/>
  <c r="M736" i="30"/>
  <c r="F736" i="30"/>
  <c r="H736" i="30" s="1"/>
  <c r="B736" i="30"/>
  <c r="N736" i="30" s="1"/>
  <c r="AS735" i="30"/>
  <c r="AN735" i="30"/>
  <c r="AM735" i="30"/>
  <c r="AL735" i="30"/>
  <c r="O735" i="30"/>
  <c r="M735" i="30"/>
  <c r="F735" i="30"/>
  <c r="E735" i="30"/>
  <c r="B735" i="30"/>
  <c r="N735" i="30" s="1"/>
  <c r="AS734" i="30"/>
  <c r="AN734" i="30"/>
  <c r="AM734" i="30"/>
  <c r="AL734" i="30"/>
  <c r="O734" i="30"/>
  <c r="M734" i="30"/>
  <c r="J734" i="30"/>
  <c r="J738" i="30" s="1"/>
  <c r="AU738" i="30" s="1"/>
  <c r="I734" i="30"/>
  <c r="F734" i="30"/>
  <c r="E734" i="30"/>
  <c r="B734" i="30"/>
  <c r="N734" i="30" s="1"/>
  <c r="AS733" i="30"/>
  <c r="AN733" i="30"/>
  <c r="AM733" i="30"/>
  <c r="AL733" i="30"/>
  <c r="O733" i="30"/>
  <c r="M733" i="30"/>
  <c r="F733" i="30"/>
  <c r="E733" i="30"/>
  <c r="B733" i="30"/>
  <c r="N733" i="30" s="1"/>
  <c r="AS732" i="30"/>
  <c r="AQ732" i="30"/>
  <c r="AR732" i="30" s="1"/>
  <c r="O732" i="30"/>
  <c r="N732" i="30"/>
  <c r="M732" i="30"/>
  <c r="I738" i="30"/>
  <c r="H732" i="30"/>
  <c r="AW732" i="30" s="1"/>
  <c r="F723" i="30"/>
  <c r="AS727" i="30"/>
  <c r="AN727" i="30"/>
  <c r="AM727" i="30"/>
  <c r="AL727" i="30"/>
  <c r="O727" i="30"/>
  <c r="M727" i="30"/>
  <c r="I727" i="30"/>
  <c r="F727" i="30"/>
  <c r="E727" i="30"/>
  <c r="B727" i="30"/>
  <c r="N727" i="30" s="1"/>
  <c r="AS726" i="30"/>
  <c r="AN726" i="30"/>
  <c r="AM726" i="30"/>
  <c r="AL726" i="30"/>
  <c r="O726" i="30"/>
  <c r="M726" i="30"/>
  <c r="I726" i="30"/>
  <c r="F726" i="30"/>
  <c r="E726" i="30"/>
  <c r="B726" i="30"/>
  <c r="N726" i="30" s="1"/>
  <c r="AS725" i="30"/>
  <c r="AN725" i="30"/>
  <c r="AM725" i="30"/>
  <c r="AL725" i="30"/>
  <c r="O725" i="30"/>
  <c r="M725" i="30"/>
  <c r="I725" i="30"/>
  <c r="J725" i="30" s="1"/>
  <c r="AU725" i="30" s="1"/>
  <c r="F725" i="30"/>
  <c r="H725" i="30" s="1"/>
  <c r="B725" i="30"/>
  <c r="N725" i="30" s="1"/>
  <c r="AS724" i="30"/>
  <c r="AN724" i="30"/>
  <c r="AM724" i="30"/>
  <c r="AL724" i="30"/>
  <c r="O724" i="30"/>
  <c r="M724" i="30"/>
  <c r="I724" i="30"/>
  <c r="F724" i="30"/>
  <c r="E724" i="30"/>
  <c r="B724" i="30"/>
  <c r="N724" i="30" s="1"/>
  <c r="AS723" i="30"/>
  <c r="AN723" i="30"/>
  <c r="AM723" i="30"/>
  <c r="AL723" i="30"/>
  <c r="O723" i="30"/>
  <c r="M723" i="30"/>
  <c r="J723" i="30"/>
  <c r="AU724" i="30" s="1"/>
  <c r="I723" i="30"/>
  <c r="E723" i="30"/>
  <c r="B723" i="30"/>
  <c r="N723" i="30" s="1"/>
  <c r="AS722" i="30"/>
  <c r="AQ722" i="30"/>
  <c r="AR722" i="30" s="1"/>
  <c r="O722" i="30"/>
  <c r="N722" i="30"/>
  <c r="M722" i="30"/>
  <c r="J722" i="30"/>
  <c r="AU722" i="30" s="1"/>
  <c r="H722" i="30"/>
  <c r="AX722" i="30" s="1"/>
  <c r="AS717" i="30"/>
  <c r="AN717" i="30"/>
  <c r="AM717" i="30"/>
  <c r="AL717" i="30"/>
  <c r="O717" i="30"/>
  <c r="M717" i="30"/>
  <c r="I717" i="30"/>
  <c r="F717" i="30"/>
  <c r="E717" i="30"/>
  <c r="B717" i="30"/>
  <c r="N717" i="30" s="1"/>
  <c r="AS716" i="30"/>
  <c r="AN716" i="30"/>
  <c r="AM716" i="30"/>
  <c r="AL716" i="30"/>
  <c r="O716" i="30"/>
  <c r="M716" i="30"/>
  <c r="J716" i="30"/>
  <c r="AU716" i="30" s="1"/>
  <c r="I716" i="30"/>
  <c r="F716" i="30"/>
  <c r="E716" i="30"/>
  <c r="B716" i="30"/>
  <c r="N716" i="30" s="1"/>
  <c r="AS715" i="30"/>
  <c r="AN715" i="30"/>
  <c r="AM715" i="30"/>
  <c r="AL715" i="30"/>
  <c r="O715" i="30"/>
  <c r="M715" i="30"/>
  <c r="I715" i="30"/>
  <c r="J715" i="30" s="1"/>
  <c r="AU715" i="30" s="1"/>
  <c r="F715" i="30"/>
  <c r="H715" i="30" s="1"/>
  <c r="B715" i="30"/>
  <c r="N715" i="30" s="1"/>
  <c r="AU714" i="30"/>
  <c r="AS714" i="30"/>
  <c r="AN714" i="30"/>
  <c r="AM714" i="30"/>
  <c r="AL714" i="30"/>
  <c r="O714" i="30"/>
  <c r="M714" i="30"/>
  <c r="I714" i="30"/>
  <c r="F714" i="30"/>
  <c r="E714" i="30"/>
  <c r="B714" i="30"/>
  <c r="N714" i="30" s="1"/>
  <c r="AU713" i="30"/>
  <c r="AS713" i="30"/>
  <c r="AN713" i="30"/>
  <c r="AM713" i="30"/>
  <c r="AL713" i="30"/>
  <c r="O713" i="30"/>
  <c r="M713" i="30"/>
  <c r="I713" i="30"/>
  <c r="F713" i="30"/>
  <c r="E713" i="30"/>
  <c r="B713" i="30"/>
  <c r="N713" i="30" s="1"/>
  <c r="AS712" i="30"/>
  <c r="AQ712" i="30"/>
  <c r="AR712" i="30" s="1"/>
  <c r="O712" i="30"/>
  <c r="N712" i="30"/>
  <c r="M712" i="30"/>
  <c r="L712" i="30"/>
  <c r="J712" i="30"/>
  <c r="AU712" i="30" s="1"/>
  <c r="H712" i="30"/>
  <c r="AS707" i="30"/>
  <c r="AN707" i="30"/>
  <c r="AM707" i="30"/>
  <c r="AL707" i="30"/>
  <c r="O707" i="30"/>
  <c r="M707" i="30"/>
  <c r="I707" i="30"/>
  <c r="F707" i="30"/>
  <c r="E707" i="30"/>
  <c r="B707" i="30"/>
  <c r="N707" i="30" s="1"/>
  <c r="AS706" i="30"/>
  <c r="AN706" i="30"/>
  <c r="AM706" i="30"/>
  <c r="AL706" i="30"/>
  <c r="O706" i="30"/>
  <c r="M706" i="30"/>
  <c r="J706" i="30"/>
  <c r="AU706" i="30" s="1"/>
  <c r="I706" i="30"/>
  <c r="F706" i="30"/>
  <c r="E706" i="30"/>
  <c r="B706" i="30"/>
  <c r="N706" i="30" s="1"/>
  <c r="AS705" i="30"/>
  <c r="AN705" i="30"/>
  <c r="AM705" i="30"/>
  <c r="AL705" i="30"/>
  <c r="O705" i="30"/>
  <c r="M705" i="30"/>
  <c r="I705" i="30"/>
  <c r="F705" i="30"/>
  <c r="H705" i="30" s="1"/>
  <c r="B705" i="30"/>
  <c r="N705" i="30" s="1"/>
  <c r="AU704" i="30"/>
  <c r="AS704" i="30"/>
  <c r="AN704" i="30"/>
  <c r="AM704" i="30"/>
  <c r="AL704" i="30"/>
  <c r="O704" i="30"/>
  <c r="M704" i="30"/>
  <c r="I704" i="30"/>
  <c r="F704" i="30"/>
  <c r="E704" i="30"/>
  <c r="B704" i="30"/>
  <c r="N704" i="30" s="1"/>
  <c r="AU703" i="30"/>
  <c r="AS703" i="30"/>
  <c r="AN703" i="30"/>
  <c r="AM703" i="30"/>
  <c r="AL703" i="30"/>
  <c r="O703" i="30"/>
  <c r="M703" i="30"/>
  <c r="I703" i="30"/>
  <c r="F703" i="30"/>
  <c r="E703" i="30"/>
  <c r="B703" i="30"/>
  <c r="N703" i="30" s="1"/>
  <c r="AS702" i="30"/>
  <c r="AQ702" i="30"/>
  <c r="AR702" i="30" s="1"/>
  <c r="O702" i="30"/>
  <c r="N702" i="30"/>
  <c r="M702" i="30"/>
  <c r="L702" i="30"/>
  <c r="J702" i="30"/>
  <c r="AU702" i="30" s="1"/>
  <c r="H702" i="30"/>
  <c r="AS697" i="30"/>
  <c r="AN697" i="30"/>
  <c r="AM697" i="30"/>
  <c r="AL697" i="30"/>
  <c r="O697" i="30"/>
  <c r="M697" i="30"/>
  <c r="I697" i="30"/>
  <c r="F697" i="30"/>
  <c r="E697" i="30"/>
  <c r="B697" i="30"/>
  <c r="N697" i="30" s="1"/>
  <c r="AS696" i="30"/>
  <c r="AN696" i="30"/>
  <c r="AM696" i="30"/>
  <c r="AL696" i="30"/>
  <c r="O696" i="30"/>
  <c r="M696" i="30"/>
  <c r="J696" i="30"/>
  <c r="AU696" i="30" s="1"/>
  <c r="I696" i="30"/>
  <c r="F696" i="30"/>
  <c r="E696" i="30"/>
  <c r="B696" i="30"/>
  <c r="N696" i="30" s="1"/>
  <c r="AS695" i="30"/>
  <c r="AN695" i="30"/>
  <c r="AM695" i="30"/>
  <c r="AL695" i="30"/>
  <c r="O695" i="30"/>
  <c r="M695" i="30"/>
  <c r="I695" i="30"/>
  <c r="J695" i="30" s="1"/>
  <c r="AU695" i="30" s="1"/>
  <c r="F695" i="30"/>
  <c r="H695" i="30" s="1"/>
  <c r="B695" i="30"/>
  <c r="N695" i="30" s="1"/>
  <c r="AU694" i="30"/>
  <c r="AS694" i="30"/>
  <c r="AN694" i="30"/>
  <c r="AM694" i="30"/>
  <c r="AL694" i="30"/>
  <c r="O694" i="30"/>
  <c r="M694" i="30"/>
  <c r="I694" i="30"/>
  <c r="F694" i="30"/>
  <c r="E694" i="30"/>
  <c r="B694" i="30"/>
  <c r="N694" i="30" s="1"/>
  <c r="AU693" i="30"/>
  <c r="AS693" i="30"/>
  <c r="AN693" i="30"/>
  <c r="AM693" i="30"/>
  <c r="AL693" i="30"/>
  <c r="O693" i="30"/>
  <c r="M693" i="30"/>
  <c r="I693" i="30"/>
  <c r="F693" i="30"/>
  <c r="E693" i="30"/>
  <c r="B693" i="30"/>
  <c r="N693" i="30" s="1"/>
  <c r="AS692" i="30"/>
  <c r="AQ692" i="30"/>
  <c r="AR692" i="30" s="1"/>
  <c r="O692" i="30"/>
  <c r="N692" i="30"/>
  <c r="M692" i="30"/>
  <c r="L692" i="30"/>
  <c r="J692" i="30"/>
  <c r="AU692" i="30" s="1"/>
  <c r="H692" i="30"/>
  <c r="AW692" i="30" s="1"/>
  <c r="AS687" i="30"/>
  <c r="AN687" i="30"/>
  <c r="AM687" i="30"/>
  <c r="AL687" i="30"/>
  <c r="O687" i="30"/>
  <c r="M687" i="30"/>
  <c r="I687" i="30"/>
  <c r="F687" i="30"/>
  <c r="E687" i="30"/>
  <c r="B687" i="30"/>
  <c r="N687" i="30" s="1"/>
  <c r="AS686" i="30"/>
  <c r="AN686" i="30"/>
  <c r="AM686" i="30"/>
  <c r="AL686" i="30"/>
  <c r="O686" i="30"/>
  <c r="M686" i="30"/>
  <c r="J686" i="30"/>
  <c r="AU686" i="30" s="1"/>
  <c r="I686" i="30"/>
  <c r="F686" i="30"/>
  <c r="E686" i="30"/>
  <c r="B686" i="30"/>
  <c r="N686" i="30" s="1"/>
  <c r="AS685" i="30"/>
  <c r="AN685" i="30"/>
  <c r="AM685" i="30"/>
  <c r="AL685" i="30"/>
  <c r="O685" i="30"/>
  <c r="M685" i="30"/>
  <c r="I685" i="30"/>
  <c r="F685" i="30"/>
  <c r="H685" i="30" s="1"/>
  <c r="B685" i="30"/>
  <c r="N685" i="30" s="1"/>
  <c r="AU684" i="30"/>
  <c r="AS684" i="30"/>
  <c r="AN684" i="30"/>
  <c r="AM684" i="30"/>
  <c r="AL684" i="30"/>
  <c r="O684" i="30"/>
  <c r="M684" i="30"/>
  <c r="I684" i="30"/>
  <c r="F684" i="30"/>
  <c r="E684" i="30"/>
  <c r="B684" i="30"/>
  <c r="N684" i="30" s="1"/>
  <c r="AU683" i="30"/>
  <c r="AS683" i="30"/>
  <c r="AN683" i="30"/>
  <c r="AM683" i="30"/>
  <c r="AL683" i="30"/>
  <c r="O683" i="30"/>
  <c r="M683" i="30"/>
  <c r="I683" i="30"/>
  <c r="F683" i="30"/>
  <c r="E683" i="30"/>
  <c r="B683" i="30"/>
  <c r="N683" i="30" s="1"/>
  <c r="AS682" i="30"/>
  <c r="AQ682" i="30"/>
  <c r="AR682" i="30" s="1"/>
  <c r="O682" i="30"/>
  <c r="N682" i="30"/>
  <c r="M682" i="30"/>
  <c r="L682" i="30"/>
  <c r="J682" i="30"/>
  <c r="AU682" i="30" s="1"/>
  <c r="H682" i="30"/>
  <c r="AX682" i="30" s="1"/>
  <c r="L672" i="30"/>
  <c r="AS677" i="30"/>
  <c r="AN677" i="30"/>
  <c r="AM677" i="30"/>
  <c r="AL677" i="30"/>
  <c r="O677" i="30"/>
  <c r="M677" i="30"/>
  <c r="I677" i="30"/>
  <c r="F677" i="30"/>
  <c r="E677" i="30"/>
  <c r="B677" i="30"/>
  <c r="N677" i="30" s="1"/>
  <c r="AS676" i="30"/>
  <c r="AN676" i="30"/>
  <c r="AM676" i="30"/>
  <c r="AL676" i="30"/>
  <c r="O676" i="30"/>
  <c r="M676" i="30"/>
  <c r="J676" i="30"/>
  <c r="AU677" i="30" s="1"/>
  <c r="I676" i="30"/>
  <c r="F676" i="30"/>
  <c r="E676" i="30"/>
  <c r="B676" i="30"/>
  <c r="N676" i="30" s="1"/>
  <c r="AS675" i="30"/>
  <c r="AN675" i="30"/>
  <c r="AM675" i="30"/>
  <c r="AL675" i="30"/>
  <c r="O675" i="30"/>
  <c r="M675" i="30"/>
  <c r="I675" i="30"/>
  <c r="J675" i="30" s="1"/>
  <c r="AU675" i="30" s="1"/>
  <c r="F675" i="30"/>
  <c r="H675" i="30" s="1"/>
  <c r="B675" i="30"/>
  <c r="N675" i="30" s="1"/>
  <c r="AU674" i="30"/>
  <c r="AS674" i="30"/>
  <c r="AN674" i="30"/>
  <c r="AM674" i="30"/>
  <c r="AL674" i="30"/>
  <c r="O674" i="30"/>
  <c r="M674" i="30"/>
  <c r="I674" i="30"/>
  <c r="F674" i="30"/>
  <c r="E674" i="30"/>
  <c r="B674" i="30"/>
  <c r="N674" i="30" s="1"/>
  <c r="AU673" i="30"/>
  <c r="AS673" i="30"/>
  <c r="AN673" i="30"/>
  <c r="AM673" i="30"/>
  <c r="AL673" i="30"/>
  <c r="O673" i="30"/>
  <c r="M673" i="30"/>
  <c r="I673" i="30"/>
  <c r="F673" i="30"/>
  <c r="E673" i="30"/>
  <c r="B673" i="30"/>
  <c r="N673" i="30" s="1"/>
  <c r="AS672" i="30"/>
  <c r="AQ672" i="30"/>
  <c r="AR672" i="30" s="1"/>
  <c r="O672" i="30"/>
  <c r="N672" i="30"/>
  <c r="M672" i="30"/>
  <c r="J672" i="30"/>
  <c r="AU672" i="30" s="1"/>
  <c r="H672" i="30"/>
  <c r="AX672" i="30" s="1"/>
  <c r="L652" i="30"/>
  <c r="L662" i="30"/>
  <c r="AS667" i="30"/>
  <c r="AN667" i="30"/>
  <c r="AM667" i="30"/>
  <c r="AL667" i="30"/>
  <c r="O667" i="30"/>
  <c r="M667" i="30"/>
  <c r="I667" i="30"/>
  <c r="F667" i="30"/>
  <c r="E667" i="30"/>
  <c r="B667" i="30"/>
  <c r="N667" i="30" s="1"/>
  <c r="AS666" i="30"/>
  <c r="AN666" i="30"/>
  <c r="AM666" i="30"/>
  <c r="AL666" i="30"/>
  <c r="O666" i="30"/>
  <c r="M666" i="30"/>
  <c r="J666" i="30"/>
  <c r="AU666" i="30" s="1"/>
  <c r="I666" i="30"/>
  <c r="F666" i="30"/>
  <c r="E666" i="30"/>
  <c r="B666" i="30"/>
  <c r="N666" i="30" s="1"/>
  <c r="AS665" i="30"/>
  <c r="AN665" i="30"/>
  <c r="AM665" i="30"/>
  <c r="AL665" i="30"/>
  <c r="O665" i="30"/>
  <c r="M665" i="30"/>
  <c r="I665" i="30"/>
  <c r="F665" i="30"/>
  <c r="H665" i="30" s="1"/>
  <c r="B665" i="30"/>
  <c r="N665" i="30" s="1"/>
  <c r="AU664" i="30"/>
  <c r="AS664" i="30"/>
  <c r="AN664" i="30"/>
  <c r="AM664" i="30"/>
  <c r="AL664" i="30"/>
  <c r="O664" i="30"/>
  <c r="M664" i="30"/>
  <c r="I664" i="30"/>
  <c r="F664" i="30"/>
  <c r="E664" i="30"/>
  <c r="B664" i="30"/>
  <c r="N664" i="30" s="1"/>
  <c r="AU663" i="30"/>
  <c r="AS663" i="30"/>
  <c r="AN663" i="30"/>
  <c r="AM663" i="30"/>
  <c r="AL663" i="30"/>
  <c r="O663" i="30"/>
  <c r="M663" i="30"/>
  <c r="I663" i="30"/>
  <c r="F663" i="30"/>
  <c r="E663" i="30"/>
  <c r="B663" i="30"/>
  <c r="N663" i="30" s="1"/>
  <c r="AS662" i="30"/>
  <c r="AQ662" i="30"/>
  <c r="AR662" i="30" s="1"/>
  <c r="O662" i="30"/>
  <c r="N662" i="30"/>
  <c r="M662" i="30"/>
  <c r="J662" i="30"/>
  <c r="AU662" i="30" s="1"/>
  <c r="H662" i="30"/>
  <c r="I98" i="2"/>
  <c r="J97" i="2"/>
  <c r="J98" i="2" s="1"/>
  <c r="I97" i="2"/>
  <c r="I96" i="2"/>
  <c r="J96" i="2" s="1"/>
  <c r="J95" i="2"/>
  <c r="I95" i="2"/>
  <c r="I94" i="2"/>
  <c r="J93" i="2"/>
  <c r="J654" i="30"/>
  <c r="AS657" i="30"/>
  <c r="AN657" i="30"/>
  <c r="AM657" i="30"/>
  <c r="AL657" i="30"/>
  <c r="O657" i="30"/>
  <c r="M657" i="30"/>
  <c r="I657" i="30"/>
  <c r="F657" i="30"/>
  <c r="E657" i="30"/>
  <c r="B657" i="30"/>
  <c r="N657" i="30" s="1"/>
  <c r="AS656" i="30"/>
  <c r="AN656" i="30"/>
  <c r="AM656" i="30"/>
  <c r="AL656" i="30"/>
  <c r="O656" i="30"/>
  <c r="M656" i="30"/>
  <c r="J656" i="30"/>
  <c r="AU656" i="30" s="1"/>
  <c r="I656" i="30"/>
  <c r="F656" i="30"/>
  <c r="E656" i="30"/>
  <c r="B656" i="30"/>
  <c r="N656" i="30" s="1"/>
  <c r="AS655" i="30"/>
  <c r="AN655" i="30"/>
  <c r="AM655" i="30"/>
  <c r="AL655" i="30"/>
  <c r="O655" i="30"/>
  <c r="M655" i="30"/>
  <c r="I655" i="30"/>
  <c r="J655" i="30" s="1"/>
  <c r="AU655" i="30" s="1"/>
  <c r="F655" i="30"/>
  <c r="H655" i="30" s="1"/>
  <c r="B655" i="30"/>
  <c r="N655" i="30" s="1"/>
  <c r="AU654" i="30"/>
  <c r="AS654" i="30"/>
  <c r="AN654" i="30"/>
  <c r="AM654" i="30"/>
  <c r="AL654" i="30"/>
  <c r="O654" i="30"/>
  <c r="M654" i="30"/>
  <c r="I654" i="30"/>
  <c r="F654" i="30"/>
  <c r="E654" i="30"/>
  <c r="B654" i="30"/>
  <c r="N654" i="30" s="1"/>
  <c r="AU653" i="30"/>
  <c r="AS653" i="30"/>
  <c r="AN653" i="30"/>
  <c r="AM653" i="30"/>
  <c r="AL653" i="30"/>
  <c r="O653" i="30"/>
  <c r="M653" i="30"/>
  <c r="I653" i="30"/>
  <c r="F653" i="30"/>
  <c r="E653" i="30"/>
  <c r="B653" i="30"/>
  <c r="N653" i="30" s="1"/>
  <c r="AS652" i="30"/>
  <c r="AQ652" i="30"/>
  <c r="AR652" i="30" s="1"/>
  <c r="O652" i="30"/>
  <c r="N652" i="30"/>
  <c r="M652" i="30"/>
  <c r="J652" i="30"/>
  <c r="AU652" i="30" s="1"/>
  <c r="H652" i="30"/>
  <c r="AW652" i="30" s="1"/>
  <c r="L642" i="30"/>
  <c r="AS647" i="30"/>
  <c r="AN647" i="30"/>
  <c r="AM647" i="30"/>
  <c r="AL647" i="30"/>
  <c r="O647" i="30"/>
  <c r="M647" i="30"/>
  <c r="I647" i="30"/>
  <c r="F647" i="30"/>
  <c r="E647" i="30"/>
  <c r="B647" i="30"/>
  <c r="N647" i="30" s="1"/>
  <c r="AS646" i="30"/>
  <c r="AN646" i="30"/>
  <c r="AM646" i="30"/>
  <c r="AL646" i="30"/>
  <c r="O646" i="30"/>
  <c r="M646" i="30"/>
  <c r="J646" i="30"/>
  <c r="AU646" i="30" s="1"/>
  <c r="I646" i="30"/>
  <c r="F646" i="30"/>
  <c r="E646" i="30"/>
  <c r="B646" i="30"/>
  <c r="N646" i="30" s="1"/>
  <c r="AS645" i="30"/>
  <c r="AN645" i="30"/>
  <c r="AM645" i="30"/>
  <c r="AL645" i="30"/>
  <c r="O645" i="30"/>
  <c r="M645" i="30"/>
  <c r="I645" i="30"/>
  <c r="F645" i="30"/>
  <c r="H645" i="30" s="1"/>
  <c r="B645" i="30"/>
  <c r="N645" i="30" s="1"/>
  <c r="AU644" i="30"/>
  <c r="AS644" i="30"/>
  <c r="AN644" i="30"/>
  <c r="AM644" i="30"/>
  <c r="AL644" i="30"/>
  <c r="O644" i="30"/>
  <c r="M644" i="30"/>
  <c r="I644" i="30"/>
  <c r="F644" i="30"/>
  <c r="E644" i="30"/>
  <c r="B644" i="30"/>
  <c r="N644" i="30" s="1"/>
  <c r="AU643" i="30"/>
  <c r="AS643" i="30"/>
  <c r="AN643" i="30"/>
  <c r="AM643" i="30"/>
  <c r="AL643" i="30"/>
  <c r="O643" i="30"/>
  <c r="M643" i="30"/>
  <c r="I643" i="30"/>
  <c r="F643" i="30"/>
  <c r="E643" i="30"/>
  <c r="B643" i="30"/>
  <c r="N643" i="30" s="1"/>
  <c r="AS642" i="30"/>
  <c r="AQ642" i="30"/>
  <c r="AR642" i="30" s="1"/>
  <c r="O642" i="30"/>
  <c r="N642" i="30"/>
  <c r="M642" i="30"/>
  <c r="J642" i="30"/>
  <c r="AU642" i="30" s="1"/>
  <c r="H642" i="30"/>
  <c r="AW642" i="30" s="1"/>
  <c r="AS637" i="30"/>
  <c r="AN637" i="30"/>
  <c r="AM637" i="30"/>
  <c r="AL637" i="30"/>
  <c r="O637" i="30"/>
  <c r="M637" i="30"/>
  <c r="I637" i="30"/>
  <c r="F637" i="30"/>
  <c r="E637" i="30"/>
  <c r="B637" i="30"/>
  <c r="N637" i="30" s="1"/>
  <c r="AS636" i="30"/>
  <c r="AN636" i="30"/>
  <c r="AM636" i="30"/>
  <c r="AL636" i="30"/>
  <c r="O636" i="30"/>
  <c r="M636" i="30"/>
  <c r="I636" i="30"/>
  <c r="F636" i="30"/>
  <c r="E636" i="30"/>
  <c r="B636" i="30"/>
  <c r="N636" i="30" s="1"/>
  <c r="AS635" i="30"/>
  <c r="AN635" i="30"/>
  <c r="AM635" i="30"/>
  <c r="AL635" i="30"/>
  <c r="O635" i="30"/>
  <c r="M635" i="30"/>
  <c r="I635" i="30"/>
  <c r="F635" i="30"/>
  <c r="H635" i="30" s="1"/>
  <c r="B635" i="30"/>
  <c r="N635" i="30" s="1"/>
  <c r="AS634" i="30"/>
  <c r="AN634" i="30"/>
  <c r="AM634" i="30"/>
  <c r="AL634" i="30"/>
  <c r="O634" i="30"/>
  <c r="M634" i="30"/>
  <c r="I634" i="30"/>
  <c r="F634" i="30"/>
  <c r="E634" i="30"/>
  <c r="B634" i="30"/>
  <c r="N634" i="30" s="1"/>
  <c r="AS633" i="30"/>
  <c r="AN633" i="30"/>
  <c r="AM633" i="30"/>
  <c r="AL633" i="30"/>
  <c r="O633" i="30"/>
  <c r="M633" i="30"/>
  <c r="J633" i="30"/>
  <c r="AU633" i="30" s="1"/>
  <c r="I633" i="30"/>
  <c r="F633" i="30"/>
  <c r="E633" i="30"/>
  <c r="B633" i="30"/>
  <c r="N633" i="30" s="1"/>
  <c r="AS632" i="30"/>
  <c r="AQ632" i="30"/>
  <c r="AR632" i="30" s="1"/>
  <c r="O632" i="30"/>
  <c r="N632" i="30"/>
  <c r="M632" i="30"/>
  <c r="L632" i="30"/>
  <c r="J632" i="30"/>
  <c r="AU632" i="30" s="1"/>
  <c r="H632" i="30"/>
  <c r="L622" i="30"/>
  <c r="AS627" i="30"/>
  <c r="AN627" i="30"/>
  <c r="AM627" i="30"/>
  <c r="AL627" i="30"/>
  <c r="O627" i="30"/>
  <c r="M627" i="30"/>
  <c r="I627" i="30"/>
  <c r="F627" i="30"/>
  <c r="E627" i="30"/>
  <c r="B627" i="30"/>
  <c r="N627" i="30" s="1"/>
  <c r="AS626" i="30"/>
  <c r="AN626" i="30"/>
  <c r="AM626" i="30"/>
  <c r="AL626" i="30"/>
  <c r="O626" i="30"/>
  <c r="M626" i="30"/>
  <c r="I626" i="30"/>
  <c r="F626" i="30"/>
  <c r="E626" i="30"/>
  <c r="B626" i="30"/>
  <c r="N626" i="30" s="1"/>
  <c r="AS625" i="30"/>
  <c r="AN625" i="30"/>
  <c r="AM625" i="30"/>
  <c r="AL625" i="30"/>
  <c r="O625" i="30"/>
  <c r="M625" i="30"/>
  <c r="I625" i="30"/>
  <c r="F625" i="30"/>
  <c r="H625" i="30" s="1"/>
  <c r="B625" i="30"/>
  <c r="N625" i="30" s="1"/>
  <c r="AS624" i="30"/>
  <c r="AN624" i="30"/>
  <c r="AM624" i="30"/>
  <c r="AL624" i="30"/>
  <c r="O624" i="30"/>
  <c r="M624" i="30"/>
  <c r="I624" i="30"/>
  <c r="F624" i="30"/>
  <c r="E624" i="30"/>
  <c r="B624" i="30"/>
  <c r="N624" i="30" s="1"/>
  <c r="AS623" i="30"/>
  <c r="AN623" i="30"/>
  <c r="AM623" i="30"/>
  <c r="AL623" i="30"/>
  <c r="O623" i="30"/>
  <c r="M623" i="30"/>
  <c r="J623" i="30"/>
  <c r="AU623" i="30" s="1"/>
  <c r="I623" i="30"/>
  <c r="F623" i="30"/>
  <c r="E623" i="30"/>
  <c r="B623" i="30"/>
  <c r="N623" i="30" s="1"/>
  <c r="AS622" i="30"/>
  <c r="AQ622" i="30"/>
  <c r="O622" i="30"/>
  <c r="N622" i="30"/>
  <c r="M622" i="30"/>
  <c r="J622" i="30"/>
  <c r="AU622" i="30" s="1"/>
  <c r="H622" i="30"/>
  <c r="AX622" i="30" s="1"/>
  <c r="AQ228" i="2"/>
  <c r="AL228" i="2"/>
  <c r="AK228" i="2"/>
  <c r="AJ228" i="2"/>
  <c r="O228" i="2"/>
  <c r="M228" i="2"/>
  <c r="I228" i="2"/>
  <c r="F228" i="2"/>
  <c r="H228" i="2" s="1"/>
  <c r="E228" i="2"/>
  <c r="B228" i="2"/>
  <c r="N228" i="2" s="1"/>
  <c r="AQ227" i="2"/>
  <c r="AL227" i="2"/>
  <c r="AK227" i="2"/>
  <c r="AJ227" i="2"/>
  <c r="O227" i="2"/>
  <c r="M227" i="2"/>
  <c r="J227" i="2"/>
  <c r="AS227" i="2" s="1"/>
  <c r="I227" i="2"/>
  <c r="AO227" i="2" s="1"/>
  <c r="F227" i="2"/>
  <c r="E227" i="2"/>
  <c r="B227" i="2"/>
  <c r="N227" i="2" s="1"/>
  <c r="AQ226" i="2"/>
  <c r="AL226" i="2"/>
  <c r="AK226" i="2"/>
  <c r="AO226" i="2" s="1"/>
  <c r="AJ226" i="2"/>
  <c r="O226" i="2"/>
  <c r="M226" i="2"/>
  <c r="I226" i="2"/>
  <c r="J226" i="2" s="1"/>
  <c r="AS226" i="2" s="1"/>
  <c r="F226" i="2"/>
  <c r="H226" i="2" s="1"/>
  <c r="B226" i="2"/>
  <c r="N226" i="2" s="1"/>
  <c r="AS225" i="2"/>
  <c r="AQ225" i="2"/>
  <c r="AL225" i="2"/>
  <c r="AK225" i="2"/>
  <c r="AJ225" i="2"/>
  <c r="O225" i="2"/>
  <c r="M225" i="2"/>
  <c r="I225" i="2"/>
  <c r="H225" i="2"/>
  <c r="F225" i="2"/>
  <c r="E225" i="2"/>
  <c r="B225" i="2"/>
  <c r="N225" i="2" s="1"/>
  <c r="AQ224" i="2"/>
  <c r="AL224" i="2"/>
  <c r="AK224" i="2"/>
  <c r="AJ224" i="2"/>
  <c r="AO224" i="2" s="1"/>
  <c r="O224" i="2"/>
  <c r="M224" i="2"/>
  <c r="J224" i="2"/>
  <c r="AS224" i="2" s="1"/>
  <c r="I224" i="2"/>
  <c r="F224" i="2"/>
  <c r="E224" i="2"/>
  <c r="H224" i="2" s="1"/>
  <c r="B224" i="2"/>
  <c r="N224" i="2" s="1"/>
  <c r="AU223" i="2"/>
  <c r="AQ223" i="2"/>
  <c r="AO223" i="2"/>
  <c r="AP223" i="2" s="1"/>
  <c r="O223" i="2"/>
  <c r="N223" i="2"/>
  <c r="M223" i="2"/>
  <c r="J223" i="2"/>
  <c r="AS223" i="2" s="1"/>
  <c r="H223" i="2"/>
  <c r="J123" i="34" l="1"/>
  <c r="AU123" i="34" s="1"/>
  <c r="AV123" i="34" s="1"/>
  <c r="AW335" i="34"/>
  <c r="AX335" i="34"/>
  <c r="BC419" i="34"/>
  <c r="BE419" i="34" s="1"/>
  <c r="AW317" i="34"/>
  <c r="AV564" i="34"/>
  <c r="AY564" i="34" s="1"/>
  <c r="AV199" i="34"/>
  <c r="AY199" i="34" s="1"/>
  <c r="AV205" i="34"/>
  <c r="AY205" i="34" s="1"/>
  <c r="H407" i="34"/>
  <c r="AW407" i="34" s="1"/>
  <c r="AR363" i="34"/>
  <c r="AT363" i="34" s="1"/>
  <c r="AV363" i="34" s="1"/>
  <c r="AX334" i="34"/>
  <c r="H409" i="34"/>
  <c r="AY409" i="34" s="1"/>
  <c r="AV132" i="34"/>
  <c r="AY132" i="34" s="1"/>
  <c r="AY334" i="34"/>
  <c r="AR217" i="34"/>
  <c r="AT217" i="34"/>
  <c r="AV217" i="34" s="1"/>
  <c r="AY217" i="34" s="1"/>
  <c r="AW315" i="34"/>
  <c r="AW181" i="34"/>
  <c r="AW369" i="34"/>
  <c r="AU184" i="34"/>
  <c r="AV184" i="34" s="1"/>
  <c r="AY184" i="34" s="1"/>
  <c r="AU182" i="34"/>
  <c r="AY317" i="34"/>
  <c r="AV212" i="34"/>
  <c r="AY212" i="34" s="1"/>
  <c r="AY181" i="34"/>
  <c r="AR182" i="34"/>
  <c r="AT182" i="34" s="1"/>
  <c r="AV569" i="34"/>
  <c r="AY569" i="34" s="1"/>
  <c r="AV356" i="34"/>
  <c r="AY356" i="34" s="1"/>
  <c r="AV213" i="34"/>
  <c r="AY213" i="34" s="1"/>
  <c r="AR29" i="34"/>
  <c r="AT29" i="34" s="1"/>
  <c r="AV29" i="34" s="1"/>
  <c r="AY29" i="34" s="1"/>
  <c r="AY369" i="34"/>
  <c r="AV124" i="34"/>
  <c r="AV342" i="34"/>
  <c r="AY342" i="34" s="1"/>
  <c r="AV16" i="34"/>
  <c r="AY16" i="34" s="1"/>
  <c r="AY315" i="34"/>
  <c r="AV46" i="34"/>
  <c r="AY46" i="34" s="1"/>
  <c r="AX182" i="34"/>
  <c r="AW182" i="34"/>
  <c r="AR297" i="34"/>
  <c r="AT297" i="34" s="1"/>
  <c r="AT307" i="34"/>
  <c r="AV307" i="34" s="1"/>
  <c r="AY307" i="34" s="1"/>
  <c r="AR307" i="34"/>
  <c r="AY408" i="34"/>
  <c r="AX408" i="34"/>
  <c r="AW408" i="34"/>
  <c r="AV164" i="34"/>
  <c r="AV99" i="34"/>
  <c r="AY99" i="34" s="1"/>
  <c r="AR64" i="34"/>
  <c r="AT64" i="34"/>
  <c r="AV64" i="34" s="1"/>
  <c r="AY64" i="34" s="1"/>
  <c r="AV54" i="34"/>
  <c r="AY54" i="34" s="1"/>
  <c r="AY370" i="34"/>
  <c r="AW370" i="34"/>
  <c r="AX370" i="34"/>
  <c r="AT23" i="34"/>
  <c r="AV23" i="34" s="1"/>
  <c r="AY23" i="34" s="1"/>
  <c r="AR23" i="34"/>
  <c r="AX409" i="34"/>
  <c r="AV146" i="34"/>
  <c r="F146" i="34"/>
  <c r="H145" i="34"/>
  <c r="AV58" i="34"/>
  <c r="AY58" i="34" s="1"/>
  <c r="AV12" i="34"/>
  <c r="AY12" i="34" s="1"/>
  <c r="AV166" i="34"/>
  <c r="AU101" i="34"/>
  <c r="AV101" i="34" s="1"/>
  <c r="AY101" i="34" s="1"/>
  <c r="AU100" i="34"/>
  <c r="AV100" i="34" s="1"/>
  <c r="AY100" i="34" s="1"/>
  <c r="AV52" i="34"/>
  <c r="AY52" i="34" s="1"/>
  <c r="F372" i="34"/>
  <c r="H371" i="34"/>
  <c r="AR113" i="34"/>
  <c r="AT113" i="34" s="1"/>
  <c r="AV53" i="34"/>
  <c r="AY53" i="34" s="1"/>
  <c r="AU308" i="34"/>
  <c r="AV308" i="34" s="1"/>
  <c r="AY308" i="34" s="1"/>
  <c r="AU306" i="34"/>
  <c r="AR354" i="34"/>
  <c r="AT354" i="34" s="1"/>
  <c r="AV354" i="34" s="1"/>
  <c r="AY354" i="34" s="1"/>
  <c r="AR49" i="34"/>
  <c r="AT49" i="34" s="1"/>
  <c r="AV49" i="34" s="1"/>
  <c r="AY49" i="34" s="1"/>
  <c r="AV148" i="34"/>
  <c r="AX144" i="34"/>
  <c r="AW144" i="34"/>
  <c r="AY144" i="34"/>
  <c r="AU115" i="34"/>
  <c r="AV115" i="34" s="1"/>
  <c r="AY115" i="34" s="1"/>
  <c r="J114" i="34"/>
  <c r="AU114" i="34" s="1"/>
  <c r="AV114" i="34" s="1"/>
  <c r="AY114" i="34" s="1"/>
  <c r="J115" i="34"/>
  <c r="AU113" i="34"/>
  <c r="AV55" i="34"/>
  <c r="AY55" i="34" s="1"/>
  <c r="AR306" i="34"/>
  <c r="AT306" i="34" s="1"/>
  <c r="AX406" i="34"/>
  <c r="AY406" i="34"/>
  <c r="AW406" i="34"/>
  <c r="F364" i="34"/>
  <c r="H363" i="34"/>
  <c r="AR56" i="34"/>
  <c r="AT56" i="34" s="1"/>
  <c r="AV56" i="34" s="1"/>
  <c r="AY56" i="34" s="1"/>
  <c r="AV204" i="34"/>
  <c r="AY204" i="34" s="1"/>
  <c r="AV18" i="34"/>
  <c r="AY18" i="34" s="1"/>
  <c r="AR48" i="34"/>
  <c r="AT48" i="34" s="1"/>
  <c r="AV48" i="34" s="1"/>
  <c r="AY48" i="34" s="1"/>
  <c r="AR163" i="34"/>
  <c r="AT163" i="34" s="1"/>
  <c r="AV163" i="34" s="1"/>
  <c r="AY163" i="34" s="1"/>
  <c r="AV4" i="34"/>
  <c r="AY4" i="34" s="1"/>
  <c r="AV67" i="34"/>
  <c r="AY67" i="34" s="1"/>
  <c r="AR173" i="34"/>
  <c r="AT173" i="34" s="1"/>
  <c r="AV173" i="34" s="1"/>
  <c r="AY173" i="34" s="1"/>
  <c r="AY410" i="34"/>
  <c r="AX410" i="34"/>
  <c r="AW410" i="34"/>
  <c r="AW323" i="34"/>
  <c r="AY323" i="34"/>
  <c r="AX323" i="34"/>
  <c r="AR57" i="34"/>
  <c r="AT57" i="34" s="1"/>
  <c r="AV57" i="34" s="1"/>
  <c r="AY57" i="34" s="1"/>
  <c r="AX163" i="34"/>
  <c r="AW163" i="34"/>
  <c r="F325" i="34"/>
  <c r="H324" i="34"/>
  <c r="AU297" i="34"/>
  <c r="AU299" i="34"/>
  <c r="AV299" i="34" s="1"/>
  <c r="AV59" i="34"/>
  <c r="AY59" i="34" s="1"/>
  <c r="F122" i="34"/>
  <c r="H121" i="34"/>
  <c r="AV66" i="34"/>
  <c r="AY66" i="34" s="1"/>
  <c r="AX183" i="34"/>
  <c r="AY183" i="34"/>
  <c r="AW183" i="34"/>
  <c r="AX296" i="34"/>
  <c r="AW296" i="34"/>
  <c r="AY296" i="34"/>
  <c r="AV570" i="34"/>
  <c r="AY570" i="34" s="1"/>
  <c r="AY120" i="34"/>
  <c r="AW120" i="34"/>
  <c r="AX120" i="34"/>
  <c r="AV355" i="34"/>
  <c r="AY355" i="34" s="1"/>
  <c r="F298" i="34"/>
  <c r="H297" i="34"/>
  <c r="AY362" i="34"/>
  <c r="AX362" i="34"/>
  <c r="AW362" i="34"/>
  <c r="AV407" i="34"/>
  <c r="AY407" i="34" s="1"/>
  <c r="AV51" i="34"/>
  <c r="AY51" i="34" s="1"/>
  <c r="AR65" i="34"/>
  <c r="AT65" i="34" s="1"/>
  <c r="AV65" i="34" s="1"/>
  <c r="AY65" i="34" s="1"/>
  <c r="H164" i="34"/>
  <c r="F165" i="34"/>
  <c r="AR233" i="2"/>
  <c r="AT233" i="2" s="1"/>
  <c r="H227" i="2"/>
  <c r="AO228" i="2"/>
  <c r="AO225" i="2"/>
  <c r="AO234" i="2"/>
  <c r="H884" i="30"/>
  <c r="AQ903" i="30"/>
  <c r="H906" i="30"/>
  <c r="AX906" i="30" s="1"/>
  <c r="H234" i="2"/>
  <c r="AQ816" i="30"/>
  <c r="AR816" i="30" s="1"/>
  <c r="AT852" i="30"/>
  <c r="AQ907" i="30"/>
  <c r="AR907" i="30" s="1"/>
  <c r="AT907" i="30" s="1"/>
  <c r="H738" i="30"/>
  <c r="AW738" i="30" s="1"/>
  <c r="H874" i="30"/>
  <c r="AW874" i="30" s="1"/>
  <c r="H883" i="30"/>
  <c r="AX883" i="30" s="1"/>
  <c r="H897" i="30"/>
  <c r="AX897" i="30" s="1"/>
  <c r="AQ687" i="30"/>
  <c r="AR687" i="30" s="1"/>
  <c r="AT687" i="30" s="1"/>
  <c r="H694" i="30"/>
  <c r="AX694" i="30" s="1"/>
  <c r="H634" i="30"/>
  <c r="AX634" i="30" s="1"/>
  <c r="H647" i="30"/>
  <c r="H657" i="30"/>
  <c r="AW657" i="30" s="1"/>
  <c r="H633" i="30"/>
  <c r="AX633" i="30" s="1"/>
  <c r="H637" i="30"/>
  <c r="AX637" i="30" s="1"/>
  <c r="H644" i="30"/>
  <c r="AX644" i="30" s="1"/>
  <c r="H654" i="30"/>
  <c r="AW654" i="30" s="1"/>
  <c r="H693" i="30"/>
  <c r="AX693" i="30" s="1"/>
  <c r="H704" i="30"/>
  <c r="AW704" i="30" s="1"/>
  <c r="H706" i="30"/>
  <c r="AX706" i="30" s="1"/>
  <c r="H717" i="30"/>
  <c r="AX717" i="30" s="1"/>
  <c r="H873" i="30"/>
  <c r="AX873" i="30" s="1"/>
  <c r="AQ865" i="30"/>
  <c r="AR865" i="30" s="1"/>
  <c r="H869" i="30"/>
  <c r="AX869" i="30" s="1"/>
  <c r="H816" i="30"/>
  <c r="AW816" i="30" s="1"/>
  <c r="H814" i="30"/>
  <c r="AW814" i="30" s="1"/>
  <c r="AQ876" i="30"/>
  <c r="AR876" i="30" s="1"/>
  <c r="AT876" i="30" s="1"/>
  <c r="H878" i="30"/>
  <c r="AW878" i="30" s="1"/>
  <c r="AX813" i="30"/>
  <c r="AW813" i="30"/>
  <c r="H817" i="30"/>
  <c r="AW817" i="30" s="1"/>
  <c r="H893" i="30"/>
  <c r="AX893" i="30" s="1"/>
  <c r="H627" i="30"/>
  <c r="AX627" i="30" s="1"/>
  <c r="AT632" i="30"/>
  <c r="H674" i="30"/>
  <c r="AW674" i="30" s="1"/>
  <c r="H676" i="30"/>
  <c r="AW676" i="30" s="1"/>
  <c r="AQ793" i="30"/>
  <c r="AR793" i="30" s="1"/>
  <c r="AT793" i="30" s="1"/>
  <c r="AV793" i="30" s="1"/>
  <c r="AY793" i="30" s="1"/>
  <c r="H804" i="30"/>
  <c r="AW804" i="30" s="1"/>
  <c r="H806" i="30"/>
  <c r="AW806" i="30" s="1"/>
  <c r="AQ823" i="30"/>
  <c r="AR823" i="30" s="1"/>
  <c r="AT823" i="30" s="1"/>
  <c r="AV823" i="30" s="1"/>
  <c r="AY823" i="30" s="1"/>
  <c r="AT842" i="30"/>
  <c r="AV842" i="30" s="1"/>
  <c r="AY842" i="30" s="1"/>
  <c r="AQ873" i="30"/>
  <c r="AR873" i="30" s="1"/>
  <c r="AT873" i="30" s="1"/>
  <c r="AU873" i="30"/>
  <c r="H867" i="30"/>
  <c r="AX867" i="30" s="1"/>
  <c r="AQ868" i="30"/>
  <c r="AR868" i="30" s="1"/>
  <c r="AT868" i="30" s="1"/>
  <c r="AT862" i="30"/>
  <c r="AV862" i="30" s="1"/>
  <c r="AY862" i="30" s="1"/>
  <c r="AU817" i="30"/>
  <c r="AQ817" i="30"/>
  <c r="AR817" i="30" s="1"/>
  <c r="AQ875" i="30"/>
  <c r="AR875" i="30" s="1"/>
  <c r="AT875" i="30" s="1"/>
  <c r="AV875" i="30" s="1"/>
  <c r="H865" i="30"/>
  <c r="AW865" i="30" s="1"/>
  <c r="AX792" i="30"/>
  <c r="AQ855" i="30"/>
  <c r="AR855" i="30" s="1"/>
  <c r="AT855" i="30" s="1"/>
  <c r="AX892" i="30"/>
  <c r="AT652" i="30"/>
  <c r="AV652" i="30" s="1"/>
  <c r="AY652" i="30" s="1"/>
  <c r="H673" i="30"/>
  <c r="AX673" i="30" s="1"/>
  <c r="H686" i="30"/>
  <c r="AX686" i="30" s="1"/>
  <c r="H687" i="30"/>
  <c r="AW687" i="30" s="1"/>
  <c r="H697" i="30"/>
  <c r="AW697" i="30" s="1"/>
  <c r="AQ723" i="30"/>
  <c r="AR723" i="30" s="1"/>
  <c r="AT723" i="30" s="1"/>
  <c r="AT802" i="30"/>
  <c r="AV802" i="30" s="1"/>
  <c r="AY802" i="30" s="1"/>
  <c r="AQ806" i="30"/>
  <c r="AR806" i="30" s="1"/>
  <c r="AT806" i="30" s="1"/>
  <c r="AV806" i="30" s="1"/>
  <c r="H807" i="30"/>
  <c r="AX807" i="30" s="1"/>
  <c r="H836" i="30"/>
  <c r="AX836" i="30" s="1"/>
  <c r="H846" i="30"/>
  <c r="AW846" i="30" s="1"/>
  <c r="AV852" i="30"/>
  <c r="AY852" i="30" s="1"/>
  <c r="AT882" i="30"/>
  <c r="AV882" i="30" s="1"/>
  <c r="AY882" i="30" s="1"/>
  <c r="AQ886" i="30"/>
  <c r="AR886" i="30" s="1"/>
  <c r="AT886" i="30" s="1"/>
  <c r="AV886" i="30" s="1"/>
  <c r="H887" i="30"/>
  <c r="AX887" i="30" s="1"/>
  <c r="AQ895" i="30"/>
  <c r="AR895" i="30" s="1"/>
  <c r="AT895" i="30" s="1"/>
  <c r="H896" i="30"/>
  <c r="AW896" i="30" s="1"/>
  <c r="AR813" i="30"/>
  <c r="AT813" i="30" s="1"/>
  <c r="AV813" i="30" s="1"/>
  <c r="AY813" i="30" s="1"/>
  <c r="AX866" i="30"/>
  <c r="AW866" i="30"/>
  <c r="AQ684" i="30"/>
  <c r="AR684" i="30" s="1"/>
  <c r="AT684" i="30" s="1"/>
  <c r="AV684" i="30" s="1"/>
  <c r="AQ803" i="30"/>
  <c r="AR803" i="30" s="1"/>
  <c r="AT803" i="30" s="1"/>
  <c r="AV803" i="30" s="1"/>
  <c r="AY803" i="30" s="1"/>
  <c r="AQ814" i="30"/>
  <c r="AR814" i="30" s="1"/>
  <c r="AQ845" i="30"/>
  <c r="AR845" i="30" s="1"/>
  <c r="AX852" i="30"/>
  <c r="H879" i="30"/>
  <c r="AX879" i="30" s="1"/>
  <c r="H833" i="30"/>
  <c r="AX833" i="30" s="1"/>
  <c r="AQ847" i="30"/>
  <c r="AR847" i="30" s="1"/>
  <c r="AT847" i="30" s="1"/>
  <c r="H877" i="30"/>
  <c r="AW877" i="30" s="1"/>
  <c r="AX862" i="30"/>
  <c r="AQ655" i="30"/>
  <c r="AR655" i="30" s="1"/>
  <c r="AT655" i="30" s="1"/>
  <c r="AV655" i="30" s="1"/>
  <c r="AY655" i="30" s="1"/>
  <c r="AQ705" i="30"/>
  <c r="AR705" i="30" s="1"/>
  <c r="H734" i="30"/>
  <c r="AW734" i="30" s="1"/>
  <c r="AQ807" i="30"/>
  <c r="AR807" i="30" s="1"/>
  <c r="AT807" i="30" s="1"/>
  <c r="AW822" i="30"/>
  <c r="AT822" i="30"/>
  <c r="AV822" i="30" s="1"/>
  <c r="AY822" i="30" s="1"/>
  <c r="AQ815" i="30"/>
  <c r="AR815" i="30" s="1"/>
  <c r="AT815" i="30" s="1"/>
  <c r="H834" i="30"/>
  <c r="AW834" i="30" s="1"/>
  <c r="H875" i="30"/>
  <c r="AW875" i="30" s="1"/>
  <c r="J876" i="30"/>
  <c r="AU876" i="30" s="1"/>
  <c r="AQ866" i="30"/>
  <c r="AR866" i="30" s="1"/>
  <c r="AT866" i="30" s="1"/>
  <c r="AU865" i="30"/>
  <c r="AX864" i="30"/>
  <c r="H886" i="30"/>
  <c r="AX886" i="30" s="1"/>
  <c r="AQ896" i="30"/>
  <c r="AR896" i="30" s="1"/>
  <c r="AT896" i="30" s="1"/>
  <c r="AQ897" i="30"/>
  <c r="AR897" i="30" s="1"/>
  <c r="AT897" i="30" s="1"/>
  <c r="AT902" i="30"/>
  <c r="AV902" i="30" s="1"/>
  <c r="AY902" i="30" s="1"/>
  <c r="AQ904" i="30"/>
  <c r="AR904" i="30" s="1"/>
  <c r="AT904" i="30" s="1"/>
  <c r="AQ765" i="30"/>
  <c r="AR765" i="30" s="1"/>
  <c r="AT765" i="30" s="1"/>
  <c r="AV765" i="30" s="1"/>
  <c r="AY765" i="30" s="1"/>
  <c r="AQ878" i="30"/>
  <c r="AR878" i="30" s="1"/>
  <c r="AT878" i="30" s="1"/>
  <c r="AV878" i="30" s="1"/>
  <c r="AQ706" i="30"/>
  <c r="AR706" i="30" s="1"/>
  <c r="AT706" i="30" s="1"/>
  <c r="AV706" i="30" s="1"/>
  <c r="AY706" i="30" s="1"/>
  <c r="H764" i="30"/>
  <c r="AW764" i="30" s="1"/>
  <c r="AQ805" i="30"/>
  <c r="AR805" i="30" s="1"/>
  <c r="AT805" i="30" s="1"/>
  <c r="AV805" i="30" s="1"/>
  <c r="AY805" i="30" s="1"/>
  <c r="AQ843" i="30"/>
  <c r="AR843" i="30" s="1"/>
  <c r="AT843" i="30" s="1"/>
  <c r="AV843" i="30" s="1"/>
  <c r="AQ853" i="30"/>
  <c r="AR853" i="30" s="1"/>
  <c r="AT853" i="30" s="1"/>
  <c r="AV853" i="30" s="1"/>
  <c r="H856" i="30"/>
  <c r="AX856" i="30" s="1"/>
  <c r="AQ857" i="30"/>
  <c r="AR857" i="30" s="1"/>
  <c r="AT857" i="30" s="1"/>
  <c r="H868" i="30"/>
  <c r="AW868" i="30" s="1"/>
  <c r="AQ863" i="30"/>
  <c r="AR863" i="30" s="1"/>
  <c r="AT863" i="30" s="1"/>
  <c r="AQ885" i="30"/>
  <c r="AR885" i="30" s="1"/>
  <c r="AT885" i="30" s="1"/>
  <c r="AR892" i="30"/>
  <c r="AT892" i="30" s="1"/>
  <c r="AV892" i="30" s="1"/>
  <c r="AY892" i="30" s="1"/>
  <c r="J896" i="30"/>
  <c r="AU896" i="30" s="1"/>
  <c r="H623" i="30"/>
  <c r="AW623" i="30" s="1"/>
  <c r="H626" i="30"/>
  <c r="AX626" i="30" s="1"/>
  <c r="J657" i="30"/>
  <c r="H664" i="30"/>
  <c r="AW664" i="30" s="1"/>
  <c r="AQ665" i="30"/>
  <c r="AR665" i="30" s="1"/>
  <c r="AT665" i="30" s="1"/>
  <c r="H666" i="30"/>
  <c r="AW666" i="30" s="1"/>
  <c r="H677" i="30"/>
  <c r="AX677" i="30" s="1"/>
  <c r="H714" i="30"/>
  <c r="AW714" i="30" s="1"/>
  <c r="AQ724" i="30"/>
  <c r="AR724" i="30" s="1"/>
  <c r="AT724" i="30" s="1"/>
  <c r="AV724" i="30" s="1"/>
  <c r="H737" i="30"/>
  <c r="AW737" i="30" s="1"/>
  <c r="AQ738" i="30"/>
  <c r="AR738" i="30" s="1"/>
  <c r="AT738" i="30" s="1"/>
  <c r="AV738" i="30" s="1"/>
  <c r="AT762" i="30"/>
  <c r="AV762" i="30" s="1"/>
  <c r="AY762" i="30" s="1"/>
  <c r="AT812" i="30"/>
  <c r="AV812" i="30" s="1"/>
  <c r="AY812" i="30" s="1"/>
  <c r="AW823" i="30"/>
  <c r="AQ835" i="30"/>
  <c r="AR835" i="30" s="1"/>
  <c r="AT835" i="30" s="1"/>
  <c r="H843" i="30"/>
  <c r="AW843" i="30" s="1"/>
  <c r="J846" i="30"/>
  <c r="AU846" i="30" s="1"/>
  <c r="AQ846" i="30"/>
  <c r="AR846" i="30" s="1"/>
  <c r="AT846" i="30" s="1"/>
  <c r="H853" i="30"/>
  <c r="AX853" i="30" s="1"/>
  <c r="J856" i="30"/>
  <c r="AU856" i="30" s="1"/>
  <c r="AQ856" i="30"/>
  <c r="AQ874" i="30"/>
  <c r="AR874" i="30" s="1"/>
  <c r="AT874" i="30" s="1"/>
  <c r="J877" i="30"/>
  <c r="AU877" i="30" s="1"/>
  <c r="AQ869" i="30"/>
  <c r="AR869" i="30" s="1"/>
  <c r="AQ867" i="30"/>
  <c r="AR867" i="30" s="1"/>
  <c r="AT867" i="30" s="1"/>
  <c r="AV867" i="30" s="1"/>
  <c r="AQ864" i="30"/>
  <c r="AR864" i="30" s="1"/>
  <c r="H863" i="30"/>
  <c r="AX863" i="30" s="1"/>
  <c r="AQ893" i="30"/>
  <c r="AR893" i="30" s="1"/>
  <c r="AT893" i="30" s="1"/>
  <c r="AV893" i="30" s="1"/>
  <c r="AQ894" i="30"/>
  <c r="AR894" i="30" s="1"/>
  <c r="AT894" i="30" s="1"/>
  <c r="AT872" i="30"/>
  <c r="AV872" i="30" s="1"/>
  <c r="AY872" i="30" s="1"/>
  <c r="AX903" i="30"/>
  <c r="AW903" i="30"/>
  <c r="H907" i="30"/>
  <c r="AX907" i="30" s="1"/>
  <c r="AX902" i="30"/>
  <c r="H904" i="30"/>
  <c r="AW904" i="30" s="1"/>
  <c r="AQ905" i="30"/>
  <c r="AR905" i="30" s="1"/>
  <c r="AT905" i="30" s="1"/>
  <c r="AV905" i="30" s="1"/>
  <c r="AY905" i="30" s="1"/>
  <c r="AQ906" i="30"/>
  <c r="AR906" i="30" s="1"/>
  <c r="AT906" i="30" s="1"/>
  <c r="AR903" i="30"/>
  <c r="AT903" i="30" s="1"/>
  <c r="AV903" i="30" s="1"/>
  <c r="AY903" i="30" s="1"/>
  <c r="AX905" i="30"/>
  <c r="AW905" i="30"/>
  <c r="J906" i="30"/>
  <c r="AU904" i="30"/>
  <c r="AU874" i="30"/>
  <c r="AQ879" i="30"/>
  <c r="AR879" i="30" s="1"/>
  <c r="AT879" i="30" s="1"/>
  <c r="AQ877" i="30"/>
  <c r="AR877" i="30" s="1"/>
  <c r="AX895" i="30"/>
  <c r="AW895" i="30"/>
  <c r="AX894" i="30"/>
  <c r="AW894" i="30"/>
  <c r="J895" i="30"/>
  <c r="AU895" i="30" s="1"/>
  <c r="AU894" i="30"/>
  <c r="AQ883" i="30"/>
  <c r="AR883" i="30" s="1"/>
  <c r="AT883" i="30" s="1"/>
  <c r="AQ884" i="30"/>
  <c r="AR884" i="30" s="1"/>
  <c r="AT884" i="30" s="1"/>
  <c r="AV884" i="30" s="1"/>
  <c r="AY884" i="30" s="1"/>
  <c r="AU883" i="30"/>
  <c r="AQ887" i="30"/>
  <c r="AR887" i="30" s="1"/>
  <c r="AT887" i="30" s="1"/>
  <c r="AX884" i="30"/>
  <c r="AW884" i="30"/>
  <c r="AX885" i="30"/>
  <c r="AW885" i="30"/>
  <c r="AW882" i="30"/>
  <c r="J885" i="30"/>
  <c r="AU885" i="30" s="1"/>
  <c r="AU887" i="30"/>
  <c r="AU868" i="30"/>
  <c r="AU869" i="30"/>
  <c r="J866" i="30"/>
  <c r="AU866" i="30" s="1"/>
  <c r="AU863" i="30"/>
  <c r="AX876" i="30"/>
  <c r="AW876" i="30"/>
  <c r="AU879" i="30"/>
  <c r="AW872" i="30"/>
  <c r="AQ854" i="30"/>
  <c r="AR854" i="30" s="1"/>
  <c r="AT854" i="30" s="1"/>
  <c r="AU854" i="30"/>
  <c r="H857" i="30"/>
  <c r="AW857" i="30" s="1"/>
  <c r="H854" i="30"/>
  <c r="AX854" i="30" s="1"/>
  <c r="AX855" i="30"/>
  <c r="AW855" i="30"/>
  <c r="J855" i="30"/>
  <c r="AU855" i="30" s="1"/>
  <c r="AQ844" i="30"/>
  <c r="AR844" i="30" s="1"/>
  <c r="AT844" i="30" s="1"/>
  <c r="AU844" i="30"/>
  <c r="H847" i="30"/>
  <c r="AW847" i="30" s="1"/>
  <c r="H844" i="30"/>
  <c r="AX844" i="30" s="1"/>
  <c r="AX845" i="30"/>
  <c r="AW845" i="30"/>
  <c r="AW842" i="30"/>
  <c r="AX842" i="30"/>
  <c r="AQ836" i="30"/>
  <c r="AR836" i="30" s="1"/>
  <c r="AT836" i="30" s="1"/>
  <c r="H837" i="30"/>
  <c r="AX837" i="30" s="1"/>
  <c r="AX835" i="30"/>
  <c r="AW835" i="30"/>
  <c r="J836" i="30"/>
  <c r="J832" i="30"/>
  <c r="AU832" i="30" s="1"/>
  <c r="AX832" i="30"/>
  <c r="L832" i="30"/>
  <c r="I834" i="30"/>
  <c r="AQ834" i="30" s="1"/>
  <c r="J835" i="30"/>
  <c r="AU835" i="30" s="1"/>
  <c r="I837" i="30"/>
  <c r="AQ837" i="30" s="1"/>
  <c r="AQ832" i="30"/>
  <c r="I833" i="30"/>
  <c r="AQ833" i="30" s="1"/>
  <c r="J833" i="30"/>
  <c r="AW815" i="30"/>
  <c r="AX815" i="30"/>
  <c r="J815" i="30"/>
  <c r="AU815" i="30" s="1"/>
  <c r="AT816" i="30"/>
  <c r="AV816" i="30" s="1"/>
  <c r="AQ773" i="30"/>
  <c r="AR773" i="30" s="1"/>
  <c r="AT773" i="30" s="1"/>
  <c r="AV773" i="30" s="1"/>
  <c r="AY773" i="30" s="1"/>
  <c r="AQ783" i="30"/>
  <c r="AR783" i="30" s="1"/>
  <c r="AT783" i="30" s="1"/>
  <c r="AV783" i="30" s="1"/>
  <c r="AY783" i="30" s="1"/>
  <c r="AW812" i="30"/>
  <c r="AQ804" i="30"/>
  <c r="AR804" i="30" s="1"/>
  <c r="AT804" i="30" s="1"/>
  <c r="AV804" i="30" s="1"/>
  <c r="AX805" i="30"/>
  <c r="AW805" i="30"/>
  <c r="AX803" i="30"/>
  <c r="AW803" i="30"/>
  <c r="AW802" i="30"/>
  <c r="AX802" i="30"/>
  <c r="AU807" i="30"/>
  <c r="AT792" i="30"/>
  <c r="AV792" i="30" s="1"/>
  <c r="AY792" i="30" s="1"/>
  <c r="AX793" i="30"/>
  <c r="AW793" i="30"/>
  <c r="AW782" i="30"/>
  <c r="AX782" i="30"/>
  <c r="AR782" i="30"/>
  <c r="AT782" i="30" s="1"/>
  <c r="AV782" i="30" s="1"/>
  <c r="AY782" i="30" s="1"/>
  <c r="AW783" i="30"/>
  <c r="AX772" i="30"/>
  <c r="AR772" i="30"/>
  <c r="AT772" i="30" s="1"/>
  <c r="AV772" i="30" s="1"/>
  <c r="AY772" i="30" s="1"/>
  <c r="AW773" i="30"/>
  <c r="AX773" i="30"/>
  <c r="AQ707" i="30"/>
  <c r="AR707" i="30" s="1"/>
  <c r="AT707" i="30" s="1"/>
  <c r="AQ623" i="30"/>
  <c r="AR623" i="30" s="1"/>
  <c r="AT623" i="30" s="1"/>
  <c r="AV623" i="30" s="1"/>
  <c r="H646" i="30"/>
  <c r="AW646" i="30" s="1"/>
  <c r="H656" i="30"/>
  <c r="AW656" i="30" s="1"/>
  <c r="AT672" i="30"/>
  <c r="AV672" i="30" s="1"/>
  <c r="AY672" i="30" s="1"/>
  <c r="AQ683" i="30"/>
  <c r="AR683" i="30" s="1"/>
  <c r="AT683" i="30" s="1"/>
  <c r="AV683" i="30" s="1"/>
  <c r="AQ686" i="30"/>
  <c r="AR686" i="30" s="1"/>
  <c r="AT686" i="30" s="1"/>
  <c r="AV686" i="30" s="1"/>
  <c r="H703" i="30"/>
  <c r="AW703" i="30" s="1"/>
  <c r="H713" i="30"/>
  <c r="AX713" i="30" s="1"/>
  <c r="H767" i="30"/>
  <c r="AX767" i="30" s="1"/>
  <c r="AQ695" i="30"/>
  <c r="AR695" i="30" s="1"/>
  <c r="AT695" i="30" s="1"/>
  <c r="AV695" i="30" s="1"/>
  <c r="AY695" i="30" s="1"/>
  <c r="AQ726" i="30"/>
  <c r="AR726" i="30" s="1"/>
  <c r="AT726" i="30" s="1"/>
  <c r="H636" i="30"/>
  <c r="AX636" i="30" s="1"/>
  <c r="AQ716" i="30"/>
  <c r="AR716" i="30" s="1"/>
  <c r="AT716" i="30" s="1"/>
  <c r="AV716" i="30" s="1"/>
  <c r="AQ725" i="30"/>
  <c r="AR725" i="30" s="1"/>
  <c r="AT725" i="30" s="1"/>
  <c r="AV725" i="30" s="1"/>
  <c r="AY725" i="30" s="1"/>
  <c r="H663" i="30"/>
  <c r="AW663" i="30" s="1"/>
  <c r="AQ677" i="30"/>
  <c r="AR677" i="30" s="1"/>
  <c r="AQ666" i="30"/>
  <c r="AR666" i="30" s="1"/>
  <c r="AT666" i="30" s="1"/>
  <c r="AV666" i="30" s="1"/>
  <c r="AQ693" i="30"/>
  <c r="AR693" i="30" s="1"/>
  <c r="AT693" i="30" s="1"/>
  <c r="AV693" i="30" s="1"/>
  <c r="AQ704" i="30"/>
  <c r="AR704" i="30" s="1"/>
  <c r="AT704" i="30" s="1"/>
  <c r="AV704" i="30" s="1"/>
  <c r="AQ743" i="30"/>
  <c r="AR743" i="30" s="1"/>
  <c r="AT743" i="30" s="1"/>
  <c r="AV743" i="30" s="1"/>
  <c r="AY743" i="30" s="1"/>
  <c r="AQ627" i="30"/>
  <c r="AR627" i="30" s="1"/>
  <c r="AT627" i="30" s="1"/>
  <c r="AQ715" i="30"/>
  <c r="AR715" i="30" s="1"/>
  <c r="AT715" i="30" s="1"/>
  <c r="AV715" i="30" s="1"/>
  <c r="AY715" i="30" s="1"/>
  <c r="AQ645" i="30"/>
  <c r="AR645" i="30" s="1"/>
  <c r="AT645" i="30" s="1"/>
  <c r="AQ626" i="30"/>
  <c r="AR626" i="30" s="1"/>
  <c r="AT626" i="30" s="1"/>
  <c r="AQ635" i="30"/>
  <c r="AR635" i="30" s="1"/>
  <c r="AT635" i="30" s="1"/>
  <c r="AQ637" i="30"/>
  <c r="AR637" i="30" s="1"/>
  <c r="AT637" i="30" s="1"/>
  <c r="H643" i="30"/>
  <c r="AW643" i="30" s="1"/>
  <c r="AQ647" i="30"/>
  <c r="AR647" i="30" s="1"/>
  <c r="AT647" i="30" s="1"/>
  <c r="H653" i="30"/>
  <c r="AX653" i="30" s="1"/>
  <c r="AQ657" i="30"/>
  <c r="AR657" i="30" s="1"/>
  <c r="AT657" i="30" s="1"/>
  <c r="AQ676" i="30"/>
  <c r="AR676" i="30" s="1"/>
  <c r="AT676" i="30" s="1"/>
  <c r="H684" i="30"/>
  <c r="AW684" i="30" s="1"/>
  <c r="H696" i="30"/>
  <c r="AX696" i="30" s="1"/>
  <c r="AQ703" i="30"/>
  <c r="AR703" i="30" s="1"/>
  <c r="AT703" i="30" s="1"/>
  <c r="AV703" i="30" s="1"/>
  <c r="H707" i="30"/>
  <c r="AW707" i="30" s="1"/>
  <c r="H727" i="30"/>
  <c r="AX727" i="30" s="1"/>
  <c r="AR752" i="30"/>
  <c r="AT752" i="30" s="1"/>
  <c r="AV752" i="30" s="1"/>
  <c r="AY752" i="30" s="1"/>
  <c r="AQ753" i="30"/>
  <c r="AR753" i="30" s="1"/>
  <c r="AT753" i="30" s="1"/>
  <c r="AV753" i="30" s="1"/>
  <c r="AY753" i="30" s="1"/>
  <c r="AQ767" i="30"/>
  <c r="AR767" i="30" s="1"/>
  <c r="AT767" i="30" s="1"/>
  <c r="AQ713" i="30"/>
  <c r="AR713" i="30" s="1"/>
  <c r="AT713" i="30" s="1"/>
  <c r="AV713" i="30" s="1"/>
  <c r="AY713" i="30" s="1"/>
  <c r="AQ636" i="30"/>
  <c r="AR636" i="30" s="1"/>
  <c r="AT636" i="30" s="1"/>
  <c r="AQ646" i="30"/>
  <c r="AR646" i="30" s="1"/>
  <c r="AT646" i="30" s="1"/>
  <c r="AV646" i="30" s="1"/>
  <c r="AY646" i="30" s="1"/>
  <c r="AQ656" i="30"/>
  <c r="AR656" i="30" s="1"/>
  <c r="AT656" i="30" s="1"/>
  <c r="AV656" i="30" s="1"/>
  <c r="AY656" i="30" s="1"/>
  <c r="H683" i="30"/>
  <c r="AX683" i="30" s="1"/>
  <c r="AQ685" i="30"/>
  <c r="AR685" i="30" s="1"/>
  <c r="AT685" i="30" s="1"/>
  <c r="AT692" i="30"/>
  <c r="AV692" i="30" s="1"/>
  <c r="AY692" i="30" s="1"/>
  <c r="AT702" i="30"/>
  <c r="AV702" i="30" s="1"/>
  <c r="AY702" i="30" s="1"/>
  <c r="H716" i="30"/>
  <c r="AW716" i="30" s="1"/>
  <c r="H726" i="30"/>
  <c r="AX726" i="30" s="1"/>
  <c r="H739" i="30"/>
  <c r="AX739" i="30" s="1"/>
  <c r="H667" i="30"/>
  <c r="AX667" i="30" s="1"/>
  <c r="AT712" i="30"/>
  <c r="AV712" i="30" s="1"/>
  <c r="AY712" i="30" s="1"/>
  <c r="AQ717" i="30"/>
  <c r="AR717" i="30" s="1"/>
  <c r="AT717" i="30" s="1"/>
  <c r="AU723" i="30"/>
  <c r="H735" i="30"/>
  <c r="AW735" i="30" s="1"/>
  <c r="AX752" i="30"/>
  <c r="AQ766" i="30"/>
  <c r="AR766" i="30" s="1"/>
  <c r="AT766" i="30" s="1"/>
  <c r="AV766" i="30" s="1"/>
  <c r="H766" i="30"/>
  <c r="AX766" i="30" s="1"/>
  <c r="AQ763" i="30"/>
  <c r="AR763" i="30" s="1"/>
  <c r="AT763" i="30" s="1"/>
  <c r="AV763" i="30" s="1"/>
  <c r="AY763" i="30" s="1"/>
  <c r="AQ764" i="30"/>
  <c r="AR764" i="30" s="1"/>
  <c r="AT764" i="30" s="1"/>
  <c r="AV764" i="30" s="1"/>
  <c r="AX765" i="30"/>
  <c r="AW765" i="30"/>
  <c r="AW763" i="30"/>
  <c r="AX763" i="30"/>
  <c r="AW762" i="30"/>
  <c r="AU767" i="30"/>
  <c r="AW753" i="30"/>
  <c r="AX753" i="30"/>
  <c r="AW742" i="30"/>
  <c r="AR742" i="30"/>
  <c r="AT742" i="30" s="1"/>
  <c r="AV742" i="30" s="1"/>
  <c r="AY742" i="30" s="1"/>
  <c r="AW743" i="30"/>
  <c r="AX743" i="30"/>
  <c r="AW233" i="2"/>
  <c r="AU233" i="2"/>
  <c r="AV234" i="2"/>
  <c r="AU234" i="2"/>
  <c r="AP234" i="2"/>
  <c r="AR234" i="2" s="1"/>
  <c r="AT234" i="2" s="1"/>
  <c r="AW234" i="2" s="1"/>
  <c r="AX732" i="30"/>
  <c r="H733" i="30"/>
  <c r="AX733" i="30" s="1"/>
  <c r="AQ734" i="30"/>
  <c r="AR734" i="30" s="1"/>
  <c r="AT734" i="30" s="1"/>
  <c r="AX736" i="30"/>
  <c r="AW736" i="30"/>
  <c r="AX738" i="30"/>
  <c r="I736" i="30"/>
  <c r="AT732" i="30"/>
  <c r="AU739" i="30"/>
  <c r="I739" i="30"/>
  <c r="AQ739" i="30" s="1"/>
  <c r="I733" i="30"/>
  <c r="AQ733" i="30" s="1"/>
  <c r="I735" i="30"/>
  <c r="AQ735" i="30" s="1"/>
  <c r="J732" i="30"/>
  <c r="AQ727" i="30"/>
  <c r="AR727" i="30" s="1"/>
  <c r="AT727" i="30" s="1"/>
  <c r="H723" i="30"/>
  <c r="AX723" i="30" s="1"/>
  <c r="H724" i="30"/>
  <c r="AW724" i="30" s="1"/>
  <c r="AX725" i="30"/>
  <c r="AW725" i="30"/>
  <c r="AT722" i="30"/>
  <c r="AV722" i="30" s="1"/>
  <c r="AY722" i="30" s="1"/>
  <c r="J726" i="30"/>
  <c r="AW722" i="30"/>
  <c r="AQ714" i="30"/>
  <c r="AR714" i="30" s="1"/>
  <c r="AT714" i="30" s="1"/>
  <c r="AV714" i="30" s="1"/>
  <c r="AW717" i="30"/>
  <c r="AX715" i="30"/>
  <c r="AW715" i="30"/>
  <c r="AW712" i="30"/>
  <c r="AX712" i="30"/>
  <c r="AU717" i="30"/>
  <c r="AX705" i="30"/>
  <c r="AW705" i="30"/>
  <c r="J705" i="30"/>
  <c r="AU705" i="30" s="1"/>
  <c r="AW702" i="30"/>
  <c r="AX702" i="30"/>
  <c r="AU707" i="30"/>
  <c r="AQ694" i="30"/>
  <c r="AR694" i="30" s="1"/>
  <c r="AT694" i="30" s="1"/>
  <c r="AV694" i="30" s="1"/>
  <c r="AQ697" i="30"/>
  <c r="AR697" i="30" s="1"/>
  <c r="AT697" i="30" s="1"/>
  <c r="AQ696" i="30"/>
  <c r="AR696" i="30" s="1"/>
  <c r="AT696" i="30" s="1"/>
  <c r="AV696" i="30" s="1"/>
  <c r="AX695" i="30"/>
  <c r="AW695" i="30"/>
  <c r="AX692" i="30"/>
  <c r="AU697" i="30"/>
  <c r="AX687" i="30"/>
  <c r="AX685" i="30"/>
  <c r="AW685" i="30"/>
  <c r="AT682" i="30"/>
  <c r="AV682" i="30" s="1"/>
  <c r="AY682" i="30" s="1"/>
  <c r="J685" i="30"/>
  <c r="AU685" i="30" s="1"/>
  <c r="AW682" i="30"/>
  <c r="AU687" i="30"/>
  <c r="AU676" i="30"/>
  <c r="AQ674" i="30"/>
  <c r="AR674" i="30" s="1"/>
  <c r="AT674" i="30" s="1"/>
  <c r="AV674" i="30" s="1"/>
  <c r="AQ673" i="30"/>
  <c r="AR673" i="30" s="1"/>
  <c r="AT673" i="30" s="1"/>
  <c r="AV673" i="30" s="1"/>
  <c r="AQ675" i="30"/>
  <c r="AR675" i="30" s="1"/>
  <c r="AT675" i="30" s="1"/>
  <c r="AV675" i="30" s="1"/>
  <c r="AY675" i="30" s="1"/>
  <c r="AX675" i="30"/>
  <c r="AW675" i="30"/>
  <c r="AW672" i="30"/>
  <c r="AQ643" i="30"/>
  <c r="AR643" i="30" s="1"/>
  <c r="AT643" i="30" s="1"/>
  <c r="AV643" i="30" s="1"/>
  <c r="AQ664" i="30"/>
  <c r="AR664" i="30" s="1"/>
  <c r="AT664" i="30" s="1"/>
  <c r="AV664" i="30" s="1"/>
  <c r="AQ663" i="30"/>
  <c r="AR663" i="30" s="1"/>
  <c r="AT663" i="30" s="1"/>
  <c r="AV663" i="30" s="1"/>
  <c r="AQ667" i="30"/>
  <c r="AR667" i="30" s="1"/>
  <c r="AT667" i="30" s="1"/>
  <c r="AX665" i="30"/>
  <c r="AW665" i="30"/>
  <c r="AT662" i="30"/>
  <c r="AV662" i="30" s="1"/>
  <c r="AY662" i="30" s="1"/>
  <c r="J665" i="30"/>
  <c r="AU665" i="30" s="1"/>
  <c r="AX662" i="30"/>
  <c r="AW662" i="30"/>
  <c r="AU667" i="30"/>
  <c r="AQ653" i="30"/>
  <c r="AR653" i="30" s="1"/>
  <c r="AT653" i="30" s="1"/>
  <c r="AV653" i="30" s="1"/>
  <c r="AQ654" i="30"/>
  <c r="AR654" i="30" s="1"/>
  <c r="AT654" i="30" s="1"/>
  <c r="AV654" i="30" s="1"/>
  <c r="AX657" i="30"/>
  <c r="AX655" i="30"/>
  <c r="AW655" i="30"/>
  <c r="AX652" i="30"/>
  <c r="AU657" i="30"/>
  <c r="AQ644" i="30"/>
  <c r="AR644" i="30" s="1"/>
  <c r="AT644" i="30" s="1"/>
  <c r="AV644" i="30" s="1"/>
  <c r="AX645" i="30"/>
  <c r="AW645" i="30"/>
  <c r="AX647" i="30"/>
  <c r="AW647" i="30"/>
  <c r="AT642" i="30"/>
  <c r="AV642" i="30" s="1"/>
  <c r="AY642" i="30" s="1"/>
  <c r="J645" i="30"/>
  <c r="AU645" i="30" s="1"/>
  <c r="AX642" i="30"/>
  <c r="AU647" i="30"/>
  <c r="AQ633" i="30"/>
  <c r="AQ634" i="30"/>
  <c r="AR634" i="30" s="1"/>
  <c r="J636" i="30"/>
  <c r="AU636" i="30" s="1"/>
  <c r="J635" i="30"/>
  <c r="AU635" i="30" s="1"/>
  <c r="AR633" i="30"/>
  <c r="AT633" i="30" s="1"/>
  <c r="AV633" i="30" s="1"/>
  <c r="AV632" i="30"/>
  <c r="AY632" i="30" s="1"/>
  <c r="AX635" i="30"/>
  <c r="AW635" i="30"/>
  <c r="AU634" i="30"/>
  <c r="AW632" i="30"/>
  <c r="AX632" i="30"/>
  <c r="AQ625" i="30"/>
  <c r="AR625" i="30" s="1"/>
  <c r="AR622" i="30"/>
  <c r="AT622" i="30" s="1"/>
  <c r="AV622" i="30" s="1"/>
  <c r="AY622" i="30" s="1"/>
  <c r="AQ624" i="30"/>
  <c r="AR624" i="30" s="1"/>
  <c r="AT624" i="30" s="1"/>
  <c r="AU624" i="30"/>
  <c r="J626" i="30"/>
  <c r="AU626" i="30" s="1"/>
  <c r="AW622" i="30"/>
  <c r="H624" i="30"/>
  <c r="AW624" i="30" s="1"/>
  <c r="AW625" i="30"/>
  <c r="AX625" i="30"/>
  <c r="J625" i="30"/>
  <c r="AU625" i="30" s="1"/>
  <c r="AP226" i="2"/>
  <c r="AR226" i="2"/>
  <c r="AT226" i="2" s="1"/>
  <c r="AW226" i="2" s="1"/>
  <c r="AP224" i="2"/>
  <c r="AR224" i="2" s="1"/>
  <c r="AT224" i="2" s="1"/>
  <c r="AW224" i="2" s="1"/>
  <c r="AP225" i="2"/>
  <c r="AR225" i="2" s="1"/>
  <c r="AT225" i="2" s="1"/>
  <c r="AW225" i="2" s="1"/>
  <c r="AV227" i="2"/>
  <c r="AU227" i="2"/>
  <c r="AV228" i="2"/>
  <c r="AU228" i="2"/>
  <c r="AV226" i="2"/>
  <c r="AU226" i="2"/>
  <c r="AP227" i="2"/>
  <c r="AR227" i="2" s="1"/>
  <c r="AT227" i="2" s="1"/>
  <c r="AW227" i="2" s="1"/>
  <c r="AU224" i="2"/>
  <c r="AV224" i="2"/>
  <c r="AR228" i="2"/>
  <c r="AP228" i="2"/>
  <c r="AR223" i="2"/>
  <c r="AT223" i="2" s="1"/>
  <c r="AW223" i="2" s="1"/>
  <c r="AV223" i="2"/>
  <c r="AS228" i="2"/>
  <c r="AU225" i="2"/>
  <c r="AV225" i="2"/>
  <c r="BB376" i="34" l="1"/>
  <c r="BD376" i="34" s="1"/>
  <c r="AW409" i="34"/>
  <c r="AX407" i="34"/>
  <c r="BC376" i="34" s="1"/>
  <c r="BE376" i="34" s="1"/>
  <c r="AV297" i="34"/>
  <c r="AY297" i="34" s="1"/>
  <c r="AV182" i="34"/>
  <c r="AY182" i="34" s="1"/>
  <c r="AW297" i="34"/>
  <c r="AX297" i="34"/>
  <c r="F123" i="34"/>
  <c r="H122" i="34"/>
  <c r="F299" i="34"/>
  <c r="H298" i="34"/>
  <c r="F373" i="34"/>
  <c r="H372" i="34"/>
  <c r="F147" i="34"/>
  <c r="H146" i="34"/>
  <c r="AW324" i="34"/>
  <c r="AY324" i="34"/>
  <c r="AX324" i="34"/>
  <c r="AV306" i="34"/>
  <c r="AY306" i="34" s="1"/>
  <c r="F326" i="34"/>
  <c r="H325" i="34"/>
  <c r="F166" i="34"/>
  <c r="H165" i="34"/>
  <c r="AY164" i="34"/>
  <c r="AX164" i="34"/>
  <c r="AW164" i="34"/>
  <c r="AY121" i="34"/>
  <c r="AX121" i="34"/>
  <c r="AW121" i="34"/>
  <c r="AW363" i="34"/>
  <c r="AY363" i="34"/>
  <c r="AX363" i="34"/>
  <c r="AV113" i="34"/>
  <c r="AY113" i="34" s="1"/>
  <c r="F365" i="34"/>
  <c r="H364" i="34"/>
  <c r="AY371" i="34"/>
  <c r="AX371" i="34"/>
  <c r="AW371" i="34"/>
  <c r="AY145" i="34"/>
  <c r="AX145" i="34"/>
  <c r="AW145" i="34"/>
  <c r="AW897" i="30"/>
  <c r="AY644" i="30"/>
  <c r="AW906" i="30"/>
  <c r="AW644" i="30"/>
  <c r="AW733" i="30"/>
  <c r="AW694" i="30"/>
  <c r="AY738" i="30"/>
  <c r="AW836" i="30"/>
  <c r="AX874" i="30"/>
  <c r="AW873" i="30"/>
  <c r="AW883" i="30"/>
  <c r="AY694" i="30"/>
  <c r="AY804" i="30"/>
  <c r="AW863" i="30"/>
  <c r="AW634" i="30"/>
  <c r="AW637" i="30"/>
  <c r="AX704" i="30"/>
  <c r="AY704" i="30"/>
  <c r="AX804" i="30"/>
  <c r="AT865" i="30"/>
  <c r="AV865" i="30" s="1"/>
  <c r="AY865" i="30" s="1"/>
  <c r="AX877" i="30"/>
  <c r="AW633" i="30"/>
  <c r="AY693" i="30"/>
  <c r="AY816" i="30"/>
  <c r="AW627" i="30"/>
  <c r="AW693" i="30"/>
  <c r="AU897" i="30"/>
  <c r="AV897" i="30" s="1"/>
  <c r="AY897" i="30" s="1"/>
  <c r="AX816" i="30"/>
  <c r="AY633" i="30"/>
  <c r="AY663" i="30"/>
  <c r="AX834" i="30"/>
  <c r="AV876" i="30"/>
  <c r="AY876" i="30" s="1"/>
  <c r="AW673" i="30"/>
  <c r="AT817" i="30"/>
  <c r="AV817" i="30" s="1"/>
  <c r="AY817" i="30" s="1"/>
  <c r="AW766" i="30"/>
  <c r="AX846" i="30"/>
  <c r="AW626" i="30"/>
  <c r="AX654" i="30"/>
  <c r="AW677" i="30"/>
  <c r="AX734" i="30"/>
  <c r="AW869" i="30"/>
  <c r="AY654" i="30"/>
  <c r="AW686" i="30"/>
  <c r="AX674" i="30"/>
  <c r="AY673" i="30"/>
  <c r="AY686" i="30"/>
  <c r="AW706" i="30"/>
  <c r="AW723" i="30"/>
  <c r="AX806" i="30"/>
  <c r="AX878" i="30"/>
  <c r="AW887" i="30"/>
  <c r="AV873" i="30"/>
  <c r="AY873" i="30" s="1"/>
  <c r="AY878" i="30"/>
  <c r="AY674" i="30"/>
  <c r="AV723" i="30"/>
  <c r="AV854" i="30"/>
  <c r="AY854" i="30" s="1"/>
  <c r="AX896" i="30"/>
  <c r="AY806" i="30"/>
  <c r="AY875" i="30"/>
  <c r="AW696" i="30"/>
  <c r="AY764" i="30"/>
  <c r="AW844" i="30"/>
  <c r="AX646" i="30"/>
  <c r="AX664" i="30"/>
  <c r="AY696" i="30"/>
  <c r="AX714" i="30"/>
  <c r="AW767" i="30"/>
  <c r="AX814" i="30"/>
  <c r="AX843" i="30"/>
  <c r="AX868" i="30"/>
  <c r="AY843" i="30"/>
  <c r="AW726" i="30"/>
  <c r="AW886" i="30"/>
  <c r="AV883" i="30"/>
  <c r="AY883" i="30" s="1"/>
  <c r="AV896" i="30"/>
  <c r="AY896" i="30" s="1"/>
  <c r="AV874" i="30"/>
  <c r="AY874" i="30" s="1"/>
  <c r="AW853" i="30"/>
  <c r="AX666" i="30"/>
  <c r="AX676" i="30"/>
  <c r="AX817" i="30"/>
  <c r="AX857" i="30"/>
  <c r="AY867" i="30"/>
  <c r="AW867" i="30"/>
  <c r="AX697" i="30"/>
  <c r="AY886" i="30"/>
  <c r="AX904" i="30"/>
  <c r="AY893" i="30"/>
  <c r="AY853" i="30"/>
  <c r="AW893" i="30"/>
  <c r="AV676" i="30"/>
  <c r="AY676" i="30" s="1"/>
  <c r="AW807" i="30"/>
  <c r="AT814" i="30"/>
  <c r="AV814" i="30" s="1"/>
  <c r="AY814" i="30" s="1"/>
  <c r="AW856" i="30"/>
  <c r="AX624" i="30"/>
  <c r="AX623" i="30"/>
  <c r="AY664" i="30"/>
  <c r="AX707" i="30"/>
  <c r="AX764" i="30"/>
  <c r="AT877" i="30"/>
  <c r="AV877" i="30" s="1"/>
  <c r="AY877" i="30" s="1"/>
  <c r="AW879" i="30"/>
  <c r="AT869" i="30"/>
  <c r="AV869" i="30" s="1"/>
  <c r="AY869" i="30" s="1"/>
  <c r="AX865" i="30"/>
  <c r="AY684" i="30"/>
  <c r="AR856" i="30"/>
  <c r="AT856" i="30" s="1"/>
  <c r="AV856" i="30" s="1"/>
  <c r="AY856" i="30" s="1"/>
  <c r="AX663" i="30"/>
  <c r="AY643" i="30"/>
  <c r="AX684" i="30"/>
  <c r="AY714" i="30"/>
  <c r="AU857" i="30"/>
  <c r="AV857" i="30" s="1"/>
  <c r="AY857" i="30" s="1"/>
  <c r="AX875" i="30"/>
  <c r="AT864" i="30"/>
  <c r="AV864" i="30" s="1"/>
  <c r="AY864" i="30" s="1"/>
  <c r="AV846" i="30"/>
  <c r="AY846" i="30" s="1"/>
  <c r="AT705" i="30"/>
  <c r="AV705" i="30" s="1"/>
  <c r="AY705" i="30" s="1"/>
  <c r="AW636" i="30"/>
  <c r="AW713" i="30"/>
  <c r="AT625" i="30"/>
  <c r="AV625" i="30" s="1"/>
  <c r="AY625" i="30" s="1"/>
  <c r="AW683" i="30"/>
  <c r="AY716" i="30"/>
  <c r="AX716" i="30"/>
  <c r="AW727" i="30"/>
  <c r="AX737" i="30"/>
  <c r="AX735" i="30"/>
  <c r="AY723" i="30"/>
  <c r="AW837" i="30"/>
  <c r="AU847" i="30"/>
  <c r="AV847" i="30" s="1"/>
  <c r="AY847" i="30" s="1"/>
  <c r="AT845" i="30"/>
  <c r="AV845" i="30" s="1"/>
  <c r="AY845" i="30" s="1"/>
  <c r="AX847" i="30"/>
  <c r="AV844" i="30"/>
  <c r="AY844" i="30" s="1"/>
  <c r="AT677" i="30"/>
  <c r="AV677" i="30" s="1"/>
  <c r="AY677" i="30" s="1"/>
  <c r="AV636" i="30"/>
  <c r="AY636" i="30" s="1"/>
  <c r="AY666" i="30"/>
  <c r="AY623" i="30"/>
  <c r="AX656" i="30"/>
  <c r="AY683" i="30"/>
  <c r="AW739" i="30"/>
  <c r="AY766" i="30"/>
  <c r="AW833" i="30"/>
  <c r="AV866" i="30"/>
  <c r="AY866" i="30" s="1"/>
  <c r="AW907" i="30"/>
  <c r="AV904" i="30"/>
  <c r="AY904" i="30" s="1"/>
  <c r="AU906" i="30"/>
  <c r="AV906" i="30" s="1"/>
  <c r="AY906" i="30" s="1"/>
  <c r="AU907" i="30"/>
  <c r="AV907" i="30" s="1"/>
  <c r="AY907" i="30" s="1"/>
  <c r="AV894" i="30"/>
  <c r="AY894" i="30" s="1"/>
  <c r="AV895" i="30"/>
  <c r="AY895" i="30" s="1"/>
  <c r="AV887" i="30"/>
  <c r="AY887" i="30" s="1"/>
  <c r="AV885" i="30"/>
  <c r="AY885" i="30" s="1"/>
  <c r="AV868" i="30"/>
  <c r="AY868" i="30" s="1"/>
  <c r="AV863" i="30"/>
  <c r="AY863" i="30" s="1"/>
  <c r="AV879" i="30"/>
  <c r="AY879" i="30" s="1"/>
  <c r="AW854" i="30"/>
  <c r="AV855" i="30"/>
  <c r="AY855" i="30" s="1"/>
  <c r="AV835" i="30"/>
  <c r="AY835" i="30" s="1"/>
  <c r="AR834" i="30"/>
  <c r="AT834" i="30" s="1"/>
  <c r="AU833" i="30"/>
  <c r="AU834" i="30"/>
  <c r="AR837" i="30"/>
  <c r="AT837" i="30" s="1"/>
  <c r="AU836" i="30"/>
  <c r="AV836" i="30" s="1"/>
  <c r="AY836" i="30" s="1"/>
  <c r="AU837" i="30"/>
  <c r="AR833" i="30"/>
  <c r="AT833" i="30" s="1"/>
  <c r="AR832" i="30"/>
  <c r="AT832" i="30" s="1"/>
  <c r="AV832" i="30" s="1"/>
  <c r="AY832" i="30" s="1"/>
  <c r="AV815" i="30"/>
  <c r="AY815" i="30" s="1"/>
  <c r="AV807" i="30"/>
  <c r="AY807" i="30" s="1"/>
  <c r="AV635" i="30"/>
  <c r="AY635" i="30" s="1"/>
  <c r="AY724" i="30"/>
  <c r="AW653" i="30"/>
  <c r="AY653" i="30"/>
  <c r="AV626" i="30"/>
  <c r="AY626" i="30" s="1"/>
  <c r="AU637" i="30"/>
  <c r="AV637" i="30" s="1"/>
  <c r="AY637" i="30" s="1"/>
  <c r="AW667" i="30"/>
  <c r="AV624" i="30"/>
  <c r="AY624" i="30" s="1"/>
  <c r="AT634" i="30"/>
  <c r="AV634" i="30" s="1"/>
  <c r="AY634" i="30" s="1"/>
  <c r="AX643" i="30"/>
  <c r="AX703" i="30"/>
  <c r="AY703" i="30"/>
  <c r="AX724" i="30"/>
  <c r="AV767" i="30"/>
  <c r="AY767" i="30" s="1"/>
  <c r="AR739" i="30"/>
  <c r="AT739" i="30" s="1"/>
  <c r="AV739" i="30" s="1"/>
  <c r="AY739" i="30" s="1"/>
  <c r="AR735" i="30"/>
  <c r="AT735" i="30" s="1"/>
  <c r="AR733" i="30"/>
  <c r="AT733" i="30" s="1"/>
  <c r="J736" i="30"/>
  <c r="AU736" i="30" s="1"/>
  <c r="I737" i="30"/>
  <c r="AQ737" i="30" s="1"/>
  <c r="AQ736" i="30"/>
  <c r="AU735" i="30"/>
  <c r="AU733" i="30"/>
  <c r="J737" i="30"/>
  <c r="AU737" i="30" s="1"/>
  <c r="AU732" i="30"/>
  <c r="AV732" i="30" s="1"/>
  <c r="AY732" i="30" s="1"/>
  <c r="AU734" i="30"/>
  <c r="AV734" i="30" s="1"/>
  <c r="AY734" i="30" s="1"/>
  <c r="AU726" i="30"/>
  <c r="AV726" i="30" s="1"/>
  <c r="AY726" i="30" s="1"/>
  <c r="AU727" i="30"/>
  <c r="AV727" i="30" s="1"/>
  <c r="AY727" i="30" s="1"/>
  <c r="AV717" i="30"/>
  <c r="AY717" i="30" s="1"/>
  <c r="AV707" i="30"/>
  <c r="AY707" i="30" s="1"/>
  <c r="AV697" i="30"/>
  <c r="AY697" i="30" s="1"/>
  <c r="AV687" i="30"/>
  <c r="AY687" i="30" s="1"/>
  <c r="AV685" i="30"/>
  <c r="AY685" i="30" s="1"/>
  <c r="AV667" i="30"/>
  <c r="AY667" i="30" s="1"/>
  <c r="AV665" i="30"/>
  <c r="AY665" i="30" s="1"/>
  <c r="AV657" i="30"/>
  <c r="AY657" i="30" s="1"/>
  <c r="AV647" i="30"/>
  <c r="AY647" i="30" s="1"/>
  <c r="AV645" i="30"/>
  <c r="AY645" i="30" s="1"/>
  <c r="AU627" i="30"/>
  <c r="AV627" i="30" s="1"/>
  <c r="AY627" i="30" s="1"/>
  <c r="AT228" i="2"/>
  <c r="AW228" i="2" s="1"/>
  <c r="AY325" i="34" l="1"/>
  <c r="AX325" i="34"/>
  <c r="AW325" i="34"/>
  <c r="AX372" i="34"/>
  <c r="AY372" i="34"/>
  <c r="AW372" i="34"/>
  <c r="F327" i="34"/>
  <c r="H327" i="34" s="1"/>
  <c r="H326" i="34"/>
  <c r="F374" i="34"/>
  <c r="H373" i="34"/>
  <c r="F366" i="34"/>
  <c r="H366" i="34" s="1"/>
  <c r="H365" i="34"/>
  <c r="F300" i="34"/>
  <c r="H300" i="34" s="1"/>
  <c r="H299" i="34"/>
  <c r="AX364" i="34"/>
  <c r="AW364" i="34"/>
  <c r="AY364" i="34"/>
  <c r="AX298" i="34"/>
  <c r="AW298" i="34"/>
  <c r="AY298" i="34"/>
  <c r="AX122" i="34"/>
  <c r="AW122" i="34"/>
  <c r="AY122" i="34"/>
  <c r="F124" i="34"/>
  <c r="H123" i="34"/>
  <c r="AY165" i="34"/>
  <c r="AW165" i="34"/>
  <c r="AX165" i="34"/>
  <c r="AW146" i="34"/>
  <c r="AX146" i="34"/>
  <c r="AY146" i="34"/>
  <c r="F167" i="34"/>
  <c r="H167" i="34" s="1"/>
  <c r="H166" i="34"/>
  <c r="F148" i="34"/>
  <c r="H147" i="34"/>
  <c r="AV837" i="30"/>
  <c r="AY837" i="30" s="1"/>
  <c r="AV834" i="30"/>
  <c r="AY834" i="30" s="1"/>
  <c r="AV833" i="30"/>
  <c r="AY833" i="30" s="1"/>
  <c r="AV735" i="30"/>
  <c r="AY735" i="30" s="1"/>
  <c r="AV733" i="30"/>
  <c r="AY733" i="30" s="1"/>
  <c r="AR736" i="30"/>
  <c r="AT736" i="30" s="1"/>
  <c r="AV736" i="30" s="1"/>
  <c r="AY736" i="30" s="1"/>
  <c r="AR737" i="30"/>
  <c r="AT737" i="30"/>
  <c r="AV737" i="30" s="1"/>
  <c r="AY737" i="30" s="1"/>
  <c r="AY167" i="34" l="1"/>
  <c r="AX167" i="34"/>
  <c r="AW167" i="34"/>
  <c r="AY326" i="34"/>
  <c r="AW326" i="34"/>
  <c r="AX326" i="34"/>
  <c r="F125" i="34"/>
  <c r="H125" i="34" s="1"/>
  <c r="H124" i="34"/>
  <c r="AY366" i="34"/>
  <c r="AX366" i="34"/>
  <c r="AW366" i="34"/>
  <c r="AX327" i="34"/>
  <c r="AY327" i="34"/>
  <c r="AW327" i="34"/>
  <c r="AW300" i="34"/>
  <c r="AY300" i="34"/>
  <c r="AX300" i="34"/>
  <c r="AY365" i="34"/>
  <c r="AX365" i="34"/>
  <c r="AW365" i="34"/>
  <c r="AY147" i="34"/>
  <c r="AX147" i="34"/>
  <c r="AW147" i="34"/>
  <c r="F149" i="34"/>
  <c r="H149" i="34" s="1"/>
  <c r="H148" i="34"/>
  <c r="AY373" i="34"/>
  <c r="AW373" i="34"/>
  <c r="AX373" i="34"/>
  <c r="AX299" i="34"/>
  <c r="AY299" i="34"/>
  <c r="AW299" i="34"/>
  <c r="AY166" i="34"/>
  <c r="AX166" i="34"/>
  <c r="AW166" i="34"/>
  <c r="AX123" i="34"/>
  <c r="AW123" i="34"/>
  <c r="AY123" i="34"/>
  <c r="F375" i="34"/>
  <c r="H375" i="34" s="1"/>
  <c r="H374" i="34"/>
  <c r="AS617" i="30"/>
  <c r="AN617" i="30"/>
  <c r="AM617" i="30"/>
  <c r="AL617" i="30"/>
  <c r="O617" i="30"/>
  <c r="M617" i="30"/>
  <c r="I617" i="30"/>
  <c r="F617" i="30"/>
  <c r="E617" i="30"/>
  <c r="B617" i="30"/>
  <c r="N617" i="30" s="1"/>
  <c r="AS616" i="30"/>
  <c r="AN616" i="30"/>
  <c r="AM616" i="30"/>
  <c r="AL616" i="30"/>
  <c r="O616" i="30"/>
  <c r="M616" i="30"/>
  <c r="J616" i="30"/>
  <c r="AU617" i="30" s="1"/>
  <c r="I616" i="30"/>
  <c r="F616" i="30"/>
  <c r="E616" i="30"/>
  <c r="B616" i="30"/>
  <c r="N616" i="30" s="1"/>
  <c r="AS615" i="30"/>
  <c r="AN615" i="30"/>
  <c r="AM615" i="30"/>
  <c r="AL615" i="30"/>
  <c r="O615" i="30"/>
  <c r="M615" i="30"/>
  <c r="I615" i="30"/>
  <c r="F615" i="30"/>
  <c r="H615" i="30" s="1"/>
  <c r="AW615" i="30" s="1"/>
  <c r="B615" i="30"/>
  <c r="N615" i="30" s="1"/>
  <c r="AU614" i="30"/>
  <c r="AS614" i="30"/>
  <c r="AN614" i="30"/>
  <c r="AM614" i="30"/>
  <c r="AL614" i="30"/>
  <c r="O614" i="30"/>
  <c r="M614" i="30"/>
  <c r="J614" i="30"/>
  <c r="I614" i="30"/>
  <c r="F614" i="30"/>
  <c r="E614" i="30"/>
  <c r="B614" i="30"/>
  <c r="N614" i="30" s="1"/>
  <c r="AU613" i="30"/>
  <c r="AS613" i="30"/>
  <c r="AN613" i="30"/>
  <c r="AM613" i="30"/>
  <c r="AL613" i="30"/>
  <c r="O613" i="30"/>
  <c r="M613" i="30"/>
  <c r="I613" i="30"/>
  <c r="F613" i="30"/>
  <c r="E613" i="30"/>
  <c r="B613" i="30"/>
  <c r="N613" i="30" s="1"/>
  <c r="AS612" i="30"/>
  <c r="AQ612" i="30"/>
  <c r="O612" i="30"/>
  <c r="N612" i="30"/>
  <c r="M612" i="30"/>
  <c r="L612" i="30"/>
  <c r="J612" i="30"/>
  <c r="AU612" i="30" s="1"/>
  <c r="H612" i="30"/>
  <c r="AX612" i="30" s="1"/>
  <c r="AS607" i="30"/>
  <c r="AN607" i="30"/>
  <c r="AM607" i="30"/>
  <c r="O607" i="30"/>
  <c r="M607" i="30"/>
  <c r="I607" i="30"/>
  <c r="F607" i="30"/>
  <c r="E607" i="30"/>
  <c r="B607" i="30"/>
  <c r="N607" i="30" s="1"/>
  <c r="AS606" i="30"/>
  <c r="AN606" i="30"/>
  <c r="AM606" i="30"/>
  <c r="O606" i="30"/>
  <c r="M606" i="30"/>
  <c r="J606" i="30"/>
  <c r="AU607" i="30" s="1"/>
  <c r="I606" i="30"/>
  <c r="F606" i="30"/>
  <c r="E606" i="30"/>
  <c r="B606" i="30"/>
  <c r="N606" i="30" s="1"/>
  <c r="AS605" i="30"/>
  <c r="AN605" i="30"/>
  <c r="AM605" i="30"/>
  <c r="AL605" i="30"/>
  <c r="O605" i="30"/>
  <c r="M605" i="30"/>
  <c r="I605" i="30"/>
  <c r="J605" i="30" s="1"/>
  <c r="AU605" i="30" s="1"/>
  <c r="F605" i="30"/>
  <c r="H605" i="30" s="1"/>
  <c r="B605" i="30"/>
  <c r="N605" i="30" s="1"/>
  <c r="AU604" i="30"/>
  <c r="AS604" i="30"/>
  <c r="AN604" i="30"/>
  <c r="AM604" i="30"/>
  <c r="AL604" i="30"/>
  <c r="AL607" i="30" s="1"/>
  <c r="O604" i="30"/>
  <c r="M604" i="30"/>
  <c r="I604" i="30"/>
  <c r="F604" i="30"/>
  <c r="E604" i="30"/>
  <c r="B604" i="30"/>
  <c r="N604" i="30" s="1"/>
  <c r="AU603" i="30"/>
  <c r="AS603" i="30"/>
  <c r="AN603" i="30"/>
  <c r="AM603" i="30"/>
  <c r="AL603" i="30"/>
  <c r="AL606" i="30" s="1"/>
  <c r="O603" i="30"/>
  <c r="M603" i="30"/>
  <c r="I603" i="30"/>
  <c r="F603" i="30"/>
  <c r="E603" i="30"/>
  <c r="B603" i="30"/>
  <c r="N603" i="30" s="1"/>
  <c r="AS602" i="30"/>
  <c r="AQ602" i="30"/>
  <c r="O602" i="30"/>
  <c r="N602" i="30"/>
  <c r="M602" i="30"/>
  <c r="L602" i="30"/>
  <c r="J602" i="30"/>
  <c r="AU602" i="30" s="1"/>
  <c r="H602" i="30"/>
  <c r="AX602" i="30" s="1"/>
  <c r="AS597" i="30"/>
  <c r="AN597" i="30"/>
  <c r="AM597" i="30"/>
  <c r="AL597" i="30"/>
  <c r="O597" i="30"/>
  <c r="M597" i="30"/>
  <c r="I597" i="30"/>
  <c r="F597" i="30"/>
  <c r="E597" i="30"/>
  <c r="B597" i="30"/>
  <c r="N597" i="30" s="1"/>
  <c r="AS596" i="30"/>
  <c r="AN596" i="30"/>
  <c r="AM596" i="30"/>
  <c r="AL596" i="30"/>
  <c r="O596" i="30"/>
  <c r="M596" i="30"/>
  <c r="J596" i="30"/>
  <c r="AU597" i="30" s="1"/>
  <c r="I596" i="30"/>
  <c r="F596" i="30"/>
  <c r="E596" i="30"/>
  <c r="B596" i="30"/>
  <c r="N596" i="30" s="1"/>
  <c r="AS595" i="30"/>
  <c r="AN595" i="30"/>
  <c r="AM595" i="30"/>
  <c r="AL595" i="30"/>
  <c r="O595" i="30"/>
  <c r="M595" i="30"/>
  <c r="I595" i="30"/>
  <c r="J595" i="30" s="1"/>
  <c r="AU595" i="30" s="1"/>
  <c r="F595" i="30"/>
  <c r="H595" i="30" s="1"/>
  <c r="AW595" i="30" s="1"/>
  <c r="B595" i="30"/>
  <c r="N595" i="30" s="1"/>
  <c r="AU594" i="30"/>
  <c r="AS594" i="30"/>
  <c r="AN594" i="30"/>
  <c r="AM594" i="30"/>
  <c r="AL594" i="30"/>
  <c r="O594" i="30"/>
  <c r="M594" i="30"/>
  <c r="J594" i="30"/>
  <c r="I594" i="30"/>
  <c r="F594" i="30"/>
  <c r="E594" i="30"/>
  <c r="B594" i="30"/>
  <c r="N594" i="30" s="1"/>
  <c r="AU593" i="30"/>
  <c r="AS593" i="30"/>
  <c r="AN593" i="30"/>
  <c r="AM593" i="30"/>
  <c r="AL593" i="30"/>
  <c r="O593" i="30"/>
  <c r="M593" i="30"/>
  <c r="I593" i="30"/>
  <c r="F593" i="30"/>
  <c r="E593" i="30"/>
  <c r="B593" i="30"/>
  <c r="N593" i="30" s="1"/>
  <c r="AS592" i="30"/>
  <c r="AQ592" i="30"/>
  <c r="O592" i="30"/>
  <c r="N592" i="30"/>
  <c r="M592" i="30"/>
  <c r="L592" i="30"/>
  <c r="J592" i="30"/>
  <c r="AU592" i="30" s="1"/>
  <c r="H592" i="30"/>
  <c r="AX592" i="30" s="1"/>
  <c r="AS587" i="30"/>
  <c r="AN587" i="30"/>
  <c r="AM587" i="30"/>
  <c r="AL587" i="30"/>
  <c r="O587" i="30"/>
  <c r="M587" i="30"/>
  <c r="I587" i="30"/>
  <c r="F587" i="30"/>
  <c r="E587" i="30"/>
  <c r="B587" i="30"/>
  <c r="N587" i="30" s="1"/>
  <c r="AS586" i="30"/>
  <c r="AN586" i="30"/>
  <c r="AM586" i="30"/>
  <c r="AL586" i="30"/>
  <c r="O586" i="30"/>
  <c r="M586" i="30"/>
  <c r="J586" i="30"/>
  <c r="AU587" i="30" s="1"/>
  <c r="I586" i="30"/>
  <c r="F586" i="30"/>
  <c r="E586" i="30"/>
  <c r="B586" i="30"/>
  <c r="N586" i="30" s="1"/>
  <c r="AS585" i="30"/>
  <c r="AN585" i="30"/>
  <c r="AM585" i="30"/>
  <c r="AL585" i="30"/>
  <c r="O585" i="30"/>
  <c r="M585" i="30"/>
  <c r="I585" i="30"/>
  <c r="F585" i="30"/>
  <c r="H585" i="30" s="1"/>
  <c r="B585" i="30"/>
  <c r="N585" i="30" s="1"/>
  <c r="AU584" i="30"/>
  <c r="AS584" i="30"/>
  <c r="AN584" i="30"/>
  <c r="AM584" i="30"/>
  <c r="AL584" i="30"/>
  <c r="O584" i="30"/>
  <c r="M584" i="30"/>
  <c r="J584" i="30"/>
  <c r="I584" i="30"/>
  <c r="F584" i="30"/>
  <c r="E584" i="30"/>
  <c r="B584" i="30"/>
  <c r="N584" i="30" s="1"/>
  <c r="AU583" i="30"/>
  <c r="AS583" i="30"/>
  <c r="AN583" i="30"/>
  <c r="AM583" i="30"/>
  <c r="AL583" i="30"/>
  <c r="O583" i="30"/>
  <c r="M583" i="30"/>
  <c r="I583" i="30"/>
  <c r="F583" i="30"/>
  <c r="E583" i="30"/>
  <c r="B583" i="30"/>
  <c r="N583" i="30" s="1"/>
  <c r="AS582" i="30"/>
  <c r="AQ582" i="30"/>
  <c r="O582" i="30"/>
  <c r="N582" i="30"/>
  <c r="M582" i="30"/>
  <c r="L582" i="30"/>
  <c r="J582" i="30"/>
  <c r="AU582" i="30" s="1"/>
  <c r="H582" i="30"/>
  <c r="AX582" i="30" s="1"/>
  <c r="AS577" i="30"/>
  <c r="AN577" i="30"/>
  <c r="AM577" i="30"/>
  <c r="O577" i="30"/>
  <c r="M577" i="30"/>
  <c r="F577" i="30"/>
  <c r="E577" i="30"/>
  <c r="B577" i="30"/>
  <c r="N577" i="30" s="1"/>
  <c r="AS576" i="30"/>
  <c r="AN576" i="30"/>
  <c r="AM576" i="30"/>
  <c r="O576" i="30"/>
  <c r="M576" i="30"/>
  <c r="J576" i="30"/>
  <c r="AU576" i="30" s="1"/>
  <c r="F576" i="30"/>
  <c r="E576" i="30"/>
  <c r="B576" i="30"/>
  <c r="N576" i="30" s="1"/>
  <c r="AS575" i="30"/>
  <c r="AN575" i="30"/>
  <c r="AM575" i="30"/>
  <c r="AL575" i="30"/>
  <c r="O575" i="30"/>
  <c r="M575" i="30"/>
  <c r="F575" i="30"/>
  <c r="H575" i="30" s="1"/>
  <c r="AX575" i="30" s="1"/>
  <c r="B575" i="30"/>
  <c r="N575" i="30" s="1"/>
  <c r="AU574" i="30"/>
  <c r="AS574" i="30"/>
  <c r="AN574" i="30"/>
  <c r="AM574" i="30"/>
  <c r="AL574" i="30"/>
  <c r="AL577" i="30" s="1"/>
  <c r="O574" i="30"/>
  <c r="M574" i="30"/>
  <c r="F574" i="30"/>
  <c r="E574" i="30"/>
  <c r="B574" i="30"/>
  <c r="N574" i="30" s="1"/>
  <c r="AU573" i="30"/>
  <c r="AS573" i="30"/>
  <c r="AN573" i="30"/>
  <c r="AM573" i="30"/>
  <c r="AL573" i="30"/>
  <c r="AL576" i="30" s="1"/>
  <c r="O573" i="30"/>
  <c r="M573" i="30"/>
  <c r="F573" i="30"/>
  <c r="E573" i="30"/>
  <c r="B573" i="30"/>
  <c r="N573" i="30" s="1"/>
  <c r="AS572" i="30"/>
  <c r="O572" i="30"/>
  <c r="N572" i="30"/>
  <c r="M572" i="30"/>
  <c r="J572" i="30"/>
  <c r="AU572" i="30" s="1"/>
  <c r="H572" i="30"/>
  <c r="AX572" i="30" s="1"/>
  <c r="I49" i="2"/>
  <c r="I48" i="2"/>
  <c r="I46" i="2"/>
  <c r="J46" i="2" s="1"/>
  <c r="I45" i="2"/>
  <c r="I44" i="2"/>
  <c r="J43" i="2"/>
  <c r="J47" i="2" s="1"/>
  <c r="I43" i="2"/>
  <c r="J42" i="2"/>
  <c r="AS569" i="30"/>
  <c r="AN569" i="30"/>
  <c r="AM569" i="30"/>
  <c r="AL569" i="30"/>
  <c r="O569" i="30"/>
  <c r="M569" i="30"/>
  <c r="I569" i="30"/>
  <c r="F569" i="30"/>
  <c r="E569" i="30"/>
  <c r="B569" i="30"/>
  <c r="N569" i="30" s="1"/>
  <c r="AS568" i="30"/>
  <c r="AN568" i="30"/>
  <c r="AM568" i="30"/>
  <c r="AL568" i="30"/>
  <c r="O568" i="30"/>
  <c r="M568" i="30"/>
  <c r="I568" i="30"/>
  <c r="F568" i="30"/>
  <c r="E568" i="30"/>
  <c r="B568" i="30"/>
  <c r="N568" i="30" s="1"/>
  <c r="AS567" i="30"/>
  <c r="AM567" i="30"/>
  <c r="AL567" i="30"/>
  <c r="O567" i="30"/>
  <c r="M567" i="30"/>
  <c r="E567" i="30"/>
  <c r="H567" i="30" s="1"/>
  <c r="B567" i="30"/>
  <c r="N567" i="30" s="1"/>
  <c r="AS566" i="30"/>
  <c r="AN566" i="30"/>
  <c r="AN567" i="30" s="1"/>
  <c r="AM566" i="30"/>
  <c r="AL566" i="30"/>
  <c r="O566" i="30"/>
  <c r="M566" i="30"/>
  <c r="I566" i="30"/>
  <c r="J566" i="30" s="1"/>
  <c r="AU566" i="30" s="1"/>
  <c r="F566" i="30"/>
  <c r="H566" i="30" s="1"/>
  <c r="B566" i="30"/>
  <c r="N566" i="30" s="1"/>
  <c r="AS565" i="30"/>
  <c r="AN565" i="30"/>
  <c r="AM565" i="30"/>
  <c r="AL565" i="30"/>
  <c r="O565" i="30"/>
  <c r="M565" i="30"/>
  <c r="I565" i="30"/>
  <c r="F565" i="30"/>
  <c r="E565" i="30"/>
  <c r="B565" i="30"/>
  <c r="N565" i="30" s="1"/>
  <c r="AS564" i="30"/>
  <c r="AN564" i="30"/>
  <c r="AM564" i="30"/>
  <c r="AL564" i="30"/>
  <c r="O564" i="30"/>
  <c r="M564" i="30"/>
  <c r="I564" i="30"/>
  <c r="F564" i="30"/>
  <c r="E564" i="30"/>
  <c r="B564" i="30"/>
  <c r="N564" i="30" s="1"/>
  <c r="AS563" i="30"/>
  <c r="AN563" i="30"/>
  <c r="AM563" i="30"/>
  <c r="AL563" i="30"/>
  <c r="O563" i="30"/>
  <c r="M563" i="30"/>
  <c r="J563" i="30"/>
  <c r="J567" i="30" s="1"/>
  <c r="AU567" i="30" s="1"/>
  <c r="I563" i="30"/>
  <c r="F563" i="30"/>
  <c r="E563" i="30"/>
  <c r="B563" i="30"/>
  <c r="N563" i="30" s="1"/>
  <c r="AS562" i="30"/>
  <c r="AQ562" i="30"/>
  <c r="O562" i="30"/>
  <c r="N562" i="30"/>
  <c r="M562" i="30"/>
  <c r="J562" i="30"/>
  <c r="AU562" i="30" s="1"/>
  <c r="H562" i="30"/>
  <c r="AX562" i="30" s="1"/>
  <c r="AS560" i="30"/>
  <c r="AM560" i="30"/>
  <c r="AL560" i="30"/>
  <c r="M560" i="30"/>
  <c r="I560" i="30"/>
  <c r="J560" i="30" s="1"/>
  <c r="AU560" i="30" s="1"/>
  <c r="B560" i="30"/>
  <c r="AS559" i="30"/>
  <c r="AN559" i="30"/>
  <c r="AM559" i="30"/>
  <c r="O559" i="30"/>
  <c r="M559" i="30"/>
  <c r="B559" i="30"/>
  <c r="N559" i="30" s="1"/>
  <c r="AS558" i="30"/>
  <c r="AN558" i="30"/>
  <c r="AM558" i="30"/>
  <c r="O558" i="30"/>
  <c r="M558" i="30"/>
  <c r="B558" i="30"/>
  <c r="N558" i="30" s="1"/>
  <c r="AS557" i="30"/>
  <c r="AM557" i="30"/>
  <c r="O557" i="30"/>
  <c r="M557" i="30"/>
  <c r="B557" i="30"/>
  <c r="N557" i="30" s="1"/>
  <c r="AU556" i="30"/>
  <c r="AS556" i="30"/>
  <c r="AN556" i="30"/>
  <c r="AN557" i="30" s="1"/>
  <c r="AM556" i="30"/>
  <c r="O556" i="30"/>
  <c r="M556" i="30"/>
  <c r="I556" i="30"/>
  <c r="E556" i="30"/>
  <c r="E557" i="30" s="1"/>
  <c r="B556" i="30"/>
  <c r="N556" i="30" s="1"/>
  <c r="AS555" i="30"/>
  <c r="AN555" i="30"/>
  <c r="AL555" i="30"/>
  <c r="AL558" i="30" s="1"/>
  <c r="O555" i="30"/>
  <c r="M555" i="30"/>
  <c r="I555" i="30"/>
  <c r="I557" i="30" s="1"/>
  <c r="J557" i="30" s="1"/>
  <c r="B555" i="30"/>
  <c r="N555" i="30" s="1"/>
  <c r="AS554" i="30"/>
  <c r="AN554" i="30"/>
  <c r="AM554" i="30"/>
  <c r="AL554" i="30"/>
  <c r="AL557" i="30" s="1"/>
  <c r="O554" i="30"/>
  <c r="M554" i="30"/>
  <c r="I554" i="30"/>
  <c r="E554" i="30"/>
  <c r="B554" i="30"/>
  <c r="N554" i="30" s="1"/>
  <c r="AU553" i="30"/>
  <c r="AS553" i="30"/>
  <c r="AN553" i="30"/>
  <c r="AM553" i="30"/>
  <c r="AL553" i="30"/>
  <c r="AL556" i="30" s="1"/>
  <c r="AL559" i="30" s="1"/>
  <c r="O553" i="30"/>
  <c r="M553" i="30"/>
  <c r="I553" i="30"/>
  <c r="F553" i="30"/>
  <c r="F554" i="30" s="1"/>
  <c r="F555" i="30" s="1"/>
  <c r="E553" i="30"/>
  <c r="B553" i="30"/>
  <c r="N553" i="30" s="1"/>
  <c r="AS552" i="30"/>
  <c r="AQ552" i="30"/>
  <c r="AR552" i="30" s="1"/>
  <c r="O552" i="30"/>
  <c r="N552" i="30"/>
  <c r="M552" i="30"/>
  <c r="L552" i="30"/>
  <c r="J552" i="30"/>
  <c r="H552" i="30"/>
  <c r="AW552" i="30" s="1"/>
  <c r="AS547" i="30"/>
  <c r="AN547" i="30"/>
  <c r="AM547" i="30"/>
  <c r="AL547" i="30"/>
  <c r="O547" i="30"/>
  <c r="M547" i="30"/>
  <c r="I547" i="30"/>
  <c r="F547" i="30"/>
  <c r="E547" i="30"/>
  <c r="B547" i="30"/>
  <c r="N547" i="30" s="1"/>
  <c r="AS546" i="30"/>
  <c r="AN546" i="30"/>
  <c r="AM546" i="30"/>
  <c r="AL546" i="30"/>
  <c r="O546" i="30"/>
  <c r="M546" i="30"/>
  <c r="J546" i="30"/>
  <c r="AU547" i="30" s="1"/>
  <c r="I546" i="30"/>
  <c r="F546" i="30"/>
  <c r="E546" i="30"/>
  <c r="B546" i="30"/>
  <c r="N546" i="30" s="1"/>
  <c r="AS545" i="30"/>
  <c r="AN545" i="30"/>
  <c r="AM545" i="30"/>
  <c r="AL545" i="30"/>
  <c r="O545" i="30"/>
  <c r="M545" i="30"/>
  <c r="I545" i="30"/>
  <c r="F545" i="30"/>
  <c r="H545" i="30" s="1"/>
  <c r="AW545" i="30" s="1"/>
  <c r="B545" i="30"/>
  <c r="N545" i="30" s="1"/>
  <c r="AU544" i="30"/>
  <c r="AS544" i="30"/>
  <c r="AN544" i="30"/>
  <c r="AM544" i="30"/>
  <c r="AL544" i="30"/>
  <c r="O544" i="30"/>
  <c r="M544" i="30"/>
  <c r="J544" i="30"/>
  <c r="I544" i="30"/>
  <c r="F544" i="30"/>
  <c r="E544" i="30"/>
  <c r="B544" i="30"/>
  <c r="N544" i="30" s="1"/>
  <c r="AU543" i="30"/>
  <c r="AS543" i="30"/>
  <c r="AN543" i="30"/>
  <c r="AM543" i="30"/>
  <c r="AL543" i="30"/>
  <c r="O543" i="30"/>
  <c r="M543" i="30"/>
  <c r="I543" i="30"/>
  <c r="F543" i="30"/>
  <c r="E543" i="30"/>
  <c r="B543" i="30"/>
  <c r="N543" i="30" s="1"/>
  <c r="AS542" i="30"/>
  <c r="AQ542" i="30"/>
  <c r="O542" i="30"/>
  <c r="N542" i="30"/>
  <c r="M542" i="30"/>
  <c r="L542" i="30"/>
  <c r="J542" i="30"/>
  <c r="AU542" i="30" s="1"/>
  <c r="H542" i="30"/>
  <c r="AX542" i="30" s="1"/>
  <c r="AS537" i="30"/>
  <c r="AN537" i="30"/>
  <c r="AM537" i="30"/>
  <c r="AL537" i="30"/>
  <c r="O537" i="30"/>
  <c r="M537" i="30"/>
  <c r="I537" i="30"/>
  <c r="F537" i="30"/>
  <c r="E537" i="30"/>
  <c r="B537" i="30"/>
  <c r="N537" i="30" s="1"/>
  <c r="AS536" i="30"/>
  <c r="AN536" i="30"/>
  <c r="AM536" i="30"/>
  <c r="AL536" i="30"/>
  <c r="O536" i="30"/>
  <c r="M536" i="30"/>
  <c r="J536" i="30"/>
  <c r="AU537" i="30" s="1"/>
  <c r="I536" i="30"/>
  <c r="F536" i="30"/>
  <c r="E536" i="30"/>
  <c r="B536" i="30"/>
  <c r="N536" i="30" s="1"/>
  <c r="AS535" i="30"/>
  <c r="AN535" i="30"/>
  <c r="AM535" i="30"/>
  <c r="AL535" i="30"/>
  <c r="O535" i="30"/>
  <c r="M535" i="30"/>
  <c r="I535" i="30"/>
  <c r="J535" i="30" s="1"/>
  <c r="AU535" i="30" s="1"/>
  <c r="F535" i="30"/>
  <c r="H535" i="30" s="1"/>
  <c r="B535" i="30"/>
  <c r="N535" i="30" s="1"/>
  <c r="AU534" i="30"/>
  <c r="AS534" i="30"/>
  <c r="AN534" i="30"/>
  <c r="AM534" i="30"/>
  <c r="AL534" i="30"/>
  <c r="O534" i="30"/>
  <c r="M534" i="30"/>
  <c r="I534" i="30"/>
  <c r="F534" i="30"/>
  <c r="E534" i="30"/>
  <c r="B534" i="30"/>
  <c r="N534" i="30" s="1"/>
  <c r="AU533" i="30"/>
  <c r="AS533" i="30"/>
  <c r="AN533" i="30"/>
  <c r="AM533" i="30"/>
  <c r="AL533" i="30"/>
  <c r="O533" i="30"/>
  <c r="M533" i="30"/>
  <c r="I533" i="30"/>
  <c r="F533" i="30"/>
  <c r="E533" i="30"/>
  <c r="B533" i="30"/>
  <c r="N533" i="30" s="1"/>
  <c r="AS532" i="30"/>
  <c r="AQ532" i="30"/>
  <c r="AR532" i="30" s="1"/>
  <c r="O532" i="30"/>
  <c r="N532" i="30"/>
  <c r="M532" i="30"/>
  <c r="L532" i="30"/>
  <c r="J532" i="30"/>
  <c r="AU532" i="30" s="1"/>
  <c r="H532" i="30"/>
  <c r="AS527" i="30"/>
  <c r="AN527" i="30"/>
  <c r="AM527" i="30"/>
  <c r="AL527" i="30"/>
  <c r="O527" i="30"/>
  <c r="M527" i="30"/>
  <c r="I527" i="30"/>
  <c r="F527" i="30"/>
  <c r="E527" i="30"/>
  <c r="B527" i="30"/>
  <c r="N527" i="30" s="1"/>
  <c r="AS526" i="30"/>
  <c r="AN526" i="30"/>
  <c r="AM526" i="30"/>
  <c r="AL526" i="30"/>
  <c r="O526" i="30"/>
  <c r="M526" i="30"/>
  <c r="J526" i="30"/>
  <c r="AU527" i="30" s="1"/>
  <c r="I526" i="30"/>
  <c r="F526" i="30"/>
  <c r="E526" i="30"/>
  <c r="B526" i="30"/>
  <c r="N526" i="30" s="1"/>
  <c r="AS525" i="30"/>
  <c r="AN525" i="30"/>
  <c r="AM525" i="30"/>
  <c r="AL525" i="30"/>
  <c r="O525" i="30"/>
  <c r="M525" i="30"/>
  <c r="I525" i="30"/>
  <c r="J525" i="30" s="1"/>
  <c r="AU525" i="30" s="1"/>
  <c r="F525" i="30"/>
  <c r="H525" i="30" s="1"/>
  <c r="B525" i="30"/>
  <c r="N525" i="30" s="1"/>
  <c r="AU524" i="30"/>
  <c r="AS524" i="30"/>
  <c r="AN524" i="30"/>
  <c r="AM524" i="30"/>
  <c r="AL524" i="30"/>
  <c r="O524" i="30"/>
  <c r="M524" i="30"/>
  <c r="I524" i="30"/>
  <c r="F524" i="30"/>
  <c r="E524" i="30"/>
  <c r="B524" i="30"/>
  <c r="N524" i="30" s="1"/>
  <c r="AU523" i="30"/>
  <c r="AS523" i="30"/>
  <c r="AN523" i="30"/>
  <c r="AM523" i="30"/>
  <c r="AL523" i="30"/>
  <c r="O523" i="30"/>
  <c r="M523" i="30"/>
  <c r="I523" i="30"/>
  <c r="F523" i="30"/>
  <c r="E523" i="30"/>
  <c r="B523" i="30"/>
  <c r="N523" i="30" s="1"/>
  <c r="AS522" i="30"/>
  <c r="AQ522" i="30"/>
  <c r="AR522" i="30" s="1"/>
  <c r="O522" i="30"/>
  <c r="N522" i="30"/>
  <c r="M522" i="30"/>
  <c r="L522" i="30"/>
  <c r="J522" i="30"/>
  <c r="AU522" i="30" s="1"/>
  <c r="H522" i="30"/>
  <c r="AS519" i="30"/>
  <c r="AN519" i="30"/>
  <c r="AM519" i="30"/>
  <c r="AL519" i="30"/>
  <c r="O519" i="30"/>
  <c r="M519" i="30"/>
  <c r="I519" i="30"/>
  <c r="F519" i="30"/>
  <c r="E519" i="30"/>
  <c r="B519" i="30"/>
  <c r="N519" i="30" s="1"/>
  <c r="AS518" i="30"/>
  <c r="AN518" i="30"/>
  <c r="AM518" i="30"/>
  <c r="AL518" i="30"/>
  <c r="O518" i="30"/>
  <c r="M518" i="30"/>
  <c r="I518" i="30"/>
  <c r="F518" i="30"/>
  <c r="E518" i="30"/>
  <c r="B518" i="30"/>
  <c r="N518" i="30" s="1"/>
  <c r="AS517" i="30"/>
  <c r="AM517" i="30"/>
  <c r="AL517" i="30"/>
  <c r="O517" i="30"/>
  <c r="M517" i="30"/>
  <c r="F517" i="30"/>
  <c r="E517" i="30"/>
  <c r="B517" i="30"/>
  <c r="N517" i="30" s="1"/>
  <c r="AS516" i="30"/>
  <c r="AN516" i="30"/>
  <c r="AN517" i="30" s="1"/>
  <c r="AM516" i="30"/>
  <c r="AL516" i="30"/>
  <c r="O516" i="30"/>
  <c r="M516" i="30"/>
  <c r="I516" i="30"/>
  <c r="J516" i="30" s="1"/>
  <c r="AU516" i="30" s="1"/>
  <c r="F516" i="30"/>
  <c r="H516" i="30" s="1"/>
  <c r="AW516" i="30" s="1"/>
  <c r="B516" i="30"/>
  <c r="N516" i="30" s="1"/>
  <c r="AS515" i="30"/>
  <c r="AN515" i="30"/>
  <c r="AM515" i="30"/>
  <c r="AL515" i="30"/>
  <c r="O515" i="30"/>
  <c r="M515" i="30"/>
  <c r="I515" i="30"/>
  <c r="F515" i="30"/>
  <c r="E515" i="30"/>
  <c r="B515" i="30"/>
  <c r="N515" i="30" s="1"/>
  <c r="AS514" i="30"/>
  <c r="AN514" i="30"/>
  <c r="AM514" i="30"/>
  <c r="AL514" i="30"/>
  <c r="O514" i="30"/>
  <c r="M514" i="30"/>
  <c r="J514" i="30"/>
  <c r="J518" i="30" s="1"/>
  <c r="I514" i="30"/>
  <c r="F514" i="30"/>
  <c r="E514" i="30"/>
  <c r="B514" i="30"/>
  <c r="N514" i="30" s="1"/>
  <c r="AS513" i="30"/>
  <c r="AN513" i="30"/>
  <c r="AM513" i="30"/>
  <c r="AL513" i="30"/>
  <c r="O513" i="30"/>
  <c r="M513" i="30"/>
  <c r="J517" i="30"/>
  <c r="AU517" i="30" s="1"/>
  <c r="I513" i="30"/>
  <c r="F513" i="30"/>
  <c r="E513" i="30"/>
  <c r="B513" i="30"/>
  <c r="N513" i="30" s="1"/>
  <c r="AS512" i="30"/>
  <c r="AQ512" i="30"/>
  <c r="AR512" i="30" s="1"/>
  <c r="O512" i="30"/>
  <c r="N512" i="30"/>
  <c r="M512" i="30"/>
  <c r="J512" i="30"/>
  <c r="AU512" i="30" s="1"/>
  <c r="H512" i="30"/>
  <c r="AY148" i="34" l="1"/>
  <c r="AW148" i="34"/>
  <c r="BB2" i="34" s="1"/>
  <c r="BD2" i="34" s="1"/>
  <c r="AX148" i="34"/>
  <c r="BC2" i="34" s="1"/>
  <c r="BE2" i="34" s="1"/>
  <c r="AY149" i="34"/>
  <c r="AX149" i="34"/>
  <c r="AW149" i="34"/>
  <c r="AX124" i="34"/>
  <c r="AY124" i="34"/>
  <c r="AW124" i="34"/>
  <c r="AW374" i="34"/>
  <c r="AX374" i="34"/>
  <c r="AY374" i="34"/>
  <c r="AY125" i="34"/>
  <c r="AW125" i="34"/>
  <c r="AX125" i="34"/>
  <c r="AY375" i="34"/>
  <c r="AW375" i="34"/>
  <c r="BB198" i="34" s="1"/>
  <c r="BD198" i="34" s="1"/>
  <c r="AX375" i="34"/>
  <c r="AU596" i="30"/>
  <c r="H593" i="30"/>
  <c r="AX593" i="30" s="1"/>
  <c r="H596" i="30"/>
  <c r="AW596" i="30" s="1"/>
  <c r="H606" i="30"/>
  <c r="AW606" i="30" s="1"/>
  <c r="AQ604" i="30"/>
  <c r="AR604" i="30" s="1"/>
  <c r="AT604" i="30" s="1"/>
  <c r="AV604" i="30" s="1"/>
  <c r="H565" i="30"/>
  <c r="AX565" i="30" s="1"/>
  <c r="H569" i="30"/>
  <c r="AW569" i="30" s="1"/>
  <c r="H576" i="30"/>
  <c r="AX576" i="30" s="1"/>
  <c r="J587" i="30"/>
  <c r="AQ603" i="30"/>
  <c r="AR603" i="30" s="1"/>
  <c r="AT603" i="30" s="1"/>
  <c r="AV603" i="30" s="1"/>
  <c r="AQ563" i="30"/>
  <c r="AR563" i="30" s="1"/>
  <c r="AT563" i="30" s="1"/>
  <c r="H584" i="30"/>
  <c r="AW584" i="30" s="1"/>
  <c r="AQ513" i="30"/>
  <c r="AR513" i="30" s="1"/>
  <c r="AT513" i="30" s="1"/>
  <c r="H583" i="30"/>
  <c r="AX583" i="30" s="1"/>
  <c r="H616" i="30"/>
  <c r="AX616" i="30" s="1"/>
  <c r="H594" i="30"/>
  <c r="AW594" i="30" s="1"/>
  <c r="H574" i="30"/>
  <c r="AX574" i="30" s="1"/>
  <c r="H613" i="30"/>
  <c r="AX613" i="30" s="1"/>
  <c r="AQ614" i="30"/>
  <c r="AQ594" i="30"/>
  <c r="AR594" i="30" s="1"/>
  <c r="AT594" i="30" s="1"/>
  <c r="AV594" i="30" s="1"/>
  <c r="AY594" i="30" s="1"/>
  <c r="J44" i="2"/>
  <c r="J48" i="2" s="1"/>
  <c r="J49" i="2" s="1"/>
  <c r="H617" i="30"/>
  <c r="AW617" i="30" s="1"/>
  <c r="H587" i="30"/>
  <c r="AW587" i="30" s="1"/>
  <c r="H603" i="30"/>
  <c r="AX603" i="30" s="1"/>
  <c r="H604" i="30"/>
  <c r="AX604" i="30" s="1"/>
  <c r="H563" i="30"/>
  <c r="AW563" i="30" s="1"/>
  <c r="H614" i="30"/>
  <c r="AW614" i="30" s="1"/>
  <c r="AQ593" i="30"/>
  <c r="AR593" i="30" s="1"/>
  <c r="AT593" i="30" s="1"/>
  <c r="AV593" i="30" s="1"/>
  <c r="AQ613" i="30"/>
  <c r="AR613" i="30" s="1"/>
  <c r="AT613" i="30" s="1"/>
  <c r="AV613" i="30" s="1"/>
  <c r="AQ615" i="30"/>
  <c r="AR615" i="30" s="1"/>
  <c r="AT615" i="30" s="1"/>
  <c r="AU606" i="30"/>
  <c r="H543" i="30"/>
  <c r="AX543" i="30" s="1"/>
  <c r="AQ585" i="30"/>
  <c r="AR585" i="30" s="1"/>
  <c r="AT585" i="30" s="1"/>
  <c r="H597" i="30"/>
  <c r="AW597" i="30" s="1"/>
  <c r="H607" i="30"/>
  <c r="AX607" i="30" s="1"/>
  <c r="AQ616" i="30"/>
  <c r="AR616" i="30" s="1"/>
  <c r="AT616" i="30" s="1"/>
  <c r="AU616" i="30"/>
  <c r="J617" i="30"/>
  <c r="AQ617" i="30"/>
  <c r="AR617" i="30" s="1"/>
  <c r="AQ607" i="30"/>
  <c r="AR607" i="30" s="1"/>
  <c r="AT607" i="30" s="1"/>
  <c r="AV607" i="30" s="1"/>
  <c r="AX605" i="30"/>
  <c r="AW605" i="30"/>
  <c r="AR614" i="30"/>
  <c r="AT614" i="30" s="1"/>
  <c r="AV614" i="30" s="1"/>
  <c r="AQ606" i="30"/>
  <c r="AQ605" i="30"/>
  <c r="AR602" i="30"/>
  <c r="AT602" i="30" s="1"/>
  <c r="AV602" i="30" s="1"/>
  <c r="AY602" i="30" s="1"/>
  <c r="AW602" i="30"/>
  <c r="AW612" i="30"/>
  <c r="AW613" i="30"/>
  <c r="J615" i="30"/>
  <c r="AU615" i="30" s="1"/>
  <c r="AX615" i="30"/>
  <c r="AR612" i="30"/>
  <c r="AT612" i="30" s="1"/>
  <c r="AV612" i="30" s="1"/>
  <c r="AY612" i="30" s="1"/>
  <c r="J597" i="30"/>
  <c r="AQ596" i="30"/>
  <c r="AR596" i="30" s="1"/>
  <c r="AT596" i="30" s="1"/>
  <c r="AQ597" i="30"/>
  <c r="AR597" i="30" s="1"/>
  <c r="AT597" i="30" s="1"/>
  <c r="AV597" i="30" s="1"/>
  <c r="AR592" i="30"/>
  <c r="AT592" i="30" s="1"/>
  <c r="AV592" i="30" s="1"/>
  <c r="AY592" i="30" s="1"/>
  <c r="AQ595" i="30"/>
  <c r="AW592" i="30"/>
  <c r="AX595" i="30"/>
  <c r="AQ586" i="30"/>
  <c r="AR586" i="30" s="1"/>
  <c r="AU513" i="30"/>
  <c r="J564" i="30"/>
  <c r="J568" i="30" s="1"/>
  <c r="AU569" i="30" s="1"/>
  <c r="AW572" i="30"/>
  <c r="H586" i="30"/>
  <c r="AX586" i="30" s="1"/>
  <c r="H515" i="30"/>
  <c r="AW515" i="30" s="1"/>
  <c r="AT522" i="30"/>
  <c r="AV522" i="30" s="1"/>
  <c r="AY522" i="30" s="1"/>
  <c r="AT532" i="30"/>
  <c r="AV532" i="30" s="1"/>
  <c r="AY532" i="30" s="1"/>
  <c r="H564" i="30"/>
  <c r="AX564" i="30" s="1"/>
  <c r="J585" i="30"/>
  <c r="AU585" i="30" s="1"/>
  <c r="AU586" i="30"/>
  <c r="AQ583" i="30"/>
  <c r="AR583" i="30" s="1"/>
  <c r="AT583" i="30" s="1"/>
  <c r="AV583" i="30" s="1"/>
  <c r="H546" i="30"/>
  <c r="AX546" i="30" s="1"/>
  <c r="AU577" i="30"/>
  <c r="AT512" i="30"/>
  <c r="AV512" i="30" s="1"/>
  <c r="AY512" i="30" s="1"/>
  <c r="H518" i="30"/>
  <c r="AX518" i="30" s="1"/>
  <c r="H544" i="30"/>
  <c r="AW544" i="30" s="1"/>
  <c r="AT552" i="30"/>
  <c r="AW562" i="30"/>
  <c r="H568" i="30"/>
  <c r="AW568" i="30" s="1"/>
  <c r="J565" i="30"/>
  <c r="H573" i="30"/>
  <c r="AW573" i="30" s="1"/>
  <c r="AW575" i="30"/>
  <c r="H577" i="30"/>
  <c r="AW577" i="30" s="1"/>
  <c r="I573" i="30"/>
  <c r="AQ573" i="30" s="1"/>
  <c r="AW585" i="30"/>
  <c r="AX585" i="30"/>
  <c r="I575" i="30"/>
  <c r="J575" i="30" s="1"/>
  <c r="AU575" i="30" s="1"/>
  <c r="AR582" i="30"/>
  <c r="AT582" i="30" s="1"/>
  <c r="AV582" i="30" s="1"/>
  <c r="AY582" i="30" s="1"/>
  <c r="L572" i="30"/>
  <c r="AQ572" i="30"/>
  <c r="I574" i="30"/>
  <c r="AQ574" i="30" s="1"/>
  <c r="I576" i="30"/>
  <c r="AQ576" i="30" s="1"/>
  <c r="I577" i="30"/>
  <c r="AQ577" i="30" s="1"/>
  <c r="AQ584" i="30"/>
  <c r="AW582" i="30"/>
  <c r="AQ587" i="30"/>
  <c r="AQ564" i="30"/>
  <c r="AR564" i="30" s="1"/>
  <c r="AT564" i="30" s="1"/>
  <c r="I47" i="2"/>
  <c r="J45" i="2"/>
  <c r="AQ569" i="30"/>
  <c r="AR569" i="30" s="1"/>
  <c r="AT569" i="30" s="1"/>
  <c r="AQ565" i="30"/>
  <c r="AU563" i="30"/>
  <c r="AQ566" i="30"/>
  <c r="AR566" i="30" s="1"/>
  <c r="AQ568" i="30"/>
  <c r="AR568" i="30" s="1"/>
  <c r="AT568" i="30" s="1"/>
  <c r="AR565" i="30"/>
  <c r="AT565" i="30" s="1"/>
  <c r="AX566" i="30"/>
  <c r="AW566" i="30"/>
  <c r="AX567" i="30"/>
  <c r="AW567" i="30"/>
  <c r="AU564" i="30"/>
  <c r="AR562" i="30"/>
  <c r="AT562" i="30" s="1"/>
  <c r="AV562" i="30" s="1"/>
  <c r="AY562" i="30" s="1"/>
  <c r="AU565" i="30"/>
  <c r="I567" i="30"/>
  <c r="AQ567" i="30" s="1"/>
  <c r="AQ554" i="30"/>
  <c r="AR554" i="30" s="1"/>
  <c r="H514" i="30"/>
  <c r="AW514" i="30" s="1"/>
  <c r="AU546" i="30"/>
  <c r="AX552" i="30"/>
  <c r="AQ556" i="30"/>
  <c r="AR556" i="30" s="1"/>
  <c r="E558" i="30"/>
  <c r="AQ553" i="30"/>
  <c r="AR553" i="30" s="1"/>
  <c r="I558" i="30"/>
  <c r="AQ560" i="30"/>
  <c r="AR560" i="30" s="1"/>
  <c r="H513" i="30"/>
  <c r="AX513" i="30" s="1"/>
  <c r="H523" i="30"/>
  <c r="AW523" i="30" s="1"/>
  <c r="H533" i="30"/>
  <c r="AW533" i="30" s="1"/>
  <c r="AQ544" i="30"/>
  <c r="AR544" i="30" s="1"/>
  <c r="AT544" i="30" s="1"/>
  <c r="AV544" i="30" s="1"/>
  <c r="AQ545" i="30"/>
  <c r="AR545" i="30" s="1"/>
  <c r="AT545" i="30" s="1"/>
  <c r="H547" i="30"/>
  <c r="AX547" i="30" s="1"/>
  <c r="I559" i="30"/>
  <c r="AQ559" i="30" s="1"/>
  <c r="AR559" i="30" s="1"/>
  <c r="AT559" i="30" s="1"/>
  <c r="F556" i="30"/>
  <c r="F557" i="30" s="1"/>
  <c r="F558" i="30" s="1"/>
  <c r="F559" i="30" s="1"/>
  <c r="F560" i="30" s="1"/>
  <c r="H560" i="30" s="1"/>
  <c r="H555" i="30"/>
  <c r="AU557" i="30"/>
  <c r="AU559" i="30"/>
  <c r="AU554" i="30"/>
  <c r="AU552" i="30"/>
  <c r="H554" i="30"/>
  <c r="E559" i="30"/>
  <c r="H553" i="30"/>
  <c r="AM555" i="30"/>
  <c r="AQ555" i="30" s="1"/>
  <c r="AQ557" i="30"/>
  <c r="J555" i="30"/>
  <c r="AU555" i="30" s="1"/>
  <c r="AQ543" i="30"/>
  <c r="AR543" i="30" s="1"/>
  <c r="AT543" i="30" s="1"/>
  <c r="AV543" i="30" s="1"/>
  <c r="J547" i="30"/>
  <c r="J545" i="30"/>
  <c r="AU545" i="30" s="1"/>
  <c r="AQ546" i="30"/>
  <c r="AR546" i="30" s="1"/>
  <c r="AT546" i="30" s="1"/>
  <c r="AQ547" i="30"/>
  <c r="AR547" i="30" s="1"/>
  <c r="AT547" i="30" s="1"/>
  <c r="AV547" i="30" s="1"/>
  <c r="AR542" i="30"/>
  <c r="AT542" i="30" s="1"/>
  <c r="AV542" i="30" s="1"/>
  <c r="AY542" i="30" s="1"/>
  <c r="AW542" i="30"/>
  <c r="AX545" i="30"/>
  <c r="AQ534" i="30"/>
  <c r="AR534" i="30" s="1"/>
  <c r="AQ537" i="30"/>
  <c r="AR537" i="30" s="1"/>
  <c r="AT537" i="30" s="1"/>
  <c r="AV537" i="30" s="1"/>
  <c r="AQ533" i="30"/>
  <c r="AR533" i="30" s="1"/>
  <c r="AT533" i="30" s="1"/>
  <c r="AV533" i="30" s="1"/>
  <c r="AQ535" i="30"/>
  <c r="AR535" i="30" s="1"/>
  <c r="AQ536" i="30"/>
  <c r="AR536" i="30" s="1"/>
  <c r="AT536" i="30" s="1"/>
  <c r="H534" i="30"/>
  <c r="AW534" i="30" s="1"/>
  <c r="H536" i="30"/>
  <c r="AW536" i="30" s="1"/>
  <c r="H537" i="30"/>
  <c r="AW537" i="30" s="1"/>
  <c r="AX535" i="30"/>
  <c r="AW535" i="30"/>
  <c r="AX536" i="30"/>
  <c r="AW532" i="30"/>
  <c r="AX532" i="30"/>
  <c r="AU536" i="30"/>
  <c r="AQ524" i="30"/>
  <c r="AR524" i="30" s="1"/>
  <c r="AT524" i="30" s="1"/>
  <c r="AV524" i="30" s="1"/>
  <c r="AQ527" i="30"/>
  <c r="AR527" i="30" s="1"/>
  <c r="AT527" i="30" s="1"/>
  <c r="AV527" i="30" s="1"/>
  <c r="AQ523" i="30"/>
  <c r="AR523" i="30" s="1"/>
  <c r="AQ525" i="30"/>
  <c r="AR525" i="30" s="1"/>
  <c r="AQ526" i="30"/>
  <c r="AR526" i="30" s="1"/>
  <c r="AT526" i="30" s="1"/>
  <c r="H524" i="30"/>
  <c r="AX524" i="30" s="1"/>
  <c r="H526" i="30"/>
  <c r="AX526" i="30" s="1"/>
  <c r="H527" i="30"/>
  <c r="AX527" i="30" s="1"/>
  <c r="AW525" i="30"/>
  <c r="AX525" i="30"/>
  <c r="AX522" i="30"/>
  <c r="AW522" i="30"/>
  <c r="AU526" i="30"/>
  <c r="AQ514" i="30"/>
  <c r="AR514" i="30" s="1"/>
  <c r="AT514" i="30" s="1"/>
  <c r="I517" i="30"/>
  <c r="AQ517" i="30" s="1"/>
  <c r="AR517" i="30" s="1"/>
  <c r="AQ519" i="30"/>
  <c r="AR519" i="30" s="1"/>
  <c r="AT519" i="30" s="1"/>
  <c r="AQ515" i="30"/>
  <c r="AR515" i="30" s="1"/>
  <c r="AT515" i="30" s="1"/>
  <c r="AQ516" i="30"/>
  <c r="AR516" i="30" s="1"/>
  <c r="AQ518" i="30"/>
  <c r="AR518" i="30" s="1"/>
  <c r="AT518" i="30" s="1"/>
  <c r="H517" i="30"/>
  <c r="AW517" i="30" s="1"/>
  <c r="H519" i="30"/>
  <c r="AX519" i="30" s="1"/>
  <c r="AU519" i="30"/>
  <c r="AU518" i="30"/>
  <c r="AX516" i="30"/>
  <c r="AW512" i="30"/>
  <c r="AU514" i="30"/>
  <c r="AU515" i="30"/>
  <c r="AX512" i="30"/>
  <c r="BC198" i="34" l="1"/>
  <c r="BE198" i="34" s="1"/>
  <c r="AW583" i="30"/>
  <c r="AV596" i="30"/>
  <c r="AY596" i="30" s="1"/>
  <c r="AX617" i="30"/>
  <c r="AW593" i="30"/>
  <c r="AX596" i="30"/>
  <c r="AW607" i="30"/>
  <c r="AX606" i="30"/>
  <c r="AV513" i="30"/>
  <c r="AY513" i="30" s="1"/>
  <c r="AY593" i="30"/>
  <c r="AY597" i="30"/>
  <c r="AX584" i="30"/>
  <c r="AW546" i="30"/>
  <c r="AW576" i="30"/>
  <c r="AX515" i="30"/>
  <c r="AX594" i="30"/>
  <c r="AW543" i="30"/>
  <c r="AY603" i="30"/>
  <c r="AX569" i="30"/>
  <c r="AW524" i="30"/>
  <c r="AW565" i="30"/>
  <c r="AX587" i="30"/>
  <c r="AX597" i="30"/>
  <c r="AY613" i="30"/>
  <c r="AX563" i="30"/>
  <c r="AY604" i="30"/>
  <c r="AY607" i="30"/>
  <c r="AY543" i="30"/>
  <c r="AV563" i="30"/>
  <c r="AY563" i="30" s="1"/>
  <c r="AW574" i="30"/>
  <c r="AV616" i="30"/>
  <c r="AY616" i="30" s="1"/>
  <c r="AW604" i="30"/>
  <c r="AT617" i="30"/>
  <c r="AV617" i="30" s="1"/>
  <c r="AY617" i="30" s="1"/>
  <c r="AV569" i="30"/>
  <c r="AY569" i="30" s="1"/>
  <c r="AT556" i="30"/>
  <c r="AV556" i="30" s="1"/>
  <c r="AY583" i="30"/>
  <c r="AW616" i="30"/>
  <c r="AX517" i="30"/>
  <c r="AX544" i="30"/>
  <c r="AY544" i="30"/>
  <c r="H558" i="30"/>
  <c r="AX558" i="30" s="1"/>
  <c r="AU568" i="30"/>
  <c r="AV568" i="30" s="1"/>
  <c r="AY568" i="30" s="1"/>
  <c r="AW564" i="30"/>
  <c r="AV546" i="30"/>
  <c r="AY546" i="30" s="1"/>
  <c r="AX614" i="30"/>
  <c r="J569" i="30"/>
  <c r="AW603" i="30"/>
  <c r="AW526" i="30"/>
  <c r="AX568" i="30"/>
  <c r="AY614" i="30"/>
  <c r="AT560" i="30"/>
  <c r="AV560" i="30" s="1"/>
  <c r="AY560" i="30" s="1"/>
  <c r="AR606" i="30"/>
  <c r="AT606" i="30" s="1"/>
  <c r="AV606" i="30" s="1"/>
  <c r="AY606" i="30" s="1"/>
  <c r="AR605" i="30"/>
  <c r="AT605" i="30" s="1"/>
  <c r="AV605" i="30" s="1"/>
  <c r="AY605" i="30" s="1"/>
  <c r="AV615" i="30"/>
  <c r="AY615" i="30" s="1"/>
  <c r="AT586" i="30"/>
  <c r="AV586" i="30" s="1"/>
  <c r="AY586" i="30" s="1"/>
  <c r="AR595" i="30"/>
  <c r="AT595" i="30" s="1"/>
  <c r="AV595" i="30" s="1"/>
  <c r="AY595" i="30" s="1"/>
  <c r="AV585" i="30"/>
  <c r="AY585" i="30" s="1"/>
  <c r="AV552" i="30"/>
  <c r="AY552" i="30" s="1"/>
  <c r="AX573" i="30"/>
  <c r="AV545" i="30"/>
  <c r="AY545" i="30" s="1"/>
  <c r="AW586" i="30"/>
  <c r="AX533" i="30"/>
  <c r="AW547" i="30"/>
  <c r="AX577" i="30"/>
  <c r="AX514" i="30"/>
  <c r="H557" i="30"/>
  <c r="AW557" i="30" s="1"/>
  <c r="AX523" i="30"/>
  <c r="AW518" i="30"/>
  <c r="AW513" i="30"/>
  <c r="AW527" i="30"/>
  <c r="AX534" i="30"/>
  <c r="AT534" i="30"/>
  <c r="AV534" i="30" s="1"/>
  <c r="AY534" i="30" s="1"/>
  <c r="H556" i="30"/>
  <c r="AW519" i="30"/>
  <c r="AY547" i="30"/>
  <c r="H559" i="30"/>
  <c r="AW559" i="30" s="1"/>
  <c r="AT554" i="30"/>
  <c r="AV554" i="30" s="1"/>
  <c r="AY554" i="30" s="1"/>
  <c r="AR573" i="30"/>
  <c r="AT573" i="30" s="1"/>
  <c r="AV573" i="30" s="1"/>
  <c r="AY573" i="30" s="1"/>
  <c r="AR574" i="30"/>
  <c r="AT574" i="30" s="1"/>
  <c r="AV574" i="30" s="1"/>
  <c r="AY574" i="30" s="1"/>
  <c r="AR587" i="30"/>
  <c r="AT587" i="30" s="1"/>
  <c r="AV587" i="30" s="1"/>
  <c r="AY587" i="30" s="1"/>
  <c r="AQ575" i="30"/>
  <c r="AR576" i="30"/>
  <c r="AT576" i="30" s="1"/>
  <c r="AV576" i="30" s="1"/>
  <c r="AY576" i="30" s="1"/>
  <c r="AR584" i="30"/>
  <c r="AT584" i="30" s="1"/>
  <c r="AV584" i="30" s="1"/>
  <c r="AY584" i="30" s="1"/>
  <c r="AR577" i="30"/>
  <c r="AT577" i="30" s="1"/>
  <c r="AV577" i="30" s="1"/>
  <c r="AY577" i="30" s="1"/>
  <c r="AR572" i="30"/>
  <c r="AT572" i="30" s="1"/>
  <c r="AV572" i="30" s="1"/>
  <c r="AY572" i="30" s="1"/>
  <c r="AV565" i="30"/>
  <c r="AY565" i="30" s="1"/>
  <c r="AT566" i="30"/>
  <c r="AV566" i="30" s="1"/>
  <c r="AY566" i="30" s="1"/>
  <c r="AR567" i="30"/>
  <c r="AT567" i="30" s="1"/>
  <c r="AV567" i="30" s="1"/>
  <c r="AY567" i="30" s="1"/>
  <c r="AV564" i="30"/>
  <c r="AY564" i="30" s="1"/>
  <c r="AT516" i="30"/>
  <c r="AV516" i="30" s="1"/>
  <c r="AY516" i="30" s="1"/>
  <c r="AY524" i="30"/>
  <c r="AX537" i="30"/>
  <c r="AY533" i="30"/>
  <c r="J558" i="30"/>
  <c r="AU558" i="30" s="1"/>
  <c r="AQ558" i="30"/>
  <c r="AR558" i="30" s="1"/>
  <c r="AT558" i="30" s="1"/>
  <c r="AT553" i="30"/>
  <c r="AV553" i="30" s="1"/>
  <c r="AY553" i="30" s="1"/>
  <c r="AR555" i="30"/>
  <c r="AT555" i="30" s="1"/>
  <c r="AV555" i="30" s="1"/>
  <c r="AY555" i="30" s="1"/>
  <c r="AR557" i="30"/>
  <c r="AT557" i="30" s="1"/>
  <c r="AV557" i="30" s="1"/>
  <c r="AW555" i="30"/>
  <c r="AX555" i="30"/>
  <c r="AX554" i="30"/>
  <c r="AW554" i="30"/>
  <c r="AW553" i="30"/>
  <c r="AX553" i="30"/>
  <c r="AV559" i="30"/>
  <c r="AW560" i="30"/>
  <c r="AX560" i="30"/>
  <c r="AT535" i="30"/>
  <c r="AV535" i="30" s="1"/>
  <c r="AY535" i="30" s="1"/>
  <c r="AY537" i="30"/>
  <c r="AV536" i="30"/>
  <c r="AY536" i="30" s="1"/>
  <c r="AT525" i="30"/>
  <c r="AV525" i="30" s="1"/>
  <c r="AY525" i="30" s="1"/>
  <c r="AT523" i="30"/>
  <c r="AV523" i="30" s="1"/>
  <c r="AY523" i="30" s="1"/>
  <c r="AY527" i="30"/>
  <c r="AV526" i="30"/>
  <c r="AY526" i="30" s="1"/>
  <c r="AT517" i="30"/>
  <c r="AV517" i="30" s="1"/>
  <c r="AY517" i="30" s="1"/>
  <c r="AV518" i="30"/>
  <c r="AY518" i="30" s="1"/>
  <c r="AV515" i="30"/>
  <c r="AY515" i="30" s="1"/>
  <c r="AV519" i="30"/>
  <c r="AY519" i="30" s="1"/>
  <c r="AV514" i="30"/>
  <c r="AY514" i="30" s="1"/>
  <c r="AX559" i="30" l="1"/>
  <c r="AW558" i="30"/>
  <c r="AX557" i="30"/>
  <c r="AY556" i="30"/>
  <c r="AY557" i="30"/>
  <c r="AY559" i="30"/>
  <c r="AX556" i="30"/>
  <c r="AW556" i="30"/>
  <c r="AR575" i="30"/>
  <c r="AT575" i="30" s="1"/>
  <c r="AV575" i="30" s="1"/>
  <c r="AY575" i="30" s="1"/>
  <c r="AV558" i="30"/>
  <c r="AY558" i="30" s="1"/>
  <c r="B503" i="30" l="1"/>
  <c r="N503" i="30" s="1"/>
  <c r="AS510" i="30"/>
  <c r="AM510" i="30"/>
  <c r="AL510" i="30"/>
  <c r="M510" i="30"/>
  <c r="I510" i="30"/>
  <c r="J510" i="30" s="1"/>
  <c r="AU510" i="30" s="1"/>
  <c r="B510" i="30"/>
  <c r="AS509" i="30"/>
  <c r="AN509" i="30"/>
  <c r="AM509" i="30"/>
  <c r="O509" i="30"/>
  <c r="M509" i="30"/>
  <c r="B509" i="30"/>
  <c r="N509" i="30" s="1"/>
  <c r="AS508" i="30"/>
  <c r="AN508" i="30"/>
  <c r="AM508" i="30"/>
  <c r="O508" i="30"/>
  <c r="M508" i="30"/>
  <c r="B508" i="30"/>
  <c r="N508" i="30" s="1"/>
  <c r="AS507" i="30"/>
  <c r="AM507" i="30"/>
  <c r="O507" i="30"/>
  <c r="M507" i="30"/>
  <c r="B507" i="30"/>
  <c r="N507" i="30" s="1"/>
  <c r="AU506" i="30"/>
  <c r="AS506" i="30"/>
  <c r="AN506" i="30"/>
  <c r="AN507" i="30" s="1"/>
  <c r="AM506" i="30"/>
  <c r="O506" i="30"/>
  <c r="M506" i="30"/>
  <c r="I506" i="30"/>
  <c r="E506" i="30"/>
  <c r="E508" i="30" s="1"/>
  <c r="B506" i="30"/>
  <c r="N506" i="30" s="1"/>
  <c r="AS505" i="30"/>
  <c r="AN505" i="30"/>
  <c r="AL505" i="30"/>
  <c r="AL508" i="30" s="1"/>
  <c r="O505" i="30"/>
  <c r="M505" i="30"/>
  <c r="I505" i="30"/>
  <c r="I509" i="30" s="1"/>
  <c r="B505" i="30"/>
  <c r="N505" i="30" s="1"/>
  <c r="AS504" i="30"/>
  <c r="AN504" i="30"/>
  <c r="AM504" i="30"/>
  <c r="AL504" i="30"/>
  <c r="AL507" i="30" s="1"/>
  <c r="O504" i="30"/>
  <c r="M504" i="30"/>
  <c r="I504" i="30"/>
  <c r="E504" i="30"/>
  <c r="B504" i="30"/>
  <c r="N504" i="30" s="1"/>
  <c r="AU503" i="30"/>
  <c r="AS503" i="30"/>
  <c r="AN503" i="30"/>
  <c r="AM503" i="30"/>
  <c r="AM505" i="30" s="1"/>
  <c r="AL503" i="30"/>
  <c r="AL506" i="30" s="1"/>
  <c r="O503" i="30"/>
  <c r="M503" i="30"/>
  <c r="I503" i="30"/>
  <c r="F503" i="30"/>
  <c r="F504" i="30" s="1"/>
  <c r="E503" i="30"/>
  <c r="AS502" i="30"/>
  <c r="AQ502" i="30"/>
  <c r="O502" i="30"/>
  <c r="N502" i="30"/>
  <c r="M502" i="30"/>
  <c r="L502" i="30"/>
  <c r="J502" i="30"/>
  <c r="AU504" i="30" s="1"/>
  <c r="H502" i="30"/>
  <c r="AW502" i="30" s="1"/>
  <c r="AS500" i="30"/>
  <c r="AM500" i="30"/>
  <c r="AL500" i="30"/>
  <c r="M500" i="30"/>
  <c r="I500" i="30"/>
  <c r="J500" i="30" s="1"/>
  <c r="AU500" i="30" s="1"/>
  <c r="B500" i="30"/>
  <c r="AS499" i="30"/>
  <c r="AN499" i="30"/>
  <c r="AM499" i="30"/>
  <c r="O499" i="30"/>
  <c r="M499" i="30"/>
  <c r="B499" i="30"/>
  <c r="N499" i="30" s="1"/>
  <c r="AS498" i="30"/>
  <c r="AN498" i="30"/>
  <c r="AM498" i="30"/>
  <c r="O498" i="30"/>
  <c r="M498" i="30"/>
  <c r="B498" i="30"/>
  <c r="N498" i="30" s="1"/>
  <c r="AS497" i="30"/>
  <c r="AM497" i="30"/>
  <c r="O497" i="30"/>
  <c r="M497" i="30"/>
  <c r="B497" i="30"/>
  <c r="N497" i="30" s="1"/>
  <c r="AU496" i="30"/>
  <c r="AS496" i="30"/>
  <c r="AN496" i="30"/>
  <c r="AN497" i="30" s="1"/>
  <c r="AM496" i="30"/>
  <c r="O496" i="30"/>
  <c r="M496" i="30"/>
  <c r="J496" i="30"/>
  <c r="I496" i="30"/>
  <c r="E496" i="30"/>
  <c r="B496" i="30"/>
  <c r="N496" i="30" s="1"/>
  <c r="AS495" i="30"/>
  <c r="AN495" i="30"/>
  <c r="AL495" i="30"/>
  <c r="AL498" i="30" s="1"/>
  <c r="O495" i="30"/>
  <c r="M495" i="30"/>
  <c r="I495" i="30"/>
  <c r="J495" i="30" s="1"/>
  <c r="AU495" i="30" s="1"/>
  <c r="B495" i="30"/>
  <c r="N495" i="30" s="1"/>
  <c r="AS494" i="30"/>
  <c r="AN494" i="30"/>
  <c r="AM494" i="30"/>
  <c r="AL494" i="30"/>
  <c r="AL497" i="30" s="1"/>
  <c r="O494" i="30"/>
  <c r="M494" i="30"/>
  <c r="I494" i="30"/>
  <c r="E494" i="30"/>
  <c r="B494" i="30"/>
  <c r="N494" i="30" s="1"/>
  <c r="AU493" i="30"/>
  <c r="AS493" i="30"/>
  <c r="AN493" i="30"/>
  <c r="AM493" i="30"/>
  <c r="AL493" i="30"/>
  <c r="AL496" i="30" s="1"/>
  <c r="AL499" i="30" s="1"/>
  <c r="O493" i="30"/>
  <c r="M493" i="30"/>
  <c r="I493" i="30"/>
  <c r="F493" i="30"/>
  <c r="F494" i="30" s="1"/>
  <c r="F495" i="30" s="1"/>
  <c r="F496" i="30" s="1"/>
  <c r="F497" i="30" s="1"/>
  <c r="F498" i="30" s="1"/>
  <c r="F499" i="30" s="1"/>
  <c r="F500" i="30" s="1"/>
  <c r="H500" i="30" s="1"/>
  <c r="E493" i="30"/>
  <c r="B493" i="30"/>
  <c r="N493" i="30" s="1"/>
  <c r="AS492" i="30"/>
  <c r="AQ492" i="30"/>
  <c r="AR492" i="30" s="1"/>
  <c r="O492" i="30"/>
  <c r="N492" i="30"/>
  <c r="M492" i="30"/>
  <c r="L492" i="30"/>
  <c r="J492" i="30"/>
  <c r="H492" i="30"/>
  <c r="AX492" i="30" s="1"/>
  <c r="AS490" i="30"/>
  <c r="AM490" i="30"/>
  <c r="AL490" i="30"/>
  <c r="M490" i="30"/>
  <c r="I490" i="30"/>
  <c r="J490" i="30" s="1"/>
  <c r="AU490" i="30" s="1"/>
  <c r="H490" i="30"/>
  <c r="AW490" i="30" s="1"/>
  <c r="B490" i="30"/>
  <c r="AS489" i="30"/>
  <c r="AN489" i="30"/>
  <c r="AM489" i="30"/>
  <c r="O489" i="30"/>
  <c r="M489" i="30"/>
  <c r="F489" i="30"/>
  <c r="B489" i="30"/>
  <c r="N489" i="30" s="1"/>
  <c r="AS488" i="30"/>
  <c r="AN488" i="30"/>
  <c r="AM488" i="30"/>
  <c r="O488" i="30"/>
  <c r="M488" i="30"/>
  <c r="F488" i="30"/>
  <c r="B488" i="30"/>
  <c r="N488" i="30" s="1"/>
  <c r="AS487" i="30"/>
  <c r="AM487" i="30"/>
  <c r="O487" i="30"/>
  <c r="M487" i="30"/>
  <c r="B487" i="30"/>
  <c r="N487" i="30" s="1"/>
  <c r="AU486" i="30"/>
  <c r="AS486" i="30"/>
  <c r="AN486" i="30"/>
  <c r="AN487" i="30" s="1"/>
  <c r="AM486" i="30"/>
  <c r="O486" i="30"/>
  <c r="M486" i="30"/>
  <c r="J486" i="30"/>
  <c r="I486" i="30"/>
  <c r="F486" i="30"/>
  <c r="E486" i="30"/>
  <c r="E488" i="30" s="1"/>
  <c r="B486" i="30"/>
  <c r="N486" i="30" s="1"/>
  <c r="AS485" i="30"/>
  <c r="AN485" i="30"/>
  <c r="AL485" i="30"/>
  <c r="AL488" i="30" s="1"/>
  <c r="O485" i="30"/>
  <c r="M485" i="30"/>
  <c r="I485" i="30"/>
  <c r="J485" i="30" s="1"/>
  <c r="AU485" i="30" s="1"/>
  <c r="F485" i="30"/>
  <c r="H485" i="30" s="1"/>
  <c r="B485" i="30"/>
  <c r="N485" i="30" s="1"/>
  <c r="AS484" i="30"/>
  <c r="AN484" i="30"/>
  <c r="AM484" i="30"/>
  <c r="AL484" i="30"/>
  <c r="AL487" i="30" s="1"/>
  <c r="O484" i="30"/>
  <c r="M484" i="30"/>
  <c r="I484" i="30"/>
  <c r="F484" i="30"/>
  <c r="E484" i="30"/>
  <c r="B484" i="30"/>
  <c r="N484" i="30" s="1"/>
  <c r="AU483" i="30"/>
  <c r="AS483" i="30"/>
  <c r="AN483" i="30"/>
  <c r="AM483" i="30"/>
  <c r="AM485" i="30" s="1"/>
  <c r="AL483" i="30"/>
  <c r="AL486" i="30" s="1"/>
  <c r="O483" i="30"/>
  <c r="M483" i="30"/>
  <c r="I483" i="30"/>
  <c r="F483" i="30"/>
  <c r="E483" i="30"/>
  <c r="H483" i="30" s="1"/>
  <c r="B483" i="30"/>
  <c r="N483" i="30" s="1"/>
  <c r="AS482" i="30"/>
  <c r="AQ482" i="30"/>
  <c r="AR482" i="30" s="1"/>
  <c r="O482" i="30"/>
  <c r="N482" i="30"/>
  <c r="M482" i="30"/>
  <c r="L482" i="30"/>
  <c r="J482" i="30"/>
  <c r="AU484" i="30" s="1"/>
  <c r="H482" i="30"/>
  <c r="AX482" i="30" s="1"/>
  <c r="AS477" i="30"/>
  <c r="AN477" i="30"/>
  <c r="AM477" i="30"/>
  <c r="AL477" i="30"/>
  <c r="O477" i="30"/>
  <c r="M477" i="30"/>
  <c r="I477" i="30"/>
  <c r="F477" i="30"/>
  <c r="E477" i="30"/>
  <c r="B477" i="30"/>
  <c r="N477" i="30" s="1"/>
  <c r="AS476" i="30"/>
  <c r="AN476" i="30"/>
  <c r="AM476" i="30"/>
  <c r="AL476" i="30"/>
  <c r="O476" i="30"/>
  <c r="M476" i="30"/>
  <c r="I476" i="30"/>
  <c r="F476" i="30"/>
  <c r="E476" i="30"/>
  <c r="B476" i="30"/>
  <c r="N476" i="30" s="1"/>
  <c r="AS475" i="30"/>
  <c r="AN475" i="30"/>
  <c r="AM475" i="30"/>
  <c r="AL475" i="30"/>
  <c r="O475" i="30"/>
  <c r="M475" i="30"/>
  <c r="I475" i="30"/>
  <c r="J475" i="30" s="1"/>
  <c r="AU475" i="30" s="1"/>
  <c r="F475" i="30"/>
  <c r="H475" i="30" s="1"/>
  <c r="B475" i="30"/>
  <c r="N475" i="30" s="1"/>
  <c r="AS474" i="30"/>
  <c r="AN474" i="30"/>
  <c r="AM474" i="30"/>
  <c r="AL474" i="30"/>
  <c r="O474" i="30"/>
  <c r="M474" i="30"/>
  <c r="I474" i="30"/>
  <c r="F474" i="30"/>
  <c r="E474" i="30"/>
  <c r="B474" i="30"/>
  <c r="N474" i="30" s="1"/>
  <c r="AS473" i="30"/>
  <c r="AN473" i="30"/>
  <c r="AM473" i="30"/>
  <c r="AL473" i="30"/>
  <c r="O473" i="30"/>
  <c r="M473" i="30"/>
  <c r="J473" i="30"/>
  <c r="AU474" i="30" s="1"/>
  <c r="I473" i="30"/>
  <c r="F473" i="30"/>
  <c r="E473" i="30"/>
  <c r="B473" i="30"/>
  <c r="N473" i="30" s="1"/>
  <c r="AS472" i="30"/>
  <c r="AQ472" i="30"/>
  <c r="AR472" i="30" s="1"/>
  <c r="O472" i="30"/>
  <c r="N472" i="30"/>
  <c r="M472" i="30"/>
  <c r="J472" i="30"/>
  <c r="AU472" i="30" s="1"/>
  <c r="H472" i="30"/>
  <c r="AW472" i="30" s="1"/>
  <c r="AS467" i="30"/>
  <c r="AN467" i="30"/>
  <c r="AM467" i="30"/>
  <c r="AL467" i="30"/>
  <c r="O467" i="30"/>
  <c r="M467" i="30"/>
  <c r="I467" i="30"/>
  <c r="F467" i="30"/>
  <c r="E467" i="30"/>
  <c r="B467" i="30"/>
  <c r="N467" i="30" s="1"/>
  <c r="AS466" i="30"/>
  <c r="AN466" i="30"/>
  <c r="AM466" i="30"/>
  <c r="AL466" i="30"/>
  <c r="O466" i="30"/>
  <c r="M466" i="30"/>
  <c r="I466" i="30"/>
  <c r="F466" i="30"/>
  <c r="E466" i="30"/>
  <c r="B466" i="30"/>
  <c r="N466" i="30" s="1"/>
  <c r="AS465" i="30"/>
  <c r="AN465" i="30"/>
  <c r="AM465" i="30"/>
  <c r="AL465" i="30"/>
  <c r="O465" i="30"/>
  <c r="M465" i="30"/>
  <c r="I465" i="30"/>
  <c r="J465" i="30" s="1"/>
  <c r="AU465" i="30" s="1"/>
  <c r="F465" i="30"/>
  <c r="H465" i="30" s="1"/>
  <c r="B465" i="30"/>
  <c r="N465" i="30" s="1"/>
  <c r="AS464" i="30"/>
  <c r="AN464" i="30"/>
  <c r="AM464" i="30"/>
  <c r="AL464" i="30"/>
  <c r="O464" i="30"/>
  <c r="M464" i="30"/>
  <c r="I464" i="30"/>
  <c r="F464" i="30"/>
  <c r="E464" i="30"/>
  <c r="H464" i="30" s="1"/>
  <c r="B464" i="30"/>
  <c r="N464" i="30" s="1"/>
  <c r="AS463" i="30"/>
  <c r="AN463" i="30"/>
  <c r="AM463" i="30"/>
  <c r="AL463" i="30"/>
  <c r="O463" i="30"/>
  <c r="M463" i="30"/>
  <c r="J463" i="30"/>
  <c r="AU464" i="30" s="1"/>
  <c r="I463" i="30"/>
  <c r="F463" i="30"/>
  <c r="E463" i="30"/>
  <c r="B463" i="30"/>
  <c r="N463" i="30" s="1"/>
  <c r="AS462" i="30"/>
  <c r="AQ462" i="30"/>
  <c r="AR462" i="30" s="1"/>
  <c r="O462" i="30"/>
  <c r="N462" i="30"/>
  <c r="M462" i="30"/>
  <c r="J462" i="30"/>
  <c r="AU462" i="30" s="1"/>
  <c r="H462" i="30"/>
  <c r="AW462" i="30" s="1"/>
  <c r="J452" i="30"/>
  <c r="AU454" i="30" s="1"/>
  <c r="J442" i="30"/>
  <c r="J432" i="30"/>
  <c r="AU434" i="30" s="1"/>
  <c r="J422" i="30"/>
  <c r="J412" i="30"/>
  <c r="AU414" i="30" s="1"/>
  <c r="AS460" i="30"/>
  <c r="AM460" i="30"/>
  <c r="AL460" i="30"/>
  <c r="M460" i="30"/>
  <c r="I460" i="30"/>
  <c r="J460" i="30" s="1"/>
  <c r="B460" i="30"/>
  <c r="AS459" i="30"/>
  <c r="AN459" i="30"/>
  <c r="AM459" i="30"/>
  <c r="O459" i="30"/>
  <c r="M459" i="30"/>
  <c r="B459" i="30"/>
  <c r="N459" i="30" s="1"/>
  <c r="AS458" i="30"/>
  <c r="AN458" i="30"/>
  <c r="AM458" i="30"/>
  <c r="O458" i="30"/>
  <c r="M458" i="30"/>
  <c r="B458" i="30"/>
  <c r="N458" i="30" s="1"/>
  <c r="AS457" i="30"/>
  <c r="AM457" i="30"/>
  <c r="O457" i="30"/>
  <c r="M457" i="30"/>
  <c r="B457" i="30"/>
  <c r="N457" i="30" s="1"/>
  <c r="AU456" i="30"/>
  <c r="AS456" i="30"/>
  <c r="AN456" i="30"/>
  <c r="AN457" i="30" s="1"/>
  <c r="AM456" i="30"/>
  <c r="O456" i="30"/>
  <c r="M456" i="30"/>
  <c r="I456" i="30"/>
  <c r="E456" i="30"/>
  <c r="E458" i="30" s="1"/>
  <c r="B456" i="30"/>
  <c r="N456" i="30" s="1"/>
  <c r="AS455" i="30"/>
  <c r="AN455" i="30"/>
  <c r="AL455" i="30"/>
  <c r="AL458" i="30" s="1"/>
  <c r="O455" i="30"/>
  <c r="M455" i="30"/>
  <c r="I455" i="30"/>
  <c r="J455" i="30" s="1"/>
  <c r="B455" i="30"/>
  <c r="N455" i="30" s="1"/>
  <c r="AS454" i="30"/>
  <c r="AN454" i="30"/>
  <c r="AM454" i="30"/>
  <c r="AL454" i="30"/>
  <c r="AL457" i="30" s="1"/>
  <c r="O454" i="30"/>
  <c r="M454" i="30"/>
  <c r="I454" i="30"/>
  <c r="E454" i="30"/>
  <c r="B454" i="30"/>
  <c r="N454" i="30" s="1"/>
  <c r="AU453" i="30"/>
  <c r="AS453" i="30"/>
  <c r="AN453" i="30"/>
  <c r="AM453" i="30"/>
  <c r="AM455" i="30" s="1"/>
  <c r="AL453" i="30"/>
  <c r="AL456" i="30" s="1"/>
  <c r="AL459" i="30" s="1"/>
  <c r="O453" i="30"/>
  <c r="M453" i="30"/>
  <c r="I453" i="30"/>
  <c r="F453" i="30"/>
  <c r="F454" i="30" s="1"/>
  <c r="F455" i="30" s="1"/>
  <c r="E453" i="30"/>
  <c r="B453" i="30"/>
  <c r="N453" i="30" s="1"/>
  <c r="AS452" i="30"/>
  <c r="AQ452" i="30"/>
  <c r="O452" i="30"/>
  <c r="N452" i="30"/>
  <c r="M452" i="30"/>
  <c r="L452" i="30"/>
  <c r="H452" i="30"/>
  <c r="AX452" i="30" s="1"/>
  <c r="AS450" i="30"/>
  <c r="AM450" i="30"/>
  <c r="AL450" i="30"/>
  <c r="M450" i="30"/>
  <c r="I450" i="30"/>
  <c r="J450" i="30" s="1"/>
  <c r="B450" i="30"/>
  <c r="AS449" i="30"/>
  <c r="AN449" i="30"/>
  <c r="AM449" i="30"/>
  <c r="O449" i="30"/>
  <c r="M449" i="30"/>
  <c r="B449" i="30"/>
  <c r="N449" i="30" s="1"/>
  <c r="AS448" i="30"/>
  <c r="AN448" i="30"/>
  <c r="AM448" i="30"/>
  <c r="O448" i="30"/>
  <c r="M448" i="30"/>
  <c r="B448" i="30"/>
  <c r="N448" i="30" s="1"/>
  <c r="AS447" i="30"/>
  <c r="AM447" i="30"/>
  <c r="O447" i="30"/>
  <c r="M447" i="30"/>
  <c r="B447" i="30"/>
  <c r="N447" i="30" s="1"/>
  <c r="AU446" i="30"/>
  <c r="AS446" i="30"/>
  <c r="AN446" i="30"/>
  <c r="AN447" i="30" s="1"/>
  <c r="AM446" i="30"/>
  <c r="O446" i="30"/>
  <c r="M446" i="30"/>
  <c r="I446" i="30"/>
  <c r="E446" i="30"/>
  <c r="B446" i="30"/>
  <c r="N446" i="30" s="1"/>
  <c r="AS445" i="30"/>
  <c r="AN445" i="30"/>
  <c r="AL445" i="30"/>
  <c r="AL448" i="30" s="1"/>
  <c r="O445" i="30"/>
  <c r="M445" i="30"/>
  <c r="I445" i="30"/>
  <c r="I447" i="30" s="1"/>
  <c r="J447" i="30" s="1"/>
  <c r="B445" i="30"/>
  <c r="N445" i="30" s="1"/>
  <c r="AS444" i="30"/>
  <c r="AN444" i="30"/>
  <c r="AM444" i="30"/>
  <c r="AL444" i="30"/>
  <c r="AL447" i="30" s="1"/>
  <c r="O444" i="30"/>
  <c r="M444" i="30"/>
  <c r="I444" i="30"/>
  <c r="E444" i="30"/>
  <c r="B444" i="30"/>
  <c r="N444" i="30" s="1"/>
  <c r="AU443" i="30"/>
  <c r="AS443" i="30"/>
  <c r="AN443" i="30"/>
  <c r="AM443" i="30"/>
  <c r="AL443" i="30"/>
  <c r="AL446" i="30" s="1"/>
  <c r="AL449" i="30" s="1"/>
  <c r="O443" i="30"/>
  <c r="M443" i="30"/>
  <c r="I443" i="30"/>
  <c r="F443" i="30"/>
  <c r="F444" i="30" s="1"/>
  <c r="F445" i="30" s="1"/>
  <c r="E443" i="30"/>
  <c r="B443" i="30"/>
  <c r="N443" i="30" s="1"/>
  <c r="AS442" i="30"/>
  <c r="AQ442" i="30"/>
  <c r="AR442" i="30" s="1"/>
  <c r="O442" i="30"/>
  <c r="N442" i="30"/>
  <c r="M442" i="30"/>
  <c r="L442" i="30"/>
  <c r="H442" i="30"/>
  <c r="AX442" i="30" s="1"/>
  <c r="AS440" i="30"/>
  <c r="AM440" i="30"/>
  <c r="AL440" i="30"/>
  <c r="M440" i="30"/>
  <c r="I440" i="30"/>
  <c r="J440" i="30" s="1"/>
  <c r="B440" i="30"/>
  <c r="AS439" i="30"/>
  <c r="AN439" i="30"/>
  <c r="AM439" i="30"/>
  <c r="O439" i="30"/>
  <c r="M439" i="30"/>
  <c r="B439" i="30"/>
  <c r="N439" i="30" s="1"/>
  <c r="AS438" i="30"/>
  <c r="AN438" i="30"/>
  <c r="AM438" i="30"/>
  <c r="O438" i="30"/>
  <c r="M438" i="30"/>
  <c r="B438" i="30"/>
  <c r="N438" i="30" s="1"/>
  <c r="AS437" i="30"/>
  <c r="AM437" i="30"/>
  <c r="O437" i="30"/>
  <c r="M437" i="30"/>
  <c r="B437" i="30"/>
  <c r="N437" i="30" s="1"/>
  <c r="AU436" i="30"/>
  <c r="AS436" i="30"/>
  <c r="AN436" i="30"/>
  <c r="AN437" i="30" s="1"/>
  <c r="AM436" i="30"/>
  <c r="O436" i="30"/>
  <c r="M436" i="30"/>
  <c r="I436" i="30"/>
  <c r="E436" i="30"/>
  <c r="E437" i="30" s="1"/>
  <c r="B436" i="30"/>
  <c r="N436" i="30" s="1"/>
  <c r="AS435" i="30"/>
  <c r="AN435" i="30"/>
  <c r="AL435" i="30"/>
  <c r="AL438" i="30" s="1"/>
  <c r="O435" i="30"/>
  <c r="M435" i="30"/>
  <c r="I435" i="30"/>
  <c r="I439" i="30" s="1"/>
  <c r="B435" i="30"/>
  <c r="N435" i="30" s="1"/>
  <c r="AS434" i="30"/>
  <c r="AN434" i="30"/>
  <c r="AM434" i="30"/>
  <c r="AL434" i="30"/>
  <c r="AL437" i="30" s="1"/>
  <c r="O434" i="30"/>
  <c r="M434" i="30"/>
  <c r="I434" i="30"/>
  <c r="E434" i="30"/>
  <c r="B434" i="30"/>
  <c r="N434" i="30" s="1"/>
  <c r="AU433" i="30"/>
  <c r="AS433" i="30"/>
  <c r="AN433" i="30"/>
  <c r="AM433" i="30"/>
  <c r="AM435" i="30" s="1"/>
  <c r="AL433" i="30"/>
  <c r="AL436" i="30" s="1"/>
  <c r="AL439" i="30" s="1"/>
  <c r="O433" i="30"/>
  <c r="M433" i="30"/>
  <c r="I433" i="30"/>
  <c r="F433" i="30"/>
  <c r="F434" i="30" s="1"/>
  <c r="E433" i="30"/>
  <c r="B433" i="30"/>
  <c r="N433" i="30" s="1"/>
  <c r="AS432" i="30"/>
  <c r="AQ432" i="30"/>
  <c r="O432" i="30"/>
  <c r="N432" i="30"/>
  <c r="M432" i="30"/>
  <c r="L432" i="30"/>
  <c r="H432" i="30"/>
  <c r="AW432" i="30" s="1"/>
  <c r="AS430" i="30"/>
  <c r="AM430" i="30"/>
  <c r="AL430" i="30"/>
  <c r="M430" i="30"/>
  <c r="I430" i="30"/>
  <c r="B430" i="30"/>
  <c r="AS429" i="30"/>
  <c r="AN429" i="30"/>
  <c r="AM429" i="30"/>
  <c r="O429" i="30"/>
  <c r="M429" i="30"/>
  <c r="B429" i="30"/>
  <c r="N429" i="30" s="1"/>
  <c r="AS428" i="30"/>
  <c r="AN428" i="30"/>
  <c r="AM428" i="30"/>
  <c r="O428" i="30"/>
  <c r="M428" i="30"/>
  <c r="B428" i="30"/>
  <c r="N428" i="30" s="1"/>
  <c r="AS427" i="30"/>
  <c r="AM427" i="30"/>
  <c r="O427" i="30"/>
  <c r="M427" i="30"/>
  <c r="B427" i="30"/>
  <c r="N427" i="30" s="1"/>
  <c r="AU426" i="30"/>
  <c r="AS426" i="30"/>
  <c r="AN426" i="30"/>
  <c r="AN427" i="30" s="1"/>
  <c r="AM426" i="30"/>
  <c r="O426" i="30"/>
  <c r="M426" i="30"/>
  <c r="I426" i="30"/>
  <c r="E426" i="30"/>
  <c r="E428" i="30" s="1"/>
  <c r="B426" i="30"/>
  <c r="N426" i="30" s="1"/>
  <c r="AS425" i="30"/>
  <c r="AN425" i="30"/>
  <c r="AL425" i="30"/>
  <c r="AL428" i="30" s="1"/>
  <c r="O425" i="30"/>
  <c r="M425" i="30"/>
  <c r="I425" i="30"/>
  <c r="I429" i="30" s="1"/>
  <c r="B425" i="30"/>
  <c r="N425" i="30" s="1"/>
  <c r="AS424" i="30"/>
  <c r="AN424" i="30"/>
  <c r="AM424" i="30"/>
  <c r="AL424" i="30"/>
  <c r="AL427" i="30" s="1"/>
  <c r="O424" i="30"/>
  <c r="M424" i="30"/>
  <c r="I424" i="30"/>
  <c r="E424" i="30"/>
  <c r="B424" i="30"/>
  <c r="N424" i="30" s="1"/>
  <c r="AU423" i="30"/>
  <c r="AS423" i="30"/>
  <c r="AN423" i="30"/>
  <c r="AM423" i="30"/>
  <c r="AM425" i="30" s="1"/>
  <c r="AL423" i="30"/>
  <c r="AL426" i="30" s="1"/>
  <c r="O423" i="30"/>
  <c r="M423" i="30"/>
  <c r="I423" i="30"/>
  <c r="F423" i="30"/>
  <c r="F424" i="30" s="1"/>
  <c r="E423" i="30"/>
  <c r="B423" i="30"/>
  <c r="N423" i="30" s="1"/>
  <c r="AS422" i="30"/>
  <c r="AQ422" i="30"/>
  <c r="O422" i="30"/>
  <c r="N422" i="30"/>
  <c r="M422" i="30"/>
  <c r="L422" i="30"/>
  <c r="AU422" i="30"/>
  <c r="H422" i="30"/>
  <c r="AW422" i="30" s="1"/>
  <c r="AS420" i="30"/>
  <c r="AM420" i="30"/>
  <c r="AL420" i="30"/>
  <c r="M420" i="30"/>
  <c r="I420" i="30"/>
  <c r="J420" i="30" s="1"/>
  <c r="B420" i="30"/>
  <c r="AS419" i="30"/>
  <c r="AN419" i="30"/>
  <c r="AM419" i="30"/>
  <c r="O419" i="30"/>
  <c r="M419" i="30"/>
  <c r="B419" i="30"/>
  <c r="N419" i="30" s="1"/>
  <c r="AS418" i="30"/>
  <c r="AN418" i="30"/>
  <c r="AM418" i="30"/>
  <c r="O418" i="30"/>
  <c r="M418" i="30"/>
  <c r="B418" i="30"/>
  <c r="N418" i="30" s="1"/>
  <c r="AS417" i="30"/>
  <c r="AM417" i="30"/>
  <c r="O417" i="30"/>
  <c r="M417" i="30"/>
  <c r="B417" i="30"/>
  <c r="N417" i="30" s="1"/>
  <c r="AU416" i="30"/>
  <c r="AS416" i="30"/>
  <c r="AN416" i="30"/>
  <c r="AN417" i="30" s="1"/>
  <c r="AM416" i="30"/>
  <c r="O416" i="30"/>
  <c r="M416" i="30"/>
  <c r="I416" i="30"/>
  <c r="E416" i="30"/>
  <c r="E417" i="30" s="1"/>
  <c r="B416" i="30"/>
  <c r="N416" i="30" s="1"/>
  <c r="AS415" i="30"/>
  <c r="AN415" i="30"/>
  <c r="AL415" i="30"/>
  <c r="AL418" i="30" s="1"/>
  <c r="O415" i="30"/>
  <c r="M415" i="30"/>
  <c r="I415" i="30"/>
  <c r="I417" i="30" s="1"/>
  <c r="J417" i="30" s="1"/>
  <c r="B415" i="30"/>
  <c r="N415" i="30" s="1"/>
  <c r="AS414" i="30"/>
  <c r="AN414" i="30"/>
  <c r="AM414" i="30"/>
  <c r="AL414" i="30"/>
  <c r="AL417" i="30" s="1"/>
  <c r="O414" i="30"/>
  <c r="M414" i="30"/>
  <c r="I414" i="30"/>
  <c r="E414" i="30"/>
  <c r="B414" i="30"/>
  <c r="N414" i="30" s="1"/>
  <c r="AU413" i="30"/>
  <c r="AS413" i="30"/>
  <c r="AN413" i="30"/>
  <c r="AM413" i="30"/>
  <c r="AM415" i="30" s="1"/>
  <c r="AL413" i="30"/>
  <c r="AL416" i="30" s="1"/>
  <c r="AL419" i="30" s="1"/>
  <c r="O413" i="30"/>
  <c r="M413" i="30"/>
  <c r="I413" i="30"/>
  <c r="F413" i="30"/>
  <c r="F414" i="30" s="1"/>
  <c r="F415" i="30" s="1"/>
  <c r="E413" i="30"/>
  <c r="B413" i="30"/>
  <c r="N413" i="30" s="1"/>
  <c r="AS412" i="30"/>
  <c r="AQ412" i="30"/>
  <c r="AR412" i="30" s="1"/>
  <c r="O412" i="30"/>
  <c r="N412" i="30"/>
  <c r="M412" i="30"/>
  <c r="L412" i="30"/>
  <c r="H412" i="30"/>
  <c r="AS409" i="30"/>
  <c r="AN409" i="30"/>
  <c r="AM409" i="30"/>
  <c r="AL409" i="30"/>
  <c r="O409" i="30"/>
  <c r="M409" i="30"/>
  <c r="I409" i="30"/>
  <c r="F409" i="30"/>
  <c r="E409" i="30"/>
  <c r="B409" i="30"/>
  <c r="N409" i="30" s="1"/>
  <c r="AS408" i="30"/>
  <c r="AN408" i="30"/>
  <c r="AM408" i="30"/>
  <c r="AL408" i="30"/>
  <c r="O408" i="30"/>
  <c r="M408" i="30"/>
  <c r="I408" i="30"/>
  <c r="F408" i="30"/>
  <c r="E408" i="30"/>
  <c r="B408" i="30"/>
  <c r="N408" i="30" s="1"/>
  <c r="AS407" i="30"/>
  <c r="AM407" i="30"/>
  <c r="AL407" i="30"/>
  <c r="O407" i="30"/>
  <c r="M407" i="30"/>
  <c r="E407" i="30"/>
  <c r="H407" i="30" s="1"/>
  <c r="B407" i="30"/>
  <c r="N407" i="30" s="1"/>
  <c r="AS406" i="30"/>
  <c r="AN406" i="30"/>
  <c r="AN407" i="30" s="1"/>
  <c r="AM406" i="30"/>
  <c r="AL406" i="30"/>
  <c r="O406" i="30"/>
  <c r="M406" i="30"/>
  <c r="I406" i="30"/>
  <c r="J406" i="30" s="1"/>
  <c r="AU406" i="30" s="1"/>
  <c r="F406" i="30"/>
  <c r="H406" i="30" s="1"/>
  <c r="B406" i="30"/>
  <c r="N406" i="30" s="1"/>
  <c r="AS405" i="30"/>
  <c r="AN405" i="30"/>
  <c r="AM405" i="30"/>
  <c r="AL405" i="30"/>
  <c r="O405" i="30"/>
  <c r="M405" i="30"/>
  <c r="I405" i="30"/>
  <c r="F405" i="30"/>
  <c r="E405" i="30"/>
  <c r="H405" i="30" s="1"/>
  <c r="B405" i="30"/>
  <c r="N405" i="30" s="1"/>
  <c r="AS404" i="30"/>
  <c r="AN404" i="30"/>
  <c r="AM404" i="30"/>
  <c r="AL404" i="30"/>
  <c r="O404" i="30"/>
  <c r="M404" i="30"/>
  <c r="J404" i="30"/>
  <c r="J408" i="30" s="1"/>
  <c r="AU409" i="30" s="1"/>
  <c r="I404" i="30"/>
  <c r="F404" i="30"/>
  <c r="E404" i="30"/>
  <c r="B404" i="30"/>
  <c r="N404" i="30" s="1"/>
  <c r="AS403" i="30"/>
  <c r="AN403" i="30"/>
  <c r="AM403" i="30"/>
  <c r="AL403" i="30"/>
  <c r="O403" i="30"/>
  <c r="M403" i="30"/>
  <c r="J407" i="30"/>
  <c r="AU407" i="30" s="1"/>
  <c r="I403" i="30"/>
  <c r="F403" i="30"/>
  <c r="E403" i="30"/>
  <c r="B403" i="30"/>
  <c r="N403" i="30" s="1"/>
  <c r="AS402" i="30"/>
  <c r="AQ402" i="30"/>
  <c r="O402" i="30"/>
  <c r="N402" i="30"/>
  <c r="M402" i="30"/>
  <c r="J402" i="30"/>
  <c r="AU404" i="30" s="1"/>
  <c r="H402" i="30"/>
  <c r="AX402" i="30" s="1"/>
  <c r="J394" i="30"/>
  <c r="AS399" i="30"/>
  <c r="AN399" i="30"/>
  <c r="AM399" i="30"/>
  <c r="AL399" i="30"/>
  <c r="O399" i="30"/>
  <c r="M399" i="30"/>
  <c r="I399" i="30"/>
  <c r="F399" i="30"/>
  <c r="E399" i="30"/>
  <c r="H399" i="30" s="1"/>
  <c r="B399" i="30"/>
  <c r="N399" i="30" s="1"/>
  <c r="AS398" i="30"/>
  <c r="AN398" i="30"/>
  <c r="AM398" i="30"/>
  <c r="AL398" i="30"/>
  <c r="O398" i="30"/>
  <c r="M398" i="30"/>
  <c r="F398" i="30"/>
  <c r="E398" i="30"/>
  <c r="B398" i="30"/>
  <c r="N398" i="30" s="1"/>
  <c r="AS397" i="30"/>
  <c r="AM397" i="30"/>
  <c r="AL397" i="30"/>
  <c r="O397" i="30"/>
  <c r="M397" i="30"/>
  <c r="E397" i="30"/>
  <c r="H397" i="30" s="1"/>
  <c r="B397" i="30"/>
  <c r="N397" i="30" s="1"/>
  <c r="AS396" i="30"/>
  <c r="AN396" i="30"/>
  <c r="AN397" i="30" s="1"/>
  <c r="AM396" i="30"/>
  <c r="AL396" i="30"/>
  <c r="O396" i="30"/>
  <c r="M396" i="30"/>
  <c r="F396" i="30"/>
  <c r="H396" i="30" s="1"/>
  <c r="B396" i="30"/>
  <c r="N396" i="30" s="1"/>
  <c r="AS395" i="30"/>
  <c r="AN395" i="30"/>
  <c r="AM395" i="30"/>
  <c r="AL395" i="30"/>
  <c r="O395" i="30"/>
  <c r="M395" i="30"/>
  <c r="F395" i="30"/>
  <c r="E395" i="30"/>
  <c r="B395" i="30"/>
  <c r="N395" i="30" s="1"/>
  <c r="AS394" i="30"/>
  <c r="AN394" i="30"/>
  <c r="AM394" i="30"/>
  <c r="AL394" i="30"/>
  <c r="O394" i="30"/>
  <c r="M394" i="30"/>
  <c r="I394" i="30"/>
  <c r="F394" i="30"/>
  <c r="E394" i="30"/>
  <c r="B394" i="30"/>
  <c r="N394" i="30" s="1"/>
  <c r="AS393" i="30"/>
  <c r="AN393" i="30"/>
  <c r="AM393" i="30"/>
  <c r="AL393" i="30"/>
  <c r="O393" i="30"/>
  <c r="M393" i="30"/>
  <c r="J397" i="30"/>
  <c r="AU397" i="30" s="1"/>
  <c r="I393" i="30"/>
  <c r="F393" i="30"/>
  <c r="E393" i="30"/>
  <c r="B393" i="30"/>
  <c r="N393" i="30" s="1"/>
  <c r="AS392" i="30"/>
  <c r="AQ392" i="30"/>
  <c r="O392" i="30"/>
  <c r="N392" i="30"/>
  <c r="M392" i="30"/>
  <c r="J392" i="30"/>
  <c r="AU394" i="30" s="1"/>
  <c r="I398" i="30"/>
  <c r="H392" i="30"/>
  <c r="AX392" i="30" s="1"/>
  <c r="AS387" i="30"/>
  <c r="AN387" i="30"/>
  <c r="AM387" i="30"/>
  <c r="AL387" i="30"/>
  <c r="O387" i="30"/>
  <c r="M387" i="30"/>
  <c r="I387" i="30"/>
  <c r="F387" i="30"/>
  <c r="E387" i="30"/>
  <c r="B387" i="30"/>
  <c r="N387" i="30" s="1"/>
  <c r="AS386" i="30"/>
  <c r="AN386" i="30"/>
  <c r="AM386" i="30"/>
  <c r="AL386" i="30"/>
  <c r="O386" i="30"/>
  <c r="M386" i="30"/>
  <c r="J386" i="30"/>
  <c r="AU387" i="30" s="1"/>
  <c r="I386" i="30"/>
  <c r="F386" i="30"/>
  <c r="E386" i="30"/>
  <c r="B386" i="30"/>
  <c r="N386" i="30" s="1"/>
  <c r="AS385" i="30"/>
  <c r="AN385" i="30"/>
  <c r="AM385" i="30"/>
  <c r="AL385" i="30"/>
  <c r="O385" i="30"/>
  <c r="M385" i="30"/>
  <c r="I385" i="30"/>
  <c r="J385" i="30" s="1"/>
  <c r="AU385" i="30" s="1"/>
  <c r="F385" i="30"/>
  <c r="H385" i="30" s="1"/>
  <c r="B385" i="30"/>
  <c r="N385" i="30" s="1"/>
  <c r="AU384" i="30"/>
  <c r="AS384" i="30"/>
  <c r="AN384" i="30"/>
  <c r="AM384" i="30"/>
  <c r="AL384" i="30"/>
  <c r="O384" i="30"/>
  <c r="M384" i="30"/>
  <c r="I384" i="30"/>
  <c r="F384" i="30"/>
  <c r="E384" i="30"/>
  <c r="B384" i="30"/>
  <c r="N384" i="30" s="1"/>
  <c r="AU383" i="30"/>
  <c r="AS383" i="30"/>
  <c r="AN383" i="30"/>
  <c r="AM383" i="30"/>
  <c r="AL383" i="30"/>
  <c r="O383" i="30"/>
  <c r="M383" i="30"/>
  <c r="I383" i="30"/>
  <c r="F383" i="30"/>
  <c r="E383" i="30"/>
  <c r="B383" i="30"/>
  <c r="N383" i="30" s="1"/>
  <c r="AS382" i="30"/>
  <c r="AQ382" i="30"/>
  <c r="AR382" i="30" s="1"/>
  <c r="O382" i="30"/>
  <c r="N382" i="30"/>
  <c r="M382" i="30"/>
  <c r="L382" i="30"/>
  <c r="J382" i="30"/>
  <c r="AU382" i="30" s="1"/>
  <c r="H382" i="30"/>
  <c r="AW382" i="30" s="1"/>
  <c r="AS377" i="30"/>
  <c r="AN377" i="30"/>
  <c r="AM377" i="30"/>
  <c r="AL377" i="30"/>
  <c r="O377" i="30"/>
  <c r="M377" i="30"/>
  <c r="I377" i="30"/>
  <c r="F377" i="30"/>
  <c r="E377" i="30"/>
  <c r="B377" i="30"/>
  <c r="N377" i="30" s="1"/>
  <c r="AS376" i="30"/>
  <c r="AN376" i="30"/>
  <c r="AM376" i="30"/>
  <c r="AL376" i="30"/>
  <c r="O376" i="30"/>
  <c r="M376" i="30"/>
  <c r="J376" i="30"/>
  <c r="AU377" i="30" s="1"/>
  <c r="I376" i="30"/>
  <c r="F376" i="30"/>
  <c r="E376" i="30"/>
  <c r="B376" i="30"/>
  <c r="N376" i="30" s="1"/>
  <c r="AS375" i="30"/>
  <c r="AN375" i="30"/>
  <c r="AM375" i="30"/>
  <c r="AL375" i="30"/>
  <c r="O375" i="30"/>
  <c r="M375" i="30"/>
  <c r="I375" i="30"/>
  <c r="J375" i="30" s="1"/>
  <c r="AU375" i="30" s="1"/>
  <c r="F375" i="30"/>
  <c r="H375" i="30" s="1"/>
  <c r="B375" i="30"/>
  <c r="N375" i="30" s="1"/>
  <c r="AU374" i="30"/>
  <c r="AS374" i="30"/>
  <c r="AN374" i="30"/>
  <c r="AM374" i="30"/>
  <c r="AL374" i="30"/>
  <c r="O374" i="30"/>
  <c r="M374" i="30"/>
  <c r="I374" i="30"/>
  <c r="F374" i="30"/>
  <c r="E374" i="30"/>
  <c r="B374" i="30"/>
  <c r="N374" i="30" s="1"/>
  <c r="AU373" i="30"/>
  <c r="AS373" i="30"/>
  <c r="AN373" i="30"/>
  <c r="AM373" i="30"/>
  <c r="AL373" i="30"/>
  <c r="O373" i="30"/>
  <c r="M373" i="30"/>
  <c r="I373" i="30"/>
  <c r="F373" i="30"/>
  <c r="E373" i="30"/>
  <c r="B373" i="30"/>
  <c r="N373" i="30" s="1"/>
  <c r="AS372" i="30"/>
  <c r="AQ372" i="30"/>
  <c r="AR372" i="30" s="1"/>
  <c r="O372" i="30"/>
  <c r="N372" i="30"/>
  <c r="M372" i="30"/>
  <c r="L372" i="30"/>
  <c r="J372" i="30"/>
  <c r="AU372" i="30" s="1"/>
  <c r="H372" i="30"/>
  <c r="AS367" i="30"/>
  <c r="AN367" i="30"/>
  <c r="AM367" i="30"/>
  <c r="AL367" i="30"/>
  <c r="O367" i="30"/>
  <c r="M367" i="30"/>
  <c r="I367" i="30"/>
  <c r="F367" i="30"/>
  <c r="E367" i="30"/>
  <c r="B367" i="30"/>
  <c r="N367" i="30" s="1"/>
  <c r="AS366" i="30"/>
  <c r="AN366" i="30"/>
  <c r="AM366" i="30"/>
  <c r="AL366" i="30"/>
  <c r="O366" i="30"/>
  <c r="M366" i="30"/>
  <c r="J366" i="30"/>
  <c r="AU367" i="30" s="1"/>
  <c r="I366" i="30"/>
  <c r="F366" i="30"/>
  <c r="E366" i="30"/>
  <c r="B366" i="30"/>
  <c r="N366" i="30" s="1"/>
  <c r="AS365" i="30"/>
  <c r="AN365" i="30"/>
  <c r="AM365" i="30"/>
  <c r="AL365" i="30"/>
  <c r="O365" i="30"/>
  <c r="M365" i="30"/>
  <c r="I365" i="30"/>
  <c r="J365" i="30" s="1"/>
  <c r="AU365" i="30" s="1"/>
  <c r="F365" i="30"/>
  <c r="H365" i="30" s="1"/>
  <c r="B365" i="30"/>
  <c r="N365" i="30" s="1"/>
  <c r="AU364" i="30"/>
  <c r="AS364" i="30"/>
  <c r="AN364" i="30"/>
  <c r="AM364" i="30"/>
  <c r="AL364" i="30"/>
  <c r="O364" i="30"/>
  <c r="M364" i="30"/>
  <c r="I364" i="30"/>
  <c r="F364" i="30"/>
  <c r="E364" i="30"/>
  <c r="B364" i="30"/>
  <c r="N364" i="30" s="1"/>
  <c r="AU363" i="30"/>
  <c r="AS363" i="30"/>
  <c r="AN363" i="30"/>
  <c r="AM363" i="30"/>
  <c r="AL363" i="30"/>
  <c r="O363" i="30"/>
  <c r="M363" i="30"/>
  <c r="I363" i="30"/>
  <c r="F363" i="30"/>
  <c r="E363" i="30"/>
  <c r="B363" i="30"/>
  <c r="N363" i="30" s="1"/>
  <c r="AS362" i="30"/>
  <c r="AQ362" i="30"/>
  <c r="AR362" i="30" s="1"/>
  <c r="O362" i="30"/>
  <c r="N362" i="30"/>
  <c r="M362" i="30"/>
  <c r="L362" i="30"/>
  <c r="J362" i="30"/>
  <c r="AU362" i="30" s="1"/>
  <c r="H362" i="30"/>
  <c r="AW362" i="30" s="1"/>
  <c r="L352" i="30"/>
  <c r="AS357" i="30"/>
  <c r="AN357" i="30"/>
  <c r="AM357" i="30"/>
  <c r="AL357" i="30"/>
  <c r="O357" i="30"/>
  <c r="M357" i="30"/>
  <c r="I357" i="30"/>
  <c r="F357" i="30"/>
  <c r="E357" i="30"/>
  <c r="B357" i="30"/>
  <c r="N357" i="30" s="1"/>
  <c r="AS356" i="30"/>
  <c r="AN356" i="30"/>
  <c r="AM356" i="30"/>
  <c r="AL356" i="30"/>
  <c r="O356" i="30"/>
  <c r="M356" i="30"/>
  <c r="J356" i="30"/>
  <c r="AU357" i="30" s="1"/>
  <c r="I356" i="30"/>
  <c r="F356" i="30"/>
  <c r="E356" i="30"/>
  <c r="B356" i="30"/>
  <c r="N356" i="30" s="1"/>
  <c r="AS355" i="30"/>
  <c r="AN355" i="30"/>
  <c r="AM355" i="30"/>
  <c r="AL355" i="30"/>
  <c r="O355" i="30"/>
  <c r="M355" i="30"/>
  <c r="I355" i="30"/>
  <c r="J355" i="30" s="1"/>
  <c r="AU355" i="30" s="1"/>
  <c r="F355" i="30"/>
  <c r="H355" i="30" s="1"/>
  <c r="B355" i="30"/>
  <c r="N355" i="30" s="1"/>
  <c r="AU354" i="30"/>
  <c r="AS354" i="30"/>
  <c r="AN354" i="30"/>
  <c r="AM354" i="30"/>
  <c r="AL354" i="30"/>
  <c r="O354" i="30"/>
  <c r="M354" i="30"/>
  <c r="I354" i="30"/>
  <c r="F354" i="30"/>
  <c r="E354" i="30"/>
  <c r="B354" i="30"/>
  <c r="N354" i="30" s="1"/>
  <c r="AU353" i="30"/>
  <c r="AS353" i="30"/>
  <c r="AN353" i="30"/>
  <c r="AM353" i="30"/>
  <c r="AL353" i="30"/>
  <c r="O353" i="30"/>
  <c r="M353" i="30"/>
  <c r="I353" i="30"/>
  <c r="F353" i="30"/>
  <c r="E353" i="30"/>
  <c r="B353" i="30"/>
  <c r="N353" i="30" s="1"/>
  <c r="AS352" i="30"/>
  <c r="AQ352" i="30"/>
  <c r="AR352" i="30" s="1"/>
  <c r="O352" i="30"/>
  <c r="N352" i="30"/>
  <c r="M352" i="30"/>
  <c r="J352" i="30"/>
  <c r="AU352" i="30" s="1"/>
  <c r="H352" i="30"/>
  <c r="AS347" i="30"/>
  <c r="AN347" i="30"/>
  <c r="AM347" i="30"/>
  <c r="AL347" i="30"/>
  <c r="O347" i="30"/>
  <c r="M347" i="30"/>
  <c r="I347" i="30"/>
  <c r="F347" i="30"/>
  <c r="E347" i="30"/>
  <c r="B347" i="30"/>
  <c r="N347" i="30" s="1"/>
  <c r="AS346" i="30"/>
  <c r="AN346" i="30"/>
  <c r="AM346" i="30"/>
  <c r="AL346" i="30"/>
  <c r="O346" i="30"/>
  <c r="M346" i="30"/>
  <c r="J346" i="30"/>
  <c r="AU347" i="30" s="1"/>
  <c r="I346" i="30"/>
  <c r="F346" i="30"/>
  <c r="E346" i="30"/>
  <c r="B346" i="30"/>
  <c r="N346" i="30" s="1"/>
  <c r="AS345" i="30"/>
  <c r="AN345" i="30"/>
  <c r="AM345" i="30"/>
  <c r="AL345" i="30"/>
  <c r="O345" i="30"/>
  <c r="M345" i="30"/>
  <c r="I345" i="30"/>
  <c r="J345" i="30" s="1"/>
  <c r="AU345" i="30" s="1"/>
  <c r="F345" i="30"/>
  <c r="H345" i="30" s="1"/>
  <c r="B345" i="30"/>
  <c r="N345" i="30" s="1"/>
  <c r="AU344" i="30"/>
  <c r="AS344" i="30"/>
  <c r="AN344" i="30"/>
  <c r="AM344" i="30"/>
  <c r="AL344" i="30"/>
  <c r="O344" i="30"/>
  <c r="M344" i="30"/>
  <c r="I344" i="30"/>
  <c r="F344" i="30"/>
  <c r="E344" i="30"/>
  <c r="B344" i="30"/>
  <c r="N344" i="30" s="1"/>
  <c r="AU343" i="30"/>
  <c r="AS343" i="30"/>
  <c r="AN343" i="30"/>
  <c r="AM343" i="30"/>
  <c r="AL343" i="30"/>
  <c r="O343" i="30"/>
  <c r="M343" i="30"/>
  <c r="I343" i="30"/>
  <c r="F343" i="30"/>
  <c r="E343" i="30"/>
  <c r="B343" i="30"/>
  <c r="N343" i="30" s="1"/>
  <c r="AS342" i="30"/>
  <c r="AQ342" i="30"/>
  <c r="AR342" i="30" s="1"/>
  <c r="O342" i="30"/>
  <c r="N342" i="30"/>
  <c r="M342" i="30"/>
  <c r="L342" i="30"/>
  <c r="J342" i="30"/>
  <c r="AU342" i="30" s="1"/>
  <c r="H342" i="30"/>
  <c r="AS337" i="30"/>
  <c r="AN337" i="30"/>
  <c r="AM337" i="30"/>
  <c r="AL337" i="30"/>
  <c r="O337" i="30"/>
  <c r="M337" i="30"/>
  <c r="I337" i="30"/>
  <c r="F337" i="30"/>
  <c r="E337" i="30"/>
  <c r="B337" i="30"/>
  <c r="N337" i="30" s="1"/>
  <c r="AS336" i="30"/>
  <c r="AN336" i="30"/>
  <c r="AM336" i="30"/>
  <c r="AL336" i="30"/>
  <c r="O336" i="30"/>
  <c r="M336" i="30"/>
  <c r="J336" i="30"/>
  <c r="AU337" i="30" s="1"/>
  <c r="I336" i="30"/>
  <c r="F336" i="30"/>
  <c r="E336" i="30"/>
  <c r="B336" i="30"/>
  <c r="N336" i="30" s="1"/>
  <c r="AS335" i="30"/>
  <c r="AN335" i="30"/>
  <c r="AM335" i="30"/>
  <c r="AL335" i="30"/>
  <c r="O335" i="30"/>
  <c r="M335" i="30"/>
  <c r="I335" i="30"/>
  <c r="J335" i="30" s="1"/>
  <c r="AU335" i="30" s="1"/>
  <c r="F335" i="30"/>
  <c r="H335" i="30" s="1"/>
  <c r="B335" i="30"/>
  <c r="N335" i="30" s="1"/>
  <c r="AU334" i="30"/>
  <c r="AS334" i="30"/>
  <c r="AN334" i="30"/>
  <c r="AM334" i="30"/>
  <c r="AL334" i="30"/>
  <c r="O334" i="30"/>
  <c r="M334" i="30"/>
  <c r="I334" i="30"/>
  <c r="F334" i="30"/>
  <c r="E334" i="30"/>
  <c r="B334" i="30"/>
  <c r="N334" i="30" s="1"/>
  <c r="AU333" i="30"/>
  <c r="AS333" i="30"/>
  <c r="AN333" i="30"/>
  <c r="AM333" i="30"/>
  <c r="AL333" i="30"/>
  <c r="O333" i="30"/>
  <c r="M333" i="30"/>
  <c r="I333" i="30"/>
  <c r="F333" i="30"/>
  <c r="E333" i="30"/>
  <c r="B333" i="30"/>
  <c r="N333" i="30" s="1"/>
  <c r="AS332" i="30"/>
  <c r="AQ332" i="30"/>
  <c r="AR332" i="30" s="1"/>
  <c r="O332" i="30"/>
  <c r="N332" i="30"/>
  <c r="M332" i="30"/>
  <c r="L332" i="30"/>
  <c r="J332" i="30"/>
  <c r="AU332" i="30" s="1"/>
  <c r="H332" i="30"/>
  <c r="AW332" i="30" s="1"/>
  <c r="L322" i="30"/>
  <c r="AS327" i="30"/>
  <c r="AN327" i="30"/>
  <c r="AM327" i="30"/>
  <c r="AL327" i="30"/>
  <c r="O327" i="30"/>
  <c r="M327" i="30"/>
  <c r="I327" i="30"/>
  <c r="F327" i="30"/>
  <c r="E327" i="30"/>
  <c r="B327" i="30"/>
  <c r="N327" i="30" s="1"/>
  <c r="AS326" i="30"/>
  <c r="AN326" i="30"/>
  <c r="AM326" i="30"/>
  <c r="AL326" i="30"/>
  <c r="O326" i="30"/>
  <c r="M326" i="30"/>
  <c r="J326" i="30"/>
  <c r="AU327" i="30" s="1"/>
  <c r="I326" i="30"/>
  <c r="F326" i="30"/>
  <c r="E326" i="30"/>
  <c r="B326" i="30"/>
  <c r="N326" i="30" s="1"/>
  <c r="AS325" i="30"/>
  <c r="AN325" i="30"/>
  <c r="AM325" i="30"/>
  <c r="AL325" i="30"/>
  <c r="O325" i="30"/>
  <c r="M325" i="30"/>
  <c r="I325" i="30"/>
  <c r="J325" i="30" s="1"/>
  <c r="AU325" i="30" s="1"/>
  <c r="F325" i="30"/>
  <c r="H325" i="30" s="1"/>
  <c r="B325" i="30"/>
  <c r="N325" i="30" s="1"/>
  <c r="AU324" i="30"/>
  <c r="AS324" i="30"/>
  <c r="AN324" i="30"/>
  <c r="AM324" i="30"/>
  <c r="AL324" i="30"/>
  <c r="O324" i="30"/>
  <c r="M324" i="30"/>
  <c r="I324" i="30"/>
  <c r="F324" i="30"/>
  <c r="E324" i="30"/>
  <c r="B324" i="30"/>
  <c r="N324" i="30" s="1"/>
  <c r="AU323" i="30"/>
  <c r="AS323" i="30"/>
  <c r="AN323" i="30"/>
  <c r="AM323" i="30"/>
  <c r="AL323" i="30"/>
  <c r="O323" i="30"/>
  <c r="M323" i="30"/>
  <c r="I323" i="30"/>
  <c r="F323" i="30"/>
  <c r="E323" i="30"/>
  <c r="B323" i="30"/>
  <c r="N323" i="30" s="1"/>
  <c r="AS322" i="30"/>
  <c r="AQ322" i="30"/>
  <c r="AR322" i="30" s="1"/>
  <c r="O322" i="30"/>
  <c r="N322" i="30"/>
  <c r="M322" i="30"/>
  <c r="J322" i="30"/>
  <c r="AU322" i="30" s="1"/>
  <c r="H322" i="30"/>
  <c r="AX322" i="30" s="1"/>
  <c r="AS317" i="30"/>
  <c r="AN317" i="30"/>
  <c r="AM317" i="30"/>
  <c r="AL317" i="30"/>
  <c r="O317" i="30"/>
  <c r="M317" i="30"/>
  <c r="F317" i="30"/>
  <c r="E317" i="30"/>
  <c r="B317" i="30"/>
  <c r="N317" i="30" s="1"/>
  <c r="AS316" i="30"/>
  <c r="AN316" i="30"/>
  <c r="AM316" i="30"/>
  <c r="AL316" i="30"/>
  <c r="O316" i="30"/>
  <c r="M316" i="30"/>
  <c r="J316" i="30"/>
  <c r="AU317" i="30" s="1"/>
  <c r="F316" i="30"/>
  <c r="E316" i="30"/>
  <c r="B316" i="30"/>
  <c r="N316" i="30" s="1"/>
  <c r="AS315" i="30"/>
  <c r="AN315" i="30"/>
  <c r="AM315" i="30"/>
  <c r="AL315" i="30"/>
  <c r="O315" i="30"/>
  <c r="M315" i="30"/>
  <c r="F315" i="30"/>
  <c r="H315" i="30" s="1"/>
  <c r="AW315" i="30" s="1"/>
  <c r="B315" i="30"/>
  <c r="N315" i="30" s="1"/>
  <c r="AU314" i="30"/>
  <c r="AS314" i="30"/>
  <c r="AN314" i="30"/>
  <c r="AM314" i="30"/>
  <c r="AL314" i="30"/>
  <c r="O314" i="30"/>
  <c r="M314" i="30"/>
  <c r="J314" i="30"/>
  <c r="F314" i="30"/>
  <c r="E314" i="30"/>
  <c r="B314" i="30"/>
  <c r="N314" i="30" s="1"/>
  <c r="AU313" i="30"/>
  <c r="AS313" i="30"/>
  <c r="AN313" i="30"/>
  <c r="AM313" i="30"/>
  <c r="AL313" i="30"/>
  <c r="O313" i="30"/>
  <c r="M313" i="30"/>
  <c r="F313" i="30"/>
  <c r="E313" i="30"/>
  <c r="B313" i="30"/>
  <c r="N313" i="30" s="1"/>
  <c r="AS312" i="30"/>
  <c r="AQ312" i="30"/>
  <c r="O312" i="30"/>
  <c r="N312" i="30"/>
  <c r="M312" i="30"/>
  <c r="L312" i="30"/>
  <c r="I317" i="30"/>
  <c r="H312" i="30"/>
  <c r="AX312" i="30" s="1"/>
  <c r="AS309" i="30"/>
  <c r="AN309" i="30"/>
  <c r="AM309" i="30"/>
  <c r="AL309" i="30"/>
  <c r="O309" i="30"/>
  <c r="M309" i="30"/>
  <c r="I309" i="30"/>
  <c r="F309" i="30"/>
  <c r="E309" i="30"/>
  <c r="B309" i="30"/>
  <c r="N309" i="30" s="1"/>
  <c r="AS308" i="30"/>
  <c r="AN308" i="30"/>
  <c r="AM308" i="30"/>
  <c r="AL308" i="30"/>
  <c r="O308" i="30"/>
  <c r="M308" i="30"/>
  <c r="I308" i="30"/>
  <c r="F308" i="30"/>
  <c r="E308" i="30"/>
  <c r="B308" i="30"/>
  <c r="N308" i="30" s="1"/>
  <c r="AS307" i="30"/>
  <c r="AM307" i="30"/>
  <c r="AL307" i="30"/>
  <c r="O307" i="30"/>
  <c r="M307" i="30"/>
  <c r="F307" i="30"/>
  <c r="E307" i="30"/>
  <c r="B307" i="30"/>
  <c r="N307" i="30" s="1"/>
  <c r="AS306" i="30"/>
  <c r="AN306" i="30"/>
  <c r="AN307" i="30" s="1"/>
  <c r="AM306" i="30"/>
  <c r="AL306" i="30"/>
  <c r="O306" i="30"/>
  <c r="M306" i="30"/>
  <c r="I306" i="30"/>
  <c r="F306" i="30"/>
  <c r="H306" i="30" s="1"/>
  <c r="AW306" i="30" s="1"/>
  <c r="B306" i="30"/>
  <c r="N306" i="30" s="1"/>
  <c r="AS305" i="30"/>
  <c r="AN305" i="30"/>
  <c r="AM305" i="30"/>
  <c r="AL305" i="30"/>
  <c r="O305" i="30"/>
  <c r="M305" i="30"/>
  <c r="I305" i="30"/>
  <c r="F305" i="30"/>
  <c r="E305" i="30"/>
  <c r="B305" i="30"/>
  <c r="N305" i="30" s="1"/>
  <c r="AS304" i="30"/>
  <c r="AN304" i="30"/>
  <c r="AM304" i="30"/>
  <c r="AL304" i="30"/>
  <c r="O304" i="30"/>
  <c r="M304" i="30"/>
  <c r="J304" i="30"/>
  <c r="J308" i="30" s="1"/>
  <c r="AU309" i="30" s="1"/>
  <c r="I304" i="30"/>
  <c r="F304" i="30"/>
  <c r="E304" i="30"/>
  <c r="B304" i="30"/>
  <c r="N304" i="30" s="1"/>
  <c r="AS303" i="30"/>
  <c r="AN303" i="30"/>
  <c r="AM303" i="30"/>
  <c r="AL303" i="30"/>
  <c r="O303" i="30"/>
  <c r="M303" i="30"/>
  <c r="J307" i="30"/>
  <c r="AU307" i="30" s="1"/>
  <c r="I303" i="30"/>
  <c r="F303" i="30"/>
  <c r="E303" i="30"/>
  <c r="B303" i="30"/>
  <c r="N303" i="30" s="1"/>
  <c r="AS302" i="30"/>
  <c r="AQ302" i="30"/>
  <c r="AR302" i="30" s="1"/>
  <c r="O302" i="30"/>
  <c r="N302" i="30"/>
  <c r="M302" i="30"/>
  <c r="J302" i="30"/>
  <c r="AU302" i="30" s="1"/>
  <c r="H302" i="30"/>
  <c r="AW302" i="30" s="1"/>
  <c r="J16" i="2"/>
  <c r="J17" i="2" s="1"/>
  <c r="J14" i="2"/>
  <c r="I12" i="2"/>
  <c r="I13" i="2" s="1"/>
  <c r="J294" i="30"/>
  <c r="I292" i="30"/>
  <c r="I293" i="30" s="1"/>
  <c r="AS297" i="30"/>
  <c r="AN297" i="30"/>
  <c r="AM297" i="30"/>
  <c r="AL297" i="30"/>
  <c r="O297" i="30"/>
  <c r="M297" i="30"/>
  <c r="F297" i="30"/>
  <c r="E297" i="30"/>
  <c r="B297" i="30"/>
  <c r="N297" i="30" s="1"/>
  <c r="AS296" i="30"/>
  <c r="AN296" i="30"/>
  <c r="AM296" i="30"/>
  <c r="AL296" i="30"/>
  <c r="O296" i="30"/>
  <c r="M296" i="30"/>
  <c r="J296" i="30"/>
  <c r="AU297" i="30" s="1"/>
  <c r="F296" i="30"/>
  <c r="E296" i="30"/>
  <c r="B296" i="30"/>
  <c r="N296" i="30" s="1"/>
  <c r="AS295" i="30"/>
  <c r="AN295" i="30"/>
  <c r="AM295" i="30"/>
  <c r="AL295" i="30"/>
  <c r="O295" i="30"/>
  <c r="M295" i="30"/>
  <c r="F295" i="30"/>
  <c r="H295" i="30" s="1"/>
  <c r="B295" i="30"/>
  <c r="N295" i="30" s="1"/>
  <c r="AU294" i="30"/>
  <c r="AS294" i="30"/>
  <c r="AN294" i="30"/>
  <c r="AM294" i="30"/>
  <c r="AL294" i="30"/>
  <c r="O294" i="30"/>
  <c r="M294" i="30"/>
  <c r="F294" i="30"/>
  <c r="E294" i="30"/>
  <c r="B294" i="30"/>
  <c r="N294" i="30" s="1"/>
  <c r="AU293" i="30"/>
  <c r="AS293" i="30"/>
  <c r="AN293" i="30"/>
  <c r="AM293" i="30"/>
  <c r="AL293" i="30"/>
  <c r="O293" i="30"/>
  <c r="M293" i="30"/>
  <c r="F293" i="30"/>
  <c r="E293" i="30"/>
  <c r="B293" i="30"/>
  <c r="N293" i="30" s="1"/>
  <c r="AS292" i="30"/>
  <c r="O292" i="30"/>
  <c r="N292" i="30"/>
  <c r="M292" i="30"/>
  <c r="H292" i="30"/>
  <c r="I282" i="30"/>
  <c r="J283" i="30" s="1"/>
  <c r="J287" i="30" s="1"/>
  <c r="AU287" i="30" s="1"/>
  <c r="AS289" i="30"/>
  <c r="AN289" i="30"/>
  <c r="AM289" i="30"/>
  <c r="AL289" i="30"/>
  <c r="O289" i="30"/>
  <c r="M289" i="30"/>
  <c r="F289" i="30"/>
  <c r="E289" i="30"/>
  <c r="B289" i="30"/>
  <c r="N289" i="30" s="1"/>
  <c r="AS288" i="30"/>
  <c r="AN288" i="30"/>
  <c r="AM288" i="30"/>
  <c r="AL288" i="30"/>
  <c r="O288" i="30"/>
  <c r="M288" i="30"/>
  <c r="F288" i="30"/>
  <c r="E288" i="30"/>
  <c r="B288" i="30"/>
  <c r="N288" i="30" s="1"/>
  <c r="AS287" i="30"/>
  <c r="AM287" i="30"/>
  <c r="AL287" i="30"/>
  <c r="O287" i="30"/>
  <c r="M287" i="30"/>
  <c r="E287" i="30"/>
  <c r="H287" i="30" s="1"/>
  <c r="B287" i="30"/>
  <c r="N287" i="30" s="1"/>
  <c r="AS286" i="30"/>
  <c r="AN286" i="30"/>
  <c r="AN287" i="30" s="1"/>
  <c r="AM286" i="30"/>
  <c r="AL286" i="30"/>
  <c r="O286" i="30"/>
  <c r="M286" i="30"/>
  <c r="F286" i="30"/>
  <c r="H286" i="30" s="1"/>
  <c r="B286" i="30"/>
  <c r="N286" i="30" s="1"/>
  <c r="AS285" i="30"/>
  <c r="AN285" i="30"/>
  <c r="AM285" i="30"/>
  <c r="AL285" i="30"/>
  <c r="O285" i="30"/>
  <c r="M285" i="30"/>
  <c r="F285" i="30"/>
  <c r="E285" i="30"/>
  <c r="B285" i="30"/>
  <c r="N285" i="30" s="1"/>
  <c r="AS284" i="30"/>
  <c r="AN284" i="30"/>
  <c r="AM284" i="30"/>
  <c r="AL284" i="30"/>
  <c r="O284" i="30"/>
  <c r="M284" i="30"/>
  <c r="F284" i="30"/>
  <c r="E284" i="30"/>
  <c r="B284" i="30"/>
  <c r="N284" i="30" s="1"/>
  <c r="AS283" i="30"/>
  <c r="AN283" i="30"/>
  <c r="AM283" i="30"/>
  <c r="AL283" i="30"/>
  <c r="O283" i="30"/>
  <c r="M283" i="30"/>
  <c r="F283" i="30"/>
  <c r="E283" i="30"/>
  <c r="B283" i="30"/>
  <c r="N283" i="30" s="1"/>
  <c r="AS282" i="30"/>
  <c r="O282" i="30"/>
  <c r="N282" i="30"/>
  <c r="M282" i="30"/>
  <c r="H282" i="30"/>
  <c r="AX282" i="30" s="1"/>
  <c r="I272" i="30"/>
  <c r="I278" i="30" s="1"/>
  <c r="AS279" i="30"/>
  <c r="AN279" i="30"/>
  <c r="AM279" i="30"/>
  <c r="AL279" i="30"/>
  <c r="O279" i="30"/>
  <c r="M279" i="30"/>
  <c r="F279" i="30"/>
  <c r="E279" i="30"/>
  <c r="B279" i="30"/>
  <c r="N279" i="30" s="1"/>
  <c r="AS278" i="30"/>
  <c r="AN278" i="30"/>
  <c r="AM278" i="30"/>
  <c r="AL278" i="30"/>
  <c r="O278" i="30"/>
  <c r="M278" i="30"/>
  <c r="F278" i="30"/>
  <c r="E278" i="30"/>
  <c r="B278" i="30"/>
  <c r="N278" i="30" s="1"/>
  <c r="AS277" i="30"/>
  <c r="AM277" i="30"/>
  <c r="AL277" i="30"/>
  <c r="O277" i="30"/>
  <c r="M277" i="30"/>
  <c r="E277" i="30"/>
  <c r="H277" i="30" s="1"/>
  <c r="B277" i="30"/>
  <c r="N277" i="30" s="1"/>
  <c r="AS276" i="30"/>
  <c r="AN276" i="30"/>
  <c r="AN277" i="30" s="1"/>
  <c r="AM276" i="30"/>
  <c r="AL276" i="30"/>
  <c r="O276" i="30"/>
  <c r="M276" i="30"/>
  <c r="F276" i="30"/>
  <c r="H276" i="30" s="1"/>
  <c r="B276" i="30"/>
  <c r="N276" i="30" s="1"/>
  <c r="AS275" i="30"/>
  <c r="AN275" i="30"/>
  <c r="AM275" i="30"/>
  <c r="AL275" i="30"/>
  <c r="O275" i="30"/>
  <c r="M275" i="30"/>
  <c r="F275" i="30"/>
  <c r="E275" i="30"/>
  <c r="B275" i="30"/>
  <c r="N275" i="30" s="1"/>
  <c r="AS274" i="30"/>
  <c r="AN274" i="30"/>
  <c r="AM274" i="30"/>
  <c r="AL274" i="30"/>
  <c r="O274" i="30"/>
  <c r="M274" i="30"/>
  <c r="F274" i="30"/>
  <c r="E274" i="30"/>
  <c r="B274" i="30"/>
  <c r="N274" i="30" s="1"/>
  <c r="AS273" i="30"/>
  <c r="AN273" i="30"/>
  <c r="AM273" i="30"/>
  <c r="AL273" i="30"/>
  <c r="O273" i="30"/>
  <c r="M273" i="30"/>
  <c r="F273" i="30"/>
  <c r="E273" i="30"/>
  <c r="B273" i="30"/>
  <c r="N273" i="30" s="1"/>
  <c r="AS272" i="30"/>
  <c r="O272" i="30"/>
  <c r="N272" i="30"/>
  <c r="M272" i="30"/>
  <c r="H272" i="30"/>
  <c r="AX272" i="30" s="1"/>
  <c r="AS267" i="30"/>
  <c r="AN267" i="30"/>
  <c r="AM267" i="30"/>
  <c r="AL267" i="30"/>
  <c r="O267" i="30"/>
  <c r="M267" i="30"/>
  <c r="I267" i="30"/>
  <c r="F267" i="30"/>
  <c r="E267" i="30"/>
  <c r="B267" i="30"/>
  <c r="N267" i="30" s="1"/>
  <c r="AS266" i="30"/>
  <c r="AN266" i="30"/>
  <c r="AM266" i="30"/>
  <c r="AL266" i="30"/>
  <c r="O266" i="30"/>
  <c r="M266" i="30"/>
  <c r="I266" i="30"/>
  <c r="F266" i="30"/>
  <c r="E266" i="30"/>
  <c r="B266" i="30"/>
  <c r="N266" i="30" s="1"/>
  <c r="AS265" i="30"/>
  <c r="AN265" i="30"/>
  <c r="AM265" i="30"/>
  <c r="AL265" i="30"/>
  <c r="O265" i="30"/>
  <c r="M265" i="30"/>
  <c r="I265" i="30"/>
  <c r="J265" i="30" s="1"/>
  <c r="AU265" i="30" s="1"/>
  <c r="F265" i="30"/>
  <c r="H265" i="30" s="1"/>
  <c r="B265" i="30"/>
  <c r="N265" i="30" s="1"/>
  <c r="AS264" i="30"/>
  <c r="AN264" i="30"/>
  <c r="AM264" i="30"/>
  <c r="AL264" i="30"/>
  <c r="O264" i="30"/>
  <c r="M264" i="30"/>
  <c r="I264" i="30"/>
  <c r="F264" i="30"/>
  <c r="E264" i="30"/>
  <c r="B264" i="30"/>
  <c r="N264" i="30" s="1"/>
  <c r="AS263" i="30"/>
  <c r="AN263" i="30"/>
  <c r="AM263" i="30"/>
  <c r="AL263" i="30"/>
  <c r="O263" i="30"/>
  <c r="M263" i="30"/>
  <c r="J263" i="30"/>
  <c r="AU264" i="30" s="1"/>
  <c r="I263" i="30"/>
  <c r="F263" i="30"/>
  <c r="E263" i="30"/>
  <c r="B263" i="30"/>
  <c r="N263" i="30" s="1"/>
  <c r="AS262" i="30"/>
  <c r="AQ262" i="30"/>
  <c r="AR262" i="30" s="1"/>
  <c r="O262" i="30"/>
  <c r="N262" i="30"/>
  <c r="M262" i="30"/>
  <c r="J262" i="30"/>
  <c r="AU262" i="30" s="1"/>
  <c r="H262" i="30"/>
  <c r="AW262" i="30" s="1"/>
  <c r="AS257" i="30"/>
  <c r="AN257" i="30"/>
  <c r="AM257" i="30"/>
  <c r="AL257" i="30"/>
  <c r="O257" i="30"/>
  <c r="M257" i="30"/>
  <c r="I257" i="30"/>
  <c r="F257" i="30"/>
  <c r="E257" i="30"/>
  <c r="B257" i="30"/>
  <c r="N257" i="30" s="1"/>
  <c r="AS256" i="30"/>
  <c r="AN256" i="30"/>
  <c r="AM256" i="30"/>
  <c r="AL256" i="30"/>
  <c r="O256" i="30"/>
  <c r="M256" i="30"/>
  <c r="I256" i="30"/>
  <c r="F256" i="30"/>
  <c r="E256" i="30"/>
  <c r="B256" i="30"/>
  <c r="N256" i="30" s="1"/>
  <c r="AS255" i="30"/>
  <c r="AN255" i="30"/>
  <c r="AM255" i="30"/>
  <c r="AL255" i="30"/>
  <c r="O255" i="30"/>
  <c r="M255" i="30"/>
  <c r="I255" i="30"/>
  <c r="J255" i="30" s="1"/>
  <c r="AU255" i="30" s="1"/>
  <c r="F255" i="30"/>
  <c r="H255" i="30" s="1"/>
  <c r="B255" i="30"/>
  <c r="N255" i="30" s="1"/>
  <c r="AS254" i="30"/>
  <c r="AN254" i="30"/>
  <c r="AM254" i="30"/>
  <c r="AL254" i="30"/>
  <c r="O254" i="30"/>
  <c r="M254" i="30"/>
  <c r="I254" i="30"/>
  <c r="F254" i="30"/>
  <c r="E254" i="30"/>
  <c r="B254" i="30"/>
  <c r="N254" i="30" s="1"/>
  <c r="AS253" i="30"/>
  <c r="AN253" i="30"/>
  <c r="AM253" i="30"/>
  <c r="AL253" i="30"/>
  <c r="O253" i="30"/>
  <c r="M253" i="30"/>
  <c r="J253" i="30"/>
  <c r="AU254" i="30" s="1"/>
  <c r="I253" i="30"/>
  <c r="F253" i="30"/>
  <c r="E253" i="30"/>
  <c r="B253" i="30"/>
  <c r="N253" i="30" s="1"/>
  <c r="AS252" i="30"/>
  <c r="AQ252" i="30"/>
  <c r="AR252" i="30" s="1"/>
  <c r="O252" i="30"/>
  <c r="N252" i="30"/>
  <c r="M252" i="30"/>
  <c r="J252" i="30"/>
  <c r="AU252" i="30" s="1"/>
  <c r="H252" i="30"/>
  <c r="AW252" i="30" s="1"/>
  <c r="AS250" i="30"/>
  <c r="AM250" i="30"/>
  <c r="AL250" i="30"/>
  <c r="M250" i="30"/>
  <c r="I250" i="30"/>
  <c r="J250" i="30" s="1"/>
  <c r="AU250" i="30" s="1"/>
  <c r="B250" i="30"/>
  <c r="AS249" i="30"/>
  <c r="AN249" i="30"/>
  <c r="AM249" i="30"/>
  <c r="O249" i="30"/>
  <c r="M249" i="30"/>
  <c r="B249" i="30"/>
  <c r="N249" i="30" s="1"/>
  <c r="AS248" i="30"/>
  <c r="AN248" i="30"/>
  <c r="AM248" i="30"/>
  <c r="O248" i="30"/>
  <c r="M248" i="30"/>
  <c r="B248" i="30"/>
  <c r="N248" i="30" s="1"/>
  <c r="AS247" i="30"/>
  <c r="AM247" i="30"/>
  <c r="O247" i="30"/>
  <c r="M247" i="30"/>
  <c r="B247" i="30"/>
  <c r="N247" i="30" s="1"/>
  <c r="AU246" i="30"/>
  <c r="AS246" i="30"/>
  <c r="AN246" i="30"/>
  <c r="AN247" i="30" s="1"/>
  <c r="AM246" i="30"/>
  <c r="O246" i="30"/>
  <c r="M246" i="30"/>
  <c r="I246" i="30"/>
  <c r="E246" i="30"/>
  <c r="E248" i="30" s="1"/>
  <c r="B246" i="30"/>
  <c r="N246" i="30" s="1"/>
  <c r="AS245" i="30"/>
  <c r="AN245" i="30"/>
  <c r="AL245" i="30"/>
  <c r="AL248" i="30" s="1"/>
  <c r="O245" i="30"/>
  <c r="M245" i="30"/>
  <c r="I245" i="30"/>
  <c r="I249" i="30" s="1"/>
  <c r="B245" i="30"/>
  <c r="N245" i="30" s="1"/>
  <c r="AS244" i="30"/>
  <c r="AN244" i="30"/>
  <c r="AM244" i="30"/>
  <c r="AL244" i="30"/>
  <c r="AL247" i="30" s="1"/>
  <c r="O244" i="30"/>
  <c r="M244" i="30"/>
  <c r="I244" i="30"/>
  <c r="E244" i="30"/>
  <c r="B244" i="30"/>
  <c r="N244" i="30" s="1"/>
  <c r="AU243" i="30"/>
  <c r="AS243" i="30"/>
  <c r="AN243" i="30"/>
  <c r="AM243" i="30"/>
  <c r="AM245" i="30" s="1"/>
  <c r="AL243" i="30"/>
  <c r="AL246" i="30" s="1"/>
  <c r="O243" i="30"/>
  <c r="M243" i="30"/>
  <c r="I243" i="30"/>
  <c r="F243" i="30"/>
  <c r="F244" i="30" s="1"/>
  <c r="E243" i="30"/>
  <c r="B243" i="30"/>
  <c r="N243" i="30" s="1"/>
  <c r="AS242" i="30"/>
  <c r="AQ242" i="30"/>
  <c r="O242" i="30"/>
  <c r="N242" i="30"/>
  <c r="M242" i="30"/>
  <c r="L242" i="30"/>
  <c r="J242" i="30"/>
  <c r="AU244" i="30" s="1"/>
  <c r="H242" i="30"/>
  <c r="AX242" i="30" s="1"/>
  <c r="L212" i="30"/>
  <c r="L222" i="30"/>
  <c r="L232" i="30"/>
  <c r="AS240" i="30"/>
  <c r="AM240" i="30"/>
  <c r="AL240" i="30"/>
  <c r="M240" i="30"/>
  <c r="I240" i="30"/>
  <c r="J240" i="30" s="1"/>
  <c r="AU240" i="30" s="1"/>
  <c r="B240" i="30"/>
  <c r="AS239" i="30"/>
  <c r="AN239" i="30"/>
  <c r="AM239" i="30"/>
  <c r="O239" i="30"/>
  <c r="M239" i="30"/>
  <c r="B239" i="30"/>
  <c r="N239" i="30" s="1"/>
  <c r="AS238" i="30"/>
  <c r="AN238" i="30"/>
  <c r="AM238" i="30"/>
  <c r="O238" i="30"/>
  <c r="M238" i="30"/>
  <c r="B238" i="30"/>
  <c r="N238" i="30" s="1"/>
  <c r="AS237" i="30"/>
  <c r="AM237" i="30"/>
  <c r="O237" i="30"/>
  <c r="M237" i="30"/>
  <c r="B237" i="30"/>
  <c r="N237" i="30" s="1"/>
  <c r="AU236" i="30"/>
  <c r="AS236" i="30"/>
  <c r="AN236" i="30"/>
  <c r="AN237" i="30" s="1"/>
  <c r="AM236" i="30"/>
  <c r="O236" i="30"/>
  <c r="M236" i="30"/>
  <c r="I236" i="30"/>
  <c r="E236" i="30"/>
  <c r="E238" i="30" s="1"/>
  <c r="B236" i="30"/>
  <c r="N236" i="30" s="1"/>
  <c r="AS235" i="30"/>
  <c r="AN235" i="30"/>
  <c r="AL235" i="30"/>
  <c r="AL238" i="30" s="1"/>
  <c r="O235" i="30"/>
  <c r="M235" i="30"/>
  <c r="I235" i="30"/>
  <c r="I239" i="30" s="1"/>
  <c r="B235" i="30"/>
  <c r="N235" i="30" s="1"/>
  <c r="AS234" i="30"/>
  <c r="AN234" i="30"/>
  <c r="AM234" i="30"/>
  <c r="AL234" i="30"/>
  <c r="AL237" i="30" s="1"/>
  <c r="O234" i="30"/>
  <c r="M234" i="30"/>
  <c r="I234" i="30"/>
  <c r="E234" i="30"/>
  <c r="B234" i="30"/>
  <c r="N234" i="30" s="1"/>
  <c r="AU233" i="30"/>
  <c r="AS233" i="30"/>
  <c r="AN233" i="30"/>
  <c r="AM233" i="30"/>
  <c r="AM235" i="30" s="1"/>
  <c r="AL233" i="30"/>
  <c r="AL236" i="30" s="1"/>
  <c r="O233" i="30"/>
  <c r="M233" i="30"/>
  <c r="I233" i="30"/>
  <c r="F233" i="30"/>
  <c r="F234" i="30" s="1"/>
  <c r="E233" i="30"/>
  <c r="B233" i="30"/>
  <c r="N233" i="30" s="1"/>
  <c r="AS232" i="30"/>
  <c r="AQ232" i="30"/>
  <c r="O232" i="30"/>
  <c r="N232" i="30"/>
  <c r="M232" i="30"/>
  <c r="J232" i="30"/>
  <c r="AU234" i="30" s="1"/>
  <c r="H232" i="30"/>
  <c r="AX232" i="30" s="1"/>
  <c r="AS230" i="30"/>
  <c r="AM230" i="30"/>
  <c r="AL230" i="30"/>
  <c r="M230" i="30"/>
  <c r="I230" i="30"/>
  <c r="J230" i="30" s="1"/>
  <c r="AU230" i="30" s="1"/>
  <c r="B230" i="30"/>
  <c r="AS229" i="30"/>
  <c r="AN229" i="30"/>
  <c r="AM229" i="30"/>
  <c r="O229" i="30"/>
  <c r="M229" i="30"/>
  <c r="B229" i="30"/>
  <c r="N229" i="30" s="1"/>
  <c r="AS228" i="30"/>
  <c r="AN228" i="30"/>
  <c r="AM228" i="30"/>
  <c r="O228" i="30"/>
  <c r="M228" i="30"/>
  <c r="B228" i="30"/>
  <c r="N228" i="30" s="1"/>
  <c r="AS227" i="30"/>
  <c r="AM227" i="30"/>
  <c r="O227" i="30"/>
  <c r="M227" i="30"/>
  <c r="B227" i="30"/>
  <c r="N227" i="30" s="1"/>
  <c r="AU226" i="30"/>
  <c r="AS226" i="30"/>
  <c r="AN226" i="30"/>
  <c r="AN227" i="30" s="1"/>
  <c r="AM226" i="30"/>
  <c r="O226" i="30"/>
  <c r="M226" i="30"/>
  <c r="I226" i="30"/>
  <c r="E226" i="30"/>
  <c r="E228" i="30" s="1"/>
  <c r="B226" i="30"/>
  <c r="N226" i="30" s="1"/>
  <c r="AS225" i="30"/>
  <c r="AN225" i="30"/>
  <c r="AL225" i="30"/>
  <c r="AL228" i="30" s="1"/>
  <c r="O225" i="30"/>
  <c r="M225" i="30"/>
  <c r="I225" i="30"/>
  <c r="I229" i="30" s="1"/>
  <c r="B225" i="30"/>
  <c r="N225" i="30" s="1"/>
  <c r="AS224" i="30"/>
  <c r="AN224" i="30"/>
  <c r="AM224" i="30"/>
  <c r="AL224" i="30"/>
  <c r="AL227" i="30" s="1"/>
  <c r="O224" i="30"/>
  <c r="M224" i="30"/>
  <c r="I224" i="30"/>
  <c r="E224" i="30"/>
  <c r="B224" i="30"/>
  <c r="N224" i="30" s="1"/>
  <c r="AU223" i="30"/>
  <c r="AS223" i="30"/>
  <c r="AN223" i="30"/>
  <c r="AM223" i="30"/>
  <c r="AM225" i="30" s="1"/>
  <c r="AL223" i="30"/>
  <c r="AL226" i="30" s="1"/>
  <c r="O223" i="30"/>
  <c r="M223" i="30"/>
  <c r="I223" i="30"/>
  <c r="F223" i="30"/>
  <c r="F224" i="30" s="1"/>
  <c r="E223" i="30"/>
  <c r="B223" i="30"/>
  <c r="N223" i="30" s="1"/>
  <c r="AS222" i="30"/>
  <c r="AQ222" i="30"/>
  <c r="O222" i="30"/>
  <c r="N222" i="30"/>
  <c r="M222" i="30"/>
  <c r="J222" i="30"/>
  <c r="AU222" i="30" s="1"/>
  <c r="H222" i="30"/>
  <c r="AX222" i="30" s="1"/>
  <c r="AS220" i="30"/>
  <c r="AM220" i="30"/>
  <c r="AL220" i="30"/>
  <c r="M220" i="30"/>
  <c r="I220" i="30"/>
  <c r="J220" i="30" s="1"/>
  <c r="AU220" i="30" s="1"/>
  <c r="B220" i="30"/>
  <c r="AS219" i="30"/>
  <c r="AN219" i="30"/>
  <c r="AM219" i="30"/>
  <c r="O219" i="30"/>
  <c r="M219" i="30"/>
  <c r="B219" i="30"/>
  <c r="N219" i="30" s="1"/>
  <c r="AS218" i="30"/>
  <c r="AN218" i="30"/>
  <c r="AM218" i="30"/>
  <c r="O218" i="30"/>
  <c r="M218" i="30"/>
  <c r="B218" i="30"/>
  <c r="N218" i="30" s="1"/>
  <c r="AS217" i="30"/>
  <c r="AM217" i="30"/>
  <c r="O217" i="30"/>
  <c r="M217" i="30"/>
  <c r="B217" i="30"/>
  <c r="N217" i="30" s="1"/>
  <c r="AU216" i="30"/>
  <c r="AS216" i="30"/>
  <c r="AN216" i="30"/>
  <c r="AN217" i="30" s="1"/>
  <c r="AM216" i="30"/>
  <c r="O216" i="30"/>
  <c r="M216" i="30"/>
  <c r="I216" i="30"/>
  <c r="E216" i="30"/>
  <c r="E218" i="30" s="1"/>
  <c r="B216" i="30"/>
  <c r="N216" i="30" s="1"/>
  <c r="AS215" i="30"/>
  <c r="AN215" i="30"/>
  <c r="AL215" i="30"/>
  <c r="AL218" i="30" s="1"/>
  <c r="O215" i="30"/>
  <c r="M215" i="30"/>
  <c r="I215" i="30"/>
  <c r="I219" i="30" s="1"/>
  <c r="B215" i="30"/>
  <c r="N215" i="30" s="1"/>
  <c r="AS214" i="30"/>
  <c r="AN214" i="30"/>
  <c r="AM214" i="30"/>
  <c r="AL214" i="30"/>
  <c r="AL217" i="30" s="1"/>
  <c r="O214" i="30"/>
  <c r="M214" i="30"/>
  <c r="I214" i="30"/>
  <c r="E214" i="30"/>
  <c r="B214" i="30"/>
  <c r="N214" i="30" s="1"/>
  <c r="AU213" i="30"/>
  <c r="AS213" i="30"/>
  <c r="AN213" i="30"/>
  <c r="AM213" i="30"/>
  <c r="AM215" i="30" s="1"/>
  <c r="AL213" i="30"/>
  <c r="AL216" i="30" s="1"/>
  <c r="O213" i="30"/>
  <c r="M213" i="30"/>
  <c r="I213" i="30"/>
  <c r="F213" i="30"/>
  <c r="F214" i="30" s="1"/>
  <c r="E213" i="30"/>
  <c r="B213" i="30"/>
  <c r="N213" i="30" s="1"/>
  <c r="AS212" i="30"/>
  <c r="AQ212" i="30"/>
  <c r="O212" i="30"/>
  <c r="N212" i="30"/>
  <c r="M212" i="30"/>
  <c r="J212" i="30"/>
  <c r="AU212" i="30" s="1"/>
  <c r="H212" i="30"/>
  <c r="AX212" i="30" s="1"/>
  <c r="I211" i="2"/>
  <c r="J211" i="2" s="1"/>
  <c r="I207" i="2"/>
  <c r="I206" i="2"/>
  <c r="I209" i="2" s="1"/>
  <c r="J209" i="2" s="1"/>
  <c r="I205" i="2"/>
  <c r="I204" i="2"/>
  <c r="J203" i="2"/>
  <c r="I221" i="2"/>
  <c r="J221" i="2" s="1"/>
  <c r="AS221" i="2" s="1"/>
  <c r="J217" i="2"/>
  <c r="I217" i="2"/>
  <c r="I216" i="2"/>
  <c r="J216" i="2" s="1"/>
  <c r="I215" i="2"/>
  <c r="I214" i="2"/>
  <c r="J213" i="2"/>
  <c r="J166" i="30"/>
  <c r="J186" i="30"/>
  <c r="J202" i="30"/>
  <c r="AU204" i="30" s="1"/>
  <c r="AS210" i="30"/>
  <c r="M210" i="30"/>
  <c r="I210" i="30"/>
  <c r="J210" i="30" s="1"/>
  <c r="B210" i="30"/>
  <c r="AS209" i="30"/>
  <c r="O209" i="30"/>
  <c r="M209" i="30"/>
  <c r="B209" i="30"/>
  <c r="N209" i="30" s="1"/>
  <c r="AS208" i="30"/>
  <c r="O208" i="30"/>
  <c r="M208" i="30"/>
  <c r="B208" i="30"/>
  <c r="N208" i="30" s="1"/>
  <c r="AS207" i="30"/>
  <c r="O207" i="30"/>
  <c r="M207" i="30"/>
  <c r="B207" i="30"/>
  <c r="N207" i="30" s="1"/>
  <c r="AU206" i="30"/>
  <c r="AS206" i="30"/>
  <c r="O206" i="30"/>
  <c r="M206" i="30"/>
  <c r="I206" i="30"/>
  <c r="E206" i="30"/>
  <c r="B206" i="30"/>
  <c r="N206" i="30" s="1"/>
  <c r="AS205" i="30"/>
  <c r="O205" i="30"/>
  <c r="M205" i="30"/>
  <c r="I205" i="30"/>
  <c r="I208" i="30" s="1"/>
  <c r="J208" i="30" s="1"/>
  <c r="AU208" i="30" s="1"/>
  <c r="B205" i="30"/>
  <c r="N205" i="30" s="1"/>
  <c r="AS204" i="30"/>
  <c r="O204" i="30"/>
  <c r="M204" i="30"/>
  <c r="I204" i="30"/>
  <c r="E204" i="30"/>
  <c r="B204" i="30"/>
  <c r="N204" i="30" s="1"/>
  <c r="AU203" i="30"/>
  <c r="AS203" i="30"/>
  <c r="O203" i="30"/>
  <c r="M203" i="30"/>
  <c r="I203" i="30"/>
  <c r="F203" i="30"/>
  <c r="F204" i="30" s="1"/>
  <c r="F205" i="30" s="1"/>
  <c r="E203" i="30"/>
  <c r="B203" i="30"/>
  <c r="N203" i="30" s="1"/>
  <c r="AS202" i="30"/>
  <c r="AQ202" i="30"/>
  <c r="AR202" i="30" s="1"/>
  <c r="O202" i="30"/>
  <c r="N202" i="30"/>
  <c r="M202" i="30"/>
  <c r="H202" i="30"/>
  <c r="AW202" i="30" s="1"/>
  <c r="AS197" i="30"/>
  <c r="AN197" i="30"/>
  <c r="AM197" i="30"/>
  <c r="AL197" i="30"/>
  <c r="O197" i="30"/>
  <c r="M197" i="30"/>
  <c r="I197" i="30"/>
  <c r="F197" i="30"/>
  <c r="E197" i="30"/>
  <c r="B197" i="30"/>
  <c r="N197" i="30" s="1"/>
  <c r="AS196" i="30"/>
  <c r="AN196" i="30"/>
  <c r="AM196" i="30"/>
  <c r="AL196" i="30"/>
  <c r="O196" i="30"/>
  <c r="M196" i="30"/>
  <c r="I196" i="30"/>
  <c r="F196" i="30"/>
  <c r="E196" i="30"/>
  <c r="B196" i="30"/>
  <c r="N196" i="30" s="1"/>
  <c r="AS195" i="30"/>
  <c r="AN195" i="30"/>
  <c r="AM195" i="30"/>
  <c r="AL195" i="30"/>
  <c r="O195" i="30"/>
  <c r="M195" i="30"/>
  <c r="I195" i="30"/>
  <c r="J195" i="30" s="1"/>
  <c r="AU195" i="30" s="1"/>
  <c r="F195" i="30"/>
  <c r="H195" i="30" s="1"/>
  <c r="B195" i="30"/>
  <c r="N195" i="30" s="1"/>
  <c r="AS194" i="30"/>
  <c r="AN194" i="30"/>
  <c r="AM194" i="30"/>
  <c r="AL194" i="30"/>
  <c r="O194" i="30"/>
  <c r="M194" i="30"/>
  <c r="I194" i="30"/>
  <c r="F194" i="30"/>
  <c r="E194" i="30"/>
  <c r="B194" i="30"/>
  <c r="N194" i="30" s="1"/>
  <c r="AS193" i="30"/>
  <c r="AN193" i="30"/>
  <c r="AM193" i="30"/>
  <c r="AL193" i="30"/>
  <c r="O193" i="30"/>
  <c r="M193" i="30"/>
  <c r="J193" i="30"/>
  <c r="AU193" i="30" s="1"/>
  <c r="I193" i="30"/>
  <c r="F193" i="30"/>
  <c r="E193" i="30"/>
  <c r="B193" i="30"/>
  <c r="N193" i="30" s="1"/>
  <c r="AS192" i="30"/>
  <c r="AQ192" i="30"/>
  <c r="AR192" i="30" s="1"/>
  <c r="O192" i="30"/>
  <c r="N192" i="30"/>
  <c r="M192" i="30"/>
  <c r="J192" i="30"/>
  <c r="AU192" i="30" s="1"/>
  <c r="H192" i="30"/>
  <c r="AW192" i="30" s="1"/>
  <c r="J176" i="30"/>
  <c r="AS190" i="30"/>
  <c r="AM190" i="30"/>
  <c r="AL190" i="30"/>
  <c r="M190" i="30"/>
  <c r="I190" i="30"/>
  <c r="J190" i="30" s="1"/>
  <c r="B190" i="30"/>
  <c r="AS189" i="30"/>
  <c r="AN189" i="30"/>
  <c r="AM189" i="30"/>
  <c r="O189" i="30"/>
  <c r="M189" i="30"/>
  <c r="B189" i="30"/>
  <c r="N189" i="30" s="1"/>
  <c r="AS188" i="30"/>
  <c r="AN188" i="30"/>
  <c r="AM188" i="30"/>
  <c r="O188" i="30"/>
  <c r="M188" i="30"/>
  <c r="B188" i="30"/>
  <c r="N188" i="30" s="1"/>
  <c r="AS187" i="30"/>
  <c r="AM187" i="30"/>
  <c r="O187" i="30"/>
  <c r="M187" i="30"/>
  <c r="B187" i="30"/>
  <c r="N187" i="30" s="1"/>
  <c r="AU186" i="30"/>
  <c r="AS186" i="30"/>
  <c r="AN186" i="30"/>
  <c r="AN187" i="30" s="1"/>
  <c r="AM186" i="30"/>
  <c r="O186" i="30"/>
  <c r="M186" i="30"/>
  <c r="I186" i="30"/>
  <c r="E186" i="30"/>
  <c r="E188" i="30" s="1"/>
  <c r="B186" i="30"/>
  <c r="N186" i="30" s="1"/>
  <c r="AS185" i="30"/>
  <c r="AN185" i="30"/>
  <c r="AL185" i="30"/>
  <c r="AL188" i="30" s="1"/>
  <c r="O185" i="30"/>
  <c r="M185" i="30"/>
  <c r="I185" i="30"/>
  <c r="I189" i="30" s="1"/>
  <c r="B185" i="30"/>
  <c r="N185" i="30" s="1"/>
  <c r="AS184" i="30"/>
  <c r="AN184" i="30"/>
  <c r="AM184" i="30"/>
  <c r="AL184" i="30"/>
  <c r="AL187" i="30" s="1"/>
  <c r="O184" i="30"/>
  <c r="M184" i="30"/>
  <c r="I184" i="30"/>
  <c r="E184" i="30"/>
  <c r="B184" i="30"/>
  <c r="N184" i="30" s="1"/>
  <c r="AU183" i="30"/>
  <c r="AS183" i="30"/>
  <c r="AN183" i="30"/>
  <c r="AM183" i="30"/>
  <c r="AM185" i="30" s="1"/>
  <c r="AL183" i="30"/>
  <c r="AL186" i="30" s="1"/>
  <c r="AL189" i="30" s="1"/>
  <c r="O183" i="30"/>
  <c r="M183" i="30"/>
  <c r="I183" i="30"/>
  <c r="F183" i="30"/>
  <c r="E183" i="30"/>
  <c r="B183" i="30"/>
  <c r="N183" i="30" s="1"/>
  <c r="AS182" i="30"/>
  <c r="AQ182" i="30"/>
  <c r="O182" i="30"/>
  <c r="N182" i="30"/>
  <c r="M182" i="30"/>
  <c r="L182" i="30"/>
  <c r="J182" i="30"/>
  <c r="AU184" i="30" s="1"/>
  <c r="H182" i="30"/>
  <c r="AX182" i="30" s="1"/>
  <c r="J172" i="30"/>
  <c r="AU174" i="30" s="1"/>
  <c r="I170" i="30"/>
  <c r="J170" i="30" s="1"/>
  <c r="I180" i="30"/>
  <c r="J180" i="30" s="1"/>
  <c r="J162" i="30"/>
  <c r="AU164" i="30" s="1"/>
  <c r="AS215" i="2"/>
  <c r="AL170" i="30"/>
  <c r="AL165" i="30"/>
  <c r="AL168" i="30" s="1"/>
  <c r="AL164" i="30"/>
  <c r="AL167" i="30" s="1"/>
  <c r="AL163" i="30"/>
  <c r="AL166" i="30" s="1"/>
  <c r="AL169" i="30" s="1"/>
  <c r="AJ211" i="2"/>
  <c r="AJ208" i="2"/>
  <c r="AJ206" i="2"/>
  <c r="AJ209" i="2" s="1"/>
  <c r="AJ205" i="2"/>
  <c r="AJ204" i="2"/>
  <c r="AJ207" i="2" s="1"/>
  <c r="AJ216" i="2"/>
  <c r="AJ219" i="2" s="1"/>
  <c r="AJ221" i="2"/>
  <c r="AJ215" i="2"/>
  <c r="AJ218" i="2" s="1"/>
  <c r="AJ214" i="2"/>
  <c r="AJ217" i="2" s="1"/>
  <c r="L162" i="30"/>
  <c r="L172" i="30"/>
  <c r="AS180" i="30"/>
  <c r="M180" i="30"/>
  <c r="B180" i="30"/>
  <c r="AS179" i="30"/>
  <c r="O179" i="30"/>
  <c r="M179" i="30"/>
  <c r="B179" i="30"/>
  <c r="N179" i="30" s="1"/>
  <c r="AS178" i="30"/>
  <c r="O178" i="30"/>
  <c r="M178" i="30"/>
  <c r="B178" i="30"/>
  <c r="N178" i="30" s="1"/>
  <c r="AS177" i="30"/>
  <c r="O177" i="30"/>
  <c r="M177" i="30"/>
  <c r="B177" i="30"/>
  <c r="N177" i="30" s="1"/>
  <c r="AU176" i="30"/>
  <c r="AS176" i="30"/>
  <c r="O176" i="30"/>
  <c r="M176" i="30"/>
  <c r="I176" i="30"/>
  <c r="E176" i="30"/>
  <c r="E178" i="30" s="1"/>
  <c r="B176" i="30"/>
  <c r="N176" i="30" s="1"/>
  <c r="AS175" i="30"/>
  <c r="O175" i="30"/>
  <c r="M175" i="30"/>
  <c r="I175" i="30"/>
  <c r="I179" i="30" s="1"/>
  <c r="B175" i="30"/>
  <c r="N175" i="30" s="1"/>
  <c r="AS174" i="30"/>
  <c r="O174" i="30"/>
  <c r="M174" i="30"/>
  <c r="I174" i="30"/>
  <c r="E174" i="30"/>
  <c r="B174" i="30"/>
  <c r="N174" i="30" s="1"/>
  <c r="AU173" i="30"/>
  <c r="AS173" i="30"/>
  <c r="O173" i="30"/>
  <c r="M173" i="30"/>
  <c r="I173" i="30"/>
  <c r="F173" i="30"/>
  <c r="F174" i="30" s="1"/>
  <c r="F175" i="30" s="1"/>
  <c r="E173" i="30"/>
  <c r="B173" i="30"/>
  <c r="N173" i="30" s="1"/>
  <c r="AS172" i="30"/>
  <c r="AQ172" i="30"/>
  <c r="AR172" i="30" s="1"/>
  <c r="O172" i="30"/>
  <c r="N172" i="30"/>
  <c r="M172" i="30"/>
  <c r="H172" i="30"/>
  <c r="AW172" i="30" s="1"/>
  <c r="AS170" i="30"/>
  <c r="AM170" i="30"/>
  <c r="M170" i="30"/>
  <c r="H170" i="30"/>
  <c r="B170" i="30"/>
  <c r="AS169" i="30"/>
  <c r="AN169" i="30"/>
  <c r="AM169" i="30"/>
  <c r="O169" i="30"/>
  <c r="M169" i="30"/>
  <c r="F169" i="30"/>
  <c r="B169" i="30"/>
  <c r="N169" i="30" s="1"/>
  <c r="AS168" i="30"/>
  <c r="AN168" i="30"/>
  <c r="AM168" i="30"/>
  <c r="O168" i="30"/>
  <c r="M168" i="30"/>
  <c r="F168" i="30"/>
  <c r="B168" i="30"/>
  <c r="N168" i="30" s="1"/>
  <c r="AS167" i="30"/>
  <c r="AM167" i="30"/>
  <c r="O167" i="30"/>
  <c r="M167" i="30"/>
  <c r="B167" i="30"/>
  <c r="N167" i="30" s="1"/>
  <c r="AU166" i="30"/>
  <c r="AS166" i="30"/>
  <c r="AN166" i="30"/>
  <c r="AN167" i="30" s="1"/>
  <c r="AM166" i="30"/>
  <c r="O166" i="30"/>
  <c r="M166" i="30"/>
  <c r="I166" i="30"/>
  <c r="F166" i="30"/>
  <c r="E166" i="30"/>
  <c r="E168" i="30" s="1"/>
  <c r="B166" i="30"/>
  <c r="N166" i="30" s="1"/>
  <c r="AS165" i="30"/>
  <c r="AN165" i="30"/>
  <c r="O165" i="30"/>
  <c r="M165" i="30"/>
  <c r="I165" i="30"/>
  <c r="I169" i="30" s="1"/>
  <c r="F165" i="30"/>
  <c r="H165" i="30" s="1"/>
  <c r="B165" i="30"/>
  <c r="N165" i="30" s="1"/>
  <c r="AS164" i="30"/>
  <c r="AN164" i="30"/>
  <c r="AM164" i="30"/>
  <c r="O164" i="30"/>
  <c r="M164" i="30"/>
  <c r="I164" i="30"/>
  <c r="F164" i="30"/>
  <c r="E164" i="30"/>
  <c r="B164" i="30"/>
  <c r="N164" i="30" s="1"/>
  <c r="AU163" i="30"/>
  <c r="AS163" i="30"/>
  <c r="AN163" i="30"/>
  <c r="AM163" i="30"/>
  <c r="O163" i="30"/>
  <c r="M163" i="30"/>
  <c r="I163" i="30"/>
  <c r="F163" i="30"/>
  <c r="E163" i="30"/>
  <c r="B163" i="30"/>
  <c r="N163" i="30" s="1"/>
  <c r="AS162" i="30"/>
  <c r="AQ162" i="30"/>
  <c r="AR162" i="30" s="1"/>
  <c r="O162" i="30"/>
  <c r="N162" i="30"/>
  <c r="M162" i="30"/>
  <c r="H162" i="30"/>
  <c r="AW162" i="30" s="1"/>
  <c r="AQ221" i="2"/>
  <c r="AK221" i="2"/>
  <c r="M221" i="2"/>
  <c r="B221" i="2"/>
  <c r="AQ220" i="2"/>
  <c r="AL220" i="2"/>
  <c r="AK220" i="2"/>
  <c r="O220" i="2"/>
  <c r="M220" i="2"/>
  <c r="F220" i="2"/>
  <c r="B220" i="2"/>
  <c r="N220" i="2" s="1"/>
  <c r="AQ219" i="2"/>
  <c r="AL219" i="2"/>
  <c r="AK219" i="2"/>
  <c r="O219" i="2"/>
  <c r="N219" i="2"/>
  <c r="M219" i="2"/>
  <c r="F219" i="2"/>
  <c r="B219" i="2"/>
  <c r="AQ218" i="2"/>
  <c r="AK218" i="2"/>
  <c r="O218" i="2"/>
  <c r="N218" i="2"/>
  <c r="M218" i="2"/>
  <c r="B218" i="2"/>
  <c r="AS217" i="2"/>
  <c r="AQ217" i="2"/>
  <c r="AL217" i="2"/>
  <c r="AL218" i="2" s="1"/>
  <c r="AK217" i="2"/>
  <c r="O217" i="2"/>
  <c r="M217" i="2"/>
  <c r="F217" i="2"/>
  <c r="E217" i="2"/>
  <c r="E219" i="2" s="1"/>
  <c r="B217" i="2"/>
  <c r="N217" i="2" s="1"/>
  <c r="AQ216" i="2"/>
  <c r="AL216" i="2"/>
  <c r="O216" i="2"/>
  <c r="M216" i="2"/>
  <c r="F216" i="2"/>
  <c r="H216" i="2" s="1"/>
  <c r="B216" i="2"/>
  <c r="N216" i="2" s="1"/>
  <c r="AQ215" i="2"/>
  <c r="AL215" i="2"/>
  <c r="AK215" i="2"/>
  <c r="O215" i="2"/>
  <c r="M215" i="2"/>
  <c r="F215" i="2"/>
  <c r="E215" i="2"/>
  <c r="B215" i="2"/>
  <c r="N215" i="2" s="1"/>
  <c r="AS214" i="2"/>
  <c r="AQ214" i="2"/>
  <c r="AL214" i="2"/>
  <c r="AK214" i="2"/>
  <c r="O214" i="2"/>
  <c r="M214" i="2"/>
  <c r="F214" i="2"/>
  <c r="F221" i="2" s="1"/>
  <c r="H221" i="2" s="1"/>
  <c r="E214" i="2"/>
  <c r="B214" i="2"/>
  <c r="N214" i="2" s="1"/>
  <c r="AU213" i="2"/>
  <c r="AQ213" i="2"/>
  <c r="AO213" i="2"/>
  <c r="AP213" i="2" s="1"/>
  <c r="AR213" i="2" s="1"/>
  <c r="O213" i="2"/>
  <c r="N213" i="2"/>
  <c r="M213" i="2"/>
  <c r="H213" i="2"/>
  <c r="AQ211" i="2"/>
  <c r="AK211" i="2"/>
  <c r="M211" i="2"/>
  <c r="B211" i="2"/>
  <c r="AQ210" i="2"/>
  <c r="AL210" i="2"/>
  <c r="AK210" i="2"/>
  <c r="O210" i="2"/>
  <c r="M210" i="2"/>
  <c r="B210" i="2"/>
  <c r="N210" i="2" s="1"/>
  <c r="AQ209" i="2"/>
  <c r="AL209" i="2"/>
  <c r="AK209" i="2"/>
  <c r="O209" i="2"/>
  <c r="M209" i="2"/>
  <c r="B209" i="2"/>
  <c r="N209" i="2" s="1"/>
  <c r="AQ208" i="2"/>
  <c r="AK208" i="2"/>
  <c r="O208" i="2"/>
  <c r="M208" i="2"/>
  <c r="B208" i="2"/>
  <c r="N208" i="2" s="1"/>
  <c r="AS207" i="2"/>
  <c r="AQ207" i="2"/>
  <c r="AL207" i="2"/>
  <c r="AL208" i="2" s="1"/>
  <c r="AK207" i="2"/>
  <c r="O207" i="2"/>
  <c r="M207" i="2"/>
  <c r="E207" i="2"/>
  <c r="E210" i="2" s="1"/>
  <c r="B207" i="2"/>
  <c r="N207" i="2" s="1"/>
  <c r="AQ206" i="2"/>
  <c r="AL206" i="2"/>
  <c r="O206" i="2"/>
  <c r="M206" i="2"/>
  <c r="B206" i="2"/>
  <c r="N206" i="2" s="1"/>
  <c r="AQ205" i="2"/>
  <c r="AL205" i="2"/>
  <c r="AK205" i="2"/>
  <c r="AO205" i="2" s="1"/>
  <c r="O205" i="2"/>
  <c r="M205" i="2"/>
  <c r="E205" i="2"/>
  <c r="B205" i="2"/>
  <c r="N205" i="2" s="1"/>
  <c r="AS204" i="2"/>
  <c r="AQ204" i="2"/>
  <c r="AL204" i="2"/>
  <c r="AK204" i="2"/>
  <c r="AK206" i="2" s="1"/>
  <c r="O204" i="2"/>
  <c r="M204" i="2"/>
  <c r="F204" i="2"/>
  <c r="F205" i="2" s="1"/>
  <c r="E204" i="2"/>
  <c r="B204" i="2"/>
  <c r="N204" i="2" s="1"/>
  <c r="AQ203" i="2"/>
  <c r="AO203" i="2"/>
  <c r="O203" i="2"/>
  <c r="N203" i="2"/>
  <c r="M203" i="2"/>
  <c r="H203" i="2"/>
  <c r="AV203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I152" i="30"/>
  <c r="I156" i="30" s="1"/>
  <c r="AS157" i="30"/>
  <c r="AN157" i="30"/>
  <c r="AM157" i="30"/>
  <c r="O157" i="30"/>
  <c r="M157" i="30"/>
  <c r="F157" i="30"/>
  <c r="E157" i="30"/>
  <c r="B157" i="30"/>
  <c r="N157" i="30" s="1"/>
  <c r="AS156" i="30"/>
  <c r="AN156" i="30"/>
  <c r="AM156" i="30"/>
  <c r="O156" i="30"/>
  <c r="M156" i="30"/>
  <c r="J156" i="30"/>
  <c r="AU157" i="30" s="1"/>
  <c r="F156" i="30"/>
  <c r="E156" i="30"/>
  <c r="B156" i="30"/>
  <c r="N156" i="30" s="1"/>
  <c r="AS155" i="30"/>
  <c r="AN155" i="30"/>
  <c r="AM155" i="30"/>
  <c r="AL155" i="30"/>
  <c r="O155" i="30"/>
  <c r="M155" i="30"/>
  <c r="F155" i="30"/>
  <c r="H155" i="30" s="1"/>
  <c r="B155" i="30"/>
  <c r="N155" i="30" s="1"/>
  <c r="AU154" i="30"/>
  <c r="AS154" i="30"/>
  <c r="AN154" i="30"/>
  <c r="AM154" i="30"/>
  <c r="AL154" i="30"/>
  <c r="AL157" i="30" s="1"/>
  <c r="O154" i="30"/>
  <c r="M154" i="30"/>
  <c r="F154" i="30"/>
  <c r="E154" i="30"/>
  <c r="B154" i="30"/>
  <c r="N154" i="30" s="1"/>
  <c r="AU153" i="30"/>
  <c r="AS153" i="30"/>
  <c r="AN153" i="30"/>
  <c r="AM153" i="30"/>
  <c r="AL153" i="30"/>
  <c r="AL156" i="30" s="1"/>
  <c r="O153" i="30"/>
  <c r="M153" i="30"/>
  <c r="F153" i="30"/>
  <c r="E153" i="30"/>
  <c r="B153" i="30"/>
  <c r="N153" i="30" s="1"/>
  <c r="AS152" i="30"/>
  <c r="O152" i="30"/>
  <c r="N152" i="30"/>
  <c r="M152" i="30"/>
  <c r="H152" i="30"/>
  <c r="AW152" i="30" s="1"/>
  <c r="I142" i="30"/>
  <c r="AQ142" i="30" s="1"/>
  <c r="AR142" i="30" s="1"/>
  <c r="AS147" i="30"/>
  <c r="AN147" i="30"/>
  <c r="AM147" i="30"/>
  <c r="AL147" i="30"/>
  <c r="O147" i="30"/>
  <c r="M147" i="30"/>
  <c r="F147" i="30"/>
  <c r="E147" i="30"/>
  <c r="B147" i="30"/>
  <c r="N147" i="30" s="1"/>
  <c r="AS146" i="30"/>
  <c r="AN146" i="30"/>
  <c r="AM146" i="30"/>
  <c r="AL146" i="30"/>
  <c r="O146" i="30"/>
  <c r="M146" i="30"/>
  <c r="F146" i="30"/>
  <c r="E146" i="30"/>
  <c r="B146" i="30"/>
  <c r="N146" i="30" s="1"/>
  <c r="AS145" i="30"/>
  <c r="AN145" i="30"/>
  <c r="AM145" i="30"/>
  <c r="AL145" i="30"/>
  <c r="O145" i="30"/>
  <c r="M145" i="30"/>
  <c r="F145" i="30"/>
  <c r="H145" i="30" s="1"/>
  <c r="B145" i="30"/>
  <c r="N145" i="30" s="1"/>
  <c r="AS144" i="30"/>
  <c r="AN144" i="30"/>
  <c r="AM144" i="30"/>
  <c r="AL144" i="30"/>
  <c r="O144" i="30"/>
  <c r="M144" i="30"/>
  <c r="F144" i="30"/>
  <c r="E144" i="30"/>
  <c r="B144" i="30"/>
  <c r="N144" i="30" s="1"/>
  <c r="AS143" i="30"/>
  <c r="AN143" i="30"/>
  <c r="AM143" i="30"/>
  <c r="AL143" i="30"/>
  <c r="O143" i="30"/>
  <c r="M143" i="30"/>
  <c r="F143" i="30"/>
  <c r="E143" i="30"/>
  <c r="B143" i="30"/>
  <c r="N143" i="30" s="1"/>
  <c r="AS142" i="30"/>
  <c r="O142" i="30"/>
  <c r="N142" i="30"/>
  <c r="M142" i="30"/>
  <c r="H142" i="30"/>
  <c r="AW142" i="30" s="1"/>
  <c r="I132" i="30"/>
  <c r="I136" i="30" s="1"/>
  <c r="AS137" i="30"/>
  <c r="AN137" i="30"/>
  <c r="AM137" i="30"/>
  <c r="O137" i="30"/>
  <c r="M137" i="30"/>
  <c r="F137" i="30"/>
  <c r="E137" i="30"/>
  <c r="B137" i="30"/>
  <c r="N137" i="30" s="1"/>
  <c r="AS136" i="30"/>
  <c r="AN136" i="30"/>
  <c r="AM136" i="30"/>
  <c r="O136" i="30"/>
  <c r="M136" i="30"/>
  <c r="J136" i="30"/>
  <c r="AU137" i="30" s="1"/>
  <c r="F136" i="30"/>
  <c r="E136" i="30"/>
  <c r="B136" i="30"/>
  <c r="N136" i="30" s="1"/>
  <c r="AS135" i="30"/>
  <c r="AN135" i="30"/>
  <c r="AM135" i="30"/>
  <c r="AL135" i="30"/>
  <c r="O135" i="30"/>
  <c r="M135" i="30"/>
  <c r="F135" i="30"/>
  <c r="H135" i="30" s="1"/>
  <c r="B135" i="30"/>
  <c r="N135" i="30" s="1"/>
  <c r="AU134" i="30"/>
  <c r="AS134" i="30"/>
  <c r="AN134" i="30"/>
  <c r="AM134" i="30"/>
  <c r="AL134" i="30"/>
  <c r="AL137" i="30" s="1"/>
  <c r="O134" i="30"/>
  <c r="M134" i="30"/>
  <c r="F134" i="30"/>
  <c r="E134" i="30"/>
  <c r="B134" i="30"/>
  <c r="N134" i="30" s="1"/>
  <c r="AU133" i="30"/>
  <c r="AS133" i="30"/>
  <c r="AN133" i="30"/>
  <c r="AM133" i="30"/>
  <c r="AL133" i="30"/>
  <c r="AL136" i="30" s="1"/>
  <c r="O133" i="30"/>
  <c r="M133" i="30"/>
  <c r="F133" i="30"/>
  <c r="E133" i="30"/>
  <c r="B133" i="30"/>
  <c r="N133" i="30" s="1"/>
  <c r="AS132" i="30"/>
  <c r="O132" i="30"/>
  <c r="N132" i="30"/>
  <c r="M132" i="30"/>
  <c r="H132" i="30"/>
  <c r="AW132" i="30" s="1"/>
  <c r="AS129" i="30"/>
  <c r="AN129" i="30"/>
  <c r="AM129" i="30"/>
  <c r="AL129" i="30"/>
  <c r="O129" i="30"/>
  <c r="M129" i="30"/>
  <c r="I129" i="30"/>
  <c r="F129" i="30"/>
  <c r="E129" i="30"/>
  <c r="B129" i="30"/>
  <c r="N129" i="30" s="1"/>
  <c r="AS128" i="30"/>
  <c r="AN128" i="30"/>
  <c r="AM128" i="30"/>
  <c r="AL128" i="30"/>
  <c r="O128" i="30"/>
  <c r="M128" i="30"/>
  <c r="I128" i="30"/>
  <c r="F128" i="30"/>
  <c r="E128" i="30"/>
  <c r="B128" i="30"/>
  <c r="N128" i="30" s="1"/>
  <c r="AS127" i="30"/>
  <c r="AM127" i="30"/>
  <c r="AL127" i="30"/>
  <c r="O127" i="30"/>
  <c r="M127" i="30"/>
  <c r="F127" i="30"/>
  <c r="E127" i="30"/>
  <c r="B127" i="30"/>
  <c r="N127" i="30" s="1"/>
  <c r="AS126" i="30"/>
  <c r="AN126" i="30"/>
  <c r="AN127" i="30" s="1"/>
  <c r="AM126" i="30"/>
  <c r="AL126" i="30"/>
  <c r="O126" i="30"/>
  <c r="M126" i="30"/>
  <c r="I126" i="30"/>
  <c r="I127" i="30" s="1"/>
  <c r="F126" i="30"/>
  <c r="H126" i="30" s="1"/>
  <c r="AW126" i="30" s="1"/>
  <c r="B126" i="30"/>
  <c r="N126" i="30" s="1"/>
  <c r="AS125" i="30"/>
  <c r="AN125" i="30"/>
  <c r="AM125" i="30"/>
  <c r="AL125" i="30"/>
  <c r="O125" i="30"/>
  <c r="M125" i="30"/>
  <c r="I125" i="30"/>
  <c r="F125" i="30"/>
  <c r="E125" i="30"/>
  <c r="B125" i="30"/>
  <c r="N125" i="30" s="1"/>
  <c r="AS124" i="30"/>
  <c r="AN124" i="30"/>
  <c r="AM124" i="30"/>
  <c r="AL124" i="30"/>
  <c r="O124" i="30"/>
  <c r="M124" i="30"/>
  <c r="J124" i="30"/>
  <c r="J128" i="30" s="1"/>
  <c r="AU129" i="30" s="1"/>
  <c r="I124" i="30"/>
  <c r="F124" i="30"/>
  <c r="E124" i="30"/>
  <c r="B124" i="30"/>
  <c r="N124" i="30" s="1"/>
  <c r="AS123" i="30"/>
  <c r="AN123" i="30"/>
  <c r="AM123" i="30"/>
  <c r="AL123" i="30"/>
  <c r="O123" i="30"/>
  <c r="M123" i="30"/>
  <c r="J127" i="30"/>
  <c r="AU127" i="30" s="1"/>
  <c r="I123" i="30"/>
  <c r="F123" i="30"/>
  <c r="E123" i="30"/>
  <c r="B123" i="30"/>
  <c r="N123" i="30" s="1"/>
  <c r="AS122" i="30"/>
  <c r="AQ122" i="30"/>
  <c r="AR122" i="30" s="1"/>
  <c r="O122" i="30"/>
  <c r="N122" i="30"/>
  <c r="M122" i="30"/>
  <c r="J122" i="30"/>
  <c r="AU122" i="30" s="1"/>
  <c r="H122" i="30"/>
  <c r="AW122" i="30" s="1"/>
  <c r="L112" i="30"/>
  <c r="J114" i="30"/>
  <c r="E99" i="30"/>
  <c r="E98" i="30"/>
  <c r="E97" i="30"/>
  <c r="H97" i="30" s="1"/>
  <c r="E95" i="30"/>
  <c r="E94" i="30"/>
  <c r="E93" i="30"/>
  <c r="AS117" i="30"/>
  <c r="AN117" i="30"/>
  <c r="AM117" i="30"/>
  <c r="AL117" i="30"/>
  <c r="O117" i="30"/>
  <c r="M117" i="30"/>
  <c r="I117" i="30"/>
  <c r="F117" i="30"/>
  <c r="E117" i="30"/>
  <c r="B117" i="30"/>
  <c r="N117" i="30" s="1"/>
  <c r="AS116" i="30"/>
  <c r="AN116" i="30"/>
  <c r="AM116" i="30"/>
  <c r="AL116" i="30"/>
  <c r="O116" i="30"/>
  <c r="M116" i="30"/>
  <c r="J116" i="30"/>
  <c r="AU117" i="30" s="1"/>
  <c r="I116" i="30"/>
  <c r="F116" i="30"/>
  <c r="E116" i="30"/>
  <c r="B116" i="30"/>
  <c r="N116" i="30" s="1"/>
  <c r="AS115" i="30"/>
  <c r="AN115" i="30"/>
  <c r="AM115" i="30"/>
  <c r="AL115" i="30"/>
  <c r="O115" i="30"/>
  <c r="M115" i="30"/>
  <c r="I115" i="30"/>
  <c r="J115" i="30" s="1"/>
  <c r="AU115" i="30" s="1"/>
  <c r="F115" i="30"/>
  <c r="H115" i="30" s="1"/>
  <c r="B115" i="30"/>
  <c r="N115" i="30" s="1"/>
  <c r="AU114" i="30"/>
  <c r="AS114" i="30"/>
  <c r="AN114" i="30"/>
  <c r="AM114" i="30"/>
  <c r="AL114" i="30"/>
  <c r="O114" i="30"/>
  <c r="M114" i="30"/>
  <c r="I114" i="30"/>
  <c r="F114" i="30"/>
  <c r="E114" i="30"/>
  <c r="B114" i="30"/>
  <c r="N114" i="30" s="1"/>
  <c r="AU113" i="30"/>
  <c r="AS113" i="30"/>
  <c r="AN113" i="30"/>
  <c r="AM113" i="30"/>
  <c r="AL113" i="30"/>
  <c r="O113" i="30"/>
  <c r="M113" i="30"/>
  <c r="I113" i="30"/>
  <c r="F113" i="30"/>
  <c r="E113" i="30"/>
  <c r="B113" i="30"/>
  <c r="N113" i="30" s="1"/>
  <c r="AS112" i="30"/>
  <c r="AQ112" i="30"/>
  <c r="AR112" i="30" s="1"/>
  <c r="O112" i="30"/>
  <c r="N112" i="30"/>
  <c r="M112" i="30"/>
  <c r="J112" i="30"/>
  <c r="AU112" i="30" s="1"/>
  <c r="H112" i="30"/>
  <c r="AS109" i="30"/>
  <c r="AN109" i="30"/>
  <c r="AM109" i="30"/>
  <c r="AL109" i="30"/>
  <c r="O109" i="30"/>
  <c r="M109" i="30"/>
  <c r="I109" i="30"/>
  <c r="F109" i="30"/>
  <c r="E109" i="30"/>
  <c r="B109" i="30"/>
  <c r="N109" i="30" s="1"/>
  <c r="AS108" i="30"/>
  <c r="AN108" i="30"/>
  <c r="AM108" i="30"/>
  <c r="AL108" i="30"/>
  <c r="O108" i="30"/>
  <c r="M108" i="30"/>
  <c r="F108" i="30"/>
  <c r="E108" i="30"/>
  <c r="B108" i="30"/>
  <c r="N108" i="30" s="1"/>
  <c r="AS107" i="30"/>
  <c r="AM107" i="30"/>
  <c r="AL107" i="30"/>
  <c r="O107" i="30"/>
  <c r="M107" i="30"/>
  <c r="F107" i="30"/>
  <c r="E107" i="30"/>
  <c r="B107" i="30"/>
  <c r="N107" i="30" s="1"/>
  <c r="AS106" i="30"/>
  <c r="AN106" i="30"/>
  <c r="AN107" i="30" s="1"/>
  <c r="AM106" i="30"/>
  <c r="AL106" i="30"/>
  <c r="O106" i="30"/>
  <c r="M106" i="30"/>
  <c r="I106" i="30"/>
  <c r="F106" i="30"/>
  <c r="H106" i="30" s="1"/>
  <c r="AW106" i="30" s="1"/>
  <c r="B106" i="30"/>
  <c r="N106" i="30" s="1"/>
  <c r="AS105" i="30"/>
  <c r="AN105" i="30"/>
  <c r="AM105" i="30"/>
  <c r="AL105" i="30"/>
  <c r="O105" i="30"/>
  <c r="M105" i="30"/>
  <c r="F105" i="30"/>
  <c r="E105" i="30"/>
  <c r="B105" i="30"/>
  <c r="N105" i="30" s="1"/>
  <c r="AS104" i="30"/>
  <c r="AN104" i="30"/>
  <c r="AM104" i="30"/>
  <c r="AL104" i="30"/>
  <c r="O104" i="30"/>
  <c r="M104" i="30"/>
  <c r="I104" i="30"/>
  <c r="F104" i="30"/>
  <c r="E104" i="30"/>
  <c r="B104" i="30"/>
  <c r="N104" i="30" s="1"/>
  <c r="AS103" i="30"/>
  <c r="AN103" i="30"/>
  <c r="AM103" i="30"/>
  <c r="AL103" i="30"/>
  <c r="O103" i="30"/>
  <c r="M103" i="30"/>
  <c r="J107" i="30"/>
  <c r="AU107" i="30" s="1"/>
  <c r="I103" i="30"/>
  <c r="F103" i="30"/>
  <c r="E103" i="30"/>
  <c r="B103" i="30"/>
  <c r="N103" i="30" s="1"/>
  <c r="AS102" i="30"/>
  <c r="O102" i="30"/>
  <c r="N102" i="30"/>
  <c r="M102" i="30"/>
  <c r="I108" i="30"/>
  <c r="H102" i="30"/>
  <c r="I92" i="30"/>
  <c r="AS99" i="30"/>
  <c r="AN99" i="30"/>
  <c r="AM99" i="30"/>
  <c r="AL99" i="30"/>
  <c r="O99" i="30"/>
  <c r="M99" i="30"/>
  <c r="F99" i="30"/>
  <c r="B99" i="30"/>
  <c r="N99" i="30" s="1"/>
  <c r="AS98" i="30"/>
  <c r="AN98" i="30"/>
  <c r="AM98" i="30"/>
  <c r="AL98" i="30"/>
  <c r="O98" i="30"/>
  <c r="M98" i="30"/>
  <c r="F98" i="30"/>
  <c r="B98" i="30"/>
  <c r="N98" i="30" s="1"/>
  <c r="AS97" i="30"/>
  <c r="AM97" i="30"/>
  <c r="AL97" i="30"/>
  <c r="O97" i="30"/>
  <c r="M97" i="30"/>
  <c r="B97" i="30"/>
  <c r="N97" i="30" s="1"/>
  <c r="AS96" i="30"/>
  <c r="AN96" i="30"/>
  <c r="AN97" i="30" s="1"/>
  <c r="AM96" i="30"/>
  <c r="AL96" i="30"/>
  <c r="O96" i="30"/>
  <c r="M96" i="30"/>
  <c r="F96" i="30"/>
  <c r="H96" i="30" s="1"/>
  <c r="B96" i="30"/>
  <c r="N96" i="30" s="1"/>
  <c r="AS95" i="30"/>
  <c r="AN95" i="30"/>
  <c r="AM95" i="30"/>
  <c r="AL95" i="30"/>
  <c r="O95" i="30"/>
  <c r="M95" i="30"/>
  <c r="F95" i="30"/>
  <c r="B95" i="30"/>
  <c r="N95" i="30" s="1"/>
  <c r="AS94" i="30"/>
  <c r="AN94" i="30"/>
  <c r="AM94" i="30"/>
  <c r="AL94" i="30"/>
  <c r="O94" i="30"/>
  <c r="M94" i="30"/>
  <c r="F94" i="30"/>
  <c r="B94" i="30"/>
  <c r="N94" i="30" s="1"/>
  <c r="AS93" i="30"/>
  <c r="AN93" i="30"/>
  <c r="AM93" i="30"/>
  <c r="AL93" i="30"/>
  <c r="O93" i="30"/>
  <c r="M93" i="30"/>
  <c r="F93" i="30"/>
  <c r="B93" i="30"/>
  <c r="N93" i="30" s="1"/>
  <c r="AS92" i="30"/>
  <c r="O92" i="30"/>
  <c r="N92" i="30"/>
  <c r="M92" i="30"/>
  <c r="H92" i="30"/>
  <c r="AX92" i="30" s="1"/>
  <c r="J195" i="2"/>
  <c r="J199" i="2" s="1"/>
  <c r="AS200" i="2" s="1"/>
  <c r="J185" i="2"/>
  <c r="J189" i="2" s="1"/>
  <c r="I82" i="30"/>
  <c r="AS89" i="30"/>
  <c r="AN89" i="30"/>
  <c r="AM89" i="30"/>
  <c r="AL89" i="30"/>
  <c r="O89" i="30"/>
  <c r="M89" i="30"/>
  <c r="F89" i="30"/>
  <c r="E89" i="30"/>
  <c r="B89" i="30"/>
  <c r="N89" i="30" s="1"/>
  <c r="AS88" i="30"/>
  <c r="AN88" i="30"/>
  <c r="AM88" i="30"/>
  <c r="AL88" i="30"/>
  <c r="O88" i="30"/>
  <c r="M88" i="30"/>
  <c r="F88" i="30"/>
  <c r="E88" i="30"/>
  <c r="B88" i="30"/>
  <c r="N88" i="30" s="1"/>
  <c r="AS87" i="30"/>
  <c r="AM87" i="30"/>
  <c r="AL87" i="30"/>
  <c r="O87" i="30"/>
  <c r="M87" i="30"/>
  <c r="E87" i="30"/>
  <c r="H87" i="30" s="1"/>
  <c r="B87" i="30"/>
  <c r="N87" i="30" s="1"/>
  <c r="AS86" i="30"/>
  <c r="AN86" i="30"/>
  <c r="AN87" i="30" s="1"/>
  <c r="AM86" i="30"/>
  <c r="AL86" i="30"/>
  <c r="O86" i="30"/>
  <c r="M86" i="30"/>
  <c r="F86" i="30"/>
  <c r="H86" i="30" s="1"/>
  <c r="B86" i="30"/>
  <c r="N86" i="30" s="1"/>
  <c r="AS85" i="30"/>
  <c r="AN85" i="30"/>
  <c r="AM85" i="30"/>
  <c r="AL85" i="30"/>
  <c r="O85" i="30"/>
  <c r="M85" i="30"/>
  <c r="F85" i="30"/>
  <c r="E85" i="30"/>
  <c r="B85" i="30"/>
  <c r="N85" i="30" s="1"/>
  <c r="AS84" i="30"/>
  <c r="AN84" i="30"/>
  <c r="AM84" i="30"/>
  <c r="AL84" i="30"/>
  <c r="O84" i="30"/>
  <c r="M84" i="30"/>
  <c r="F84" i="30"/>
  <c r="E84" i="30"/>
  <c r="B84" i="30"/>
  <c r="N84" i="30" s="1"/>
  <c r="AS83" i="30"/>
  <c r="AN83" i="30"/>
  <c r="AM83" i="30"/>
  <c r="AL83" i="30"/>
  <c r="O83" i="30"/>
  <c r="M83" i="30"/>
  <c r="F83" i="30"/>
  <c r="E83" i="30"/>
  <c r="B83" i="30"/>
  <c r="N83" i="30" s="1"/>
  <c r="AS82" i="30"/>
  <c r="O82" i="30"/>
  <c r="N82" i="30"/>
  <c r="M82" i="30"/>
  <c r="H82" i="30"/>
  <c r="AX82" i="30" s="1"/>
  <c r="H72" i="30"/>
  <c r="AW72" i="30" s="1"/>
  <c r="I72" i="30"/>
  <c r="M72" i="30"/>
  <c r="N72" i="30"/>
  <c r="O72" i="30"/>
  <c r="AS72" i="30"/>
  <c r="B73" i="30"/>
  <c r="N73" i="30" s="1"/>
  <c r="E73" i="30"/>
  <c r="F73" i="30"/>
  <c r="M73" i="30"/>
  <c r="O73" i="30"/>
  <c r="AL73" i="30"/>
  <c r="AM73" i="30"/>
  <c r="AN73" i="30"/>
  <c r="AS73" i="30"/>
  <c r="B74" i="30"/>
  <c r="N74" i="30" s="1"/>
  <c r="E74" i="30"/>
  <c r="F74" i="30"/>
  <c r="M74" i="30"/>
  <c r="O74" i="30"/>
  <c r="AL74" i="30"/>
  <c r="AM74" i="30"/>
  <c r="AN74" i="30"/>
  <c r="AS74" i="30"/>
  <c r="B75" i="30"/>
  <c r="N75" i="30" s="1"/>
  <c r="E75" i="30"/>
  <c r="F75" i="30"/>
  <c r="M75" i="30"/>
  <c r="O75" i="30"/>
  <c r="AL75" i="30"/>
  <c r="AM75" i="30"/>
  <c r="AN75" i="30"/>
  <c r="AS75" i="30"/>
  <c r="B76" i="30"/>
  <c r="N76" i="30" s="1"/>
  <c r="F76" i="30"/>
  <c r="H76" i="30" s="1"/>
  <c r="AX76" i="30" s="1"/>
  <c r="M76" i="30"/>
  <c r="O76" i="30"/>
  <c r="AL76" i="30"/>
  <c r="AM76" i="30"/>
  <c r="AN76" i="30"/>
  <c r="AN77" i="30" s="1"/>
  <c r="AS76" i="30"/>
  <c r="B77" i="30"/>
  <c r="N77" i="30" s="1"/>
  <c r="E77" i="30"/>
  <c r="F77" i="30"/>
  <c r="M77" i="30"/>
  <c r="O77" i="30"/>
  <c r="AL77" i="30"/>
  <c r="AM77" i="30"/>
  <c r="AS77" i="30"/>
  <c r="B78" i="30"/>
  <c r="N78" i="30" s="1"/>
  <c r="E78" i="30"/>
  <c r="F78" i="30"/>
  <c r="M78" i="30"/>
  <c r="O78" i="30"/>
  <c r="AL78" i="30"/>
  <c r="AM78" i="30"/>
  <c r="AN78" i="30"/>
  <c r="AS78" i="30"/>
  <c r="B79" i="30"/>
  <c r="N79" i="30" s="1"/>
  <c r="E79" i="30"/>
  <c r="F79" i="30"/>
  <c r="M79" i="30"/>
  <c r="O79" i="30"/>
  <c r="AL79" i="30"/>
  <c r="AM79" i="30"/>
  <c r="AN79" i="30"/>
  <c r="AS79" i="30"/>
  <c r="I200" i="2"/>
  <c r="I199" i="2"/>
  <c r="I197" i="2"/>
  <c r="I198" i="2" s="1"/>
  <c r="I196" i="2"/>
  <c r="I195" i="2"/>
  <c r="J194" i="2"/>
  <c r="J198" i="2" s="1"/>
  <c r="AS198" i="2" s="1"/>
  <c r="I194" i="2"/>
  <c r="J193" i="2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Q200" i="2"/>
  <c r="AL200" i="2"/>
  <c r="AK200" i="2"/>
  <c r="AJ200" i="2"/>
  <c r="O200" i="2"/>
  <c r="M200" i="2"/>
  <c r="F200" i="2"/>
  <c r="E200" i="2"/>
  <c r="B200" i="2"/>
  <c r="N200" i="2" s="1"/>
  <c r="AQ199" i="2"/>
  <c r="AL199" i="2"/>
  <c r="AK199" i="2"/>
  <c r="AJ199" i="2"/>
  <c r="O199" i="2"/>
  <c r="M199" i="2"/>
  <c r="F199" i="2"/>
  <c r="E199" i="2"/>
  <c r="H199" i="2" s="1"/>
  <c r="B199" i="2"/>
  <c r="N199" i="2" s="1"/>
  <c r="AQ198" i="2"/>
  <c r="AK198" i="2"/>
  <c r="AJ198" i="2"/>
  <c r="O198" i="2"/>
  <c r="M198" i="2"/>
  <c r="E198" i="2"/>
  <c r="H198" i="2" s="1"/>
  <c r="AV198" i="2" s="1"/>
  <c r="B198" i="2"/>
  <c r="N198" i="2" s="1"/>
  <c r="AQ197" i="2"/>
  <c r="AL197" i="2"/>
  <c r="AL198" i="2" s="1"/>
  <c r="AK197" i="2"/>
  <c r="AJ197" i="2"/>
  <c r="O197" i="2"/>
  <c r="M197" i="2"/>
  <c r="F197" i="2"/>
  <c r="H197" i="2" s="1"/>
  <c r="B197" i="2"/>
  <c r="N197" i="2" s="1"/>
  <c r="AQ196" i="2"/>
  <c r="AL196" i="2"/>
  <c r="AK196" i="2"/>
  <c r="AJ196" i="2"/>
  <c r="O196" i="2"/>
  <c r="M196" i="2"/>
  <c r="F196" i="2"/>
  <c r="E196" i="2"/>
  <c r="H196" i="2" s="1"/>
  <c r="B196" i="2"/>
  <c r="N196" i="2" s="1"/>
  <c r="AQ195" i="2"/>
  <c r="AL195" i="2"/>
  <c r="AK195" i="2"/>
  <c r="AJ195" i="2"/>
  <c r="O195" i="2"/>
  <c r="M195" i="2"/>
  <c r="F195" i="2"/>
  <c r="H195" i="2" s="1"/>
  <c r="E195" i="2"/>
  <c r="B195" i="2"/>
  <c r="N195" i="2" s="1"/>
  <c r="AS194" i="2"/>
  <c r="AQ194" i="2"/>
  <c r="AL194" i="2"/>
  <c r="AK194" i="2"/>
  <c r="AJ194" i="2"/>
  <c r="O194" i="2"/>
  <c r="M194" i="2"/>
  <c r="H194" i="2"/>
  <c r="AU194" i="2" s="1"/>
  <c r="F194" i="2"/>
  <c r="E194" i="2"/>
  <c r="B194" i="2"/>
  <c r="N194" i="2" s="1"/>
  <c r="AQ193" i="2"/>
  <c r="AO193" i="2"/>
  <c r="O193" i="2"/>
  <c r="N193" i="2"/>
  <c r="M193" i="2"/>
  <c r="AS195" i="2"/>
  <c r="H193" i="2"/>
  <c r="AV193" i="2" s="1"/>
  <c r="AQ190" i="2"/>
  <c r="AL190" i="2"/>
  <c r="AK190" i="2"/>
  <c r="AJ190" i="2"/>
  <c r="O190" i="2"/>
  <c r="M190" i="2"/>
  <c r="I190" i="2"/>
  <c r="F190" i="2"/>
  <c r="E190" i="2"/>
  <c r="B190" i="2"/>
  <c r="N190" i="2" s="1"/>
  <c r="AQ189" i="2"/>
  <c r="AL189" i="2"/>
  <c r="AK189" i="2"/>
  <c r="AJ189" i="2"/>
  <c r="O189" i="2"/>
  <c r="M189" i="2"/>
  <c r="I189" i="2"/>
  <c r="F189" i="2"/>
  <c r="E189" i="2"/>
  <c r="B189" i="2"/>
  <c r="N189" i="2" s="1"/>
  <c r="AQ188" i="2"/>
  <c r="AK188" i="2"/>
  <c r="AJ188" i="2"/>
  <c r="O188" i="2"/>
  <c r="M188" i="2"/>
  <c r="E188" i="2"/>
  <c r="H188" i="2" s="1"/>
  <c r="AU188" i="2" s="1"/>
  <c r="B188" i="2"/>
  <c r="N188" i="2" s="1"/>
  <c r="AQ187" i="2"/>
  <c r="AL187" i="2"/>
  <c r="AL188" i="2" s="1"/>
  <c r="AK187" i="2"/>
  <c r="AJ187" i="2"/>
  <c r="O187" i="2"/>
  <c r="M187" i="2"/>
  <c r="I187" i="2"/>
  <c r="AO187" i="2" s="1"/>
  <c r="F187" i="2"/>
  <c r="H187" i="2" s="1"/>
  <c r="AU187" i="2" s="1"/>
  <c r="B187" i="2"/>
  <c r="N187" i="2" s="1"/>
  <c r="AQ186" i="2"/>
  <c r="AL186" i="2"/>
  <c r="AK186" i="2"/>
  <c r="AO186" i="2" s="1"/>
  <c r="AP186" i="2" s="1"/>
  <c r="AJ186" i="2"/>
  <c r="O186" i="2"/>
  <c r="M186" i="2"/>
  <c r="I186" i="2"/>
  <c r="F186" i="2"/>
  <c r="E186" i="2"/>
  <c r="B186" i="2"/>
  <c r="N186" i="2" s="1"/>
  <c r="AQ185" i="2"/>
  <c r="AL185" i="2"/>
  <c r="AK185" i="2"/>
  <c r="AJ185" i="2"/>
  <c r="O185" i="2"/>
  <c r="M185" i="2"/>
  <c r="I185" i="2"/>
  <c r="F185" i="2"/>
  <c r="E185" i="2"/>
  <c r="H185" i="2" s="1"/>
  <c r="AU185" i="2" s="1"/>
  <c r="B185" i="2"/>
  <c r="N185" i="2" s="1"/>
  <c r="AQ184" i="2"/>
  <c r="AL184" i="2"/>
  <c r="AK184" i="2"/>
  <c r="AJ184" i="2"/>
  <c r="O184" i="2"/>
  <c r="M184" i="2"/>
  <c r="J184" i="2"/>
  <c r="AS186" i="2" s="1"/>
  <c r="I184" i="2"/>
  <c r="F184" i="2"/>
  <c r="E184" i="2"/>
  <c r="H184" i="2" s="1"/>
  <c r="B184" i="2"/>
  <c r="N184" i="2" s="1"/>
  <c r="AQ183" i="2"/>
  <c r="AO183" i="2"/>
  <c r="AP183" i="2" s="1"/>
  <c r="AR183" i="2" s="1"/>
  <c r="O183" i="2"/>
  <c r="N183" i="2"/>
  <c r="M183" i="2"/>
  <c r="J183" i="2"/>
  <c r="AS183" i="2" s="1"/>
  <c r="H183" i="2"/>
  <c r="AU183" i="2" s="1"/>
  <c r="J33" i="2"/>
  <c r="H62" i="30"/>
  <c r="AW62" i="30" s="1"/>
  <c r="I62" i="30"/>
  <c r="L62" i="30" s="1"/>
  <c r="M62" i="30"/>
  <c r="N62" i="30"/>
  <c r="O62" i="30"/>
  <c r="AS62" i="30"/>
  <c r="B63" i="30"/>
  <c r="N63" i="30" s="1"/>
  <c r="E63" i="30"/>
  <c r="F63" i="30"/>
  <c r="M63" i="30"/>
  <c r="O63" i="30"/>
  <c r="AL63" i="30"/>
  <c r="AL66" i="30" s="1"/>
  <c r="AM63" i="30"/>
  <c r="AN63" i="30"/>
  <c r="AS63" i="30"/>
  <c r="AU63" i="30"/>
  <c r="AS67" i="30"/>
  <c r="AN67" i="30"/>
  <c r="AM67" i="30"/>
  <c r="O67" i="30"/>
  <c r="M67" i="30"/>
  <c r="F67" i="30"/>
  <c r="E67" i="30"/>
  <c r="B67" i="30"/>
  <c r="N67" i="30" s="1"/>
  <c r="AS66" i="30"/>
  <c r="AN66" i="30"/>
  <c r="AM66" i="30"/>
  <c r="O66" i="30"/>
  <c r="M66" i="30"/>
  <c r="J66" i="30"/>
  <c r="AU67" i="30" s="1"/>
  <c r="F66" i="30"/>
  <c r="E66" i="30"/>
  <c r="B66" i="30"/>
  <c r="N66" i="30" s="1"/>
  <c r="AS65" i="30"/>
  <c r="AN65" i="30"/>
  <c r="AM65" i="30"/>
  <c r="AL65" i="30"/>
  <c r="O65" i="30"/>
  <c r="M65" i="30"/>
  <c r="F65" i="30"/>
  <c r="H65" i="30" s="1"/>
  <c r="B65" i="30"/>
  <c r="N65" i="30" s="1"/>
  <c r="AU64" i="30"/>
  <c r="AS64" i="30"/>
  <c r="AN64" i="30"/>
  <c r="AM64" i="30"/>
  <c r="AL64" i="30"/>
  <c r="AL67" i="30" s="1"/>
  <c r="O64" i="30"/>
  <c r="M64" i="30"/>
  <c r="F64" i="30"/>
  <c r="E64" i="30"/>
  <c r="B64" i="30"/>
  <c r="N64" i="30" s="1"/>
  <c r="I52" i="30"/>
  <c r="I56" i="30" s="1"/>
  <c r="AS57" i="30"/>
  <c r="AN57" i="30"/>
  <c r="AM57" i="30"/>
  <c r="O57" i="30"/>
  <c r="M57" i="30"/>
  <c r="F57" i="30"/>
  <c r="E57" i="30"/>
  <c r="B57" i="30"/>
  <c r="N57" i="30" s="1"/>
  <c r="AS56" i="30"/>
  <c r="AN56" i="30"/>
  <c r="AM56" i="30"/>
  <c r="O56" i="30"/>
  <c r="M56" i="30"/>
  <c r="J56" i="30"/>
  <c r="AU57" i="30" s="1"/>
  <c r="F56" i="30"/>
  <c r="E56" i="30"/>
  <c r="B56" i="30"/>
  <c r="N56" i="30" s="1"/>
  <c r="AS55" i="30"/>
  <c r="AN55" i="30"/>
  <c r="AM55" i="30"/>
  <c r="AL55" i="30"/>
  <c r="O55" i="30"/>
  <c r="M55" i="30"/>
  <c r="F55" i="30"/>
  <c r="H55" i="30" s="1"/>
  <c r="B55" i="30"/>
  <c r="N55" i="30" s="1"/>
  <c r="AU54" i="30"/>
  <c r="AS54" i="30"/>
  <c r="AN54" i="30"/>
  <c r="AM54" i="30"/>
  <c r="AL54" i="30"/>
  <c r="AL57" i="30" s="1"/>
  <c r="O54" i="30"/>
  <c r="M54" i="30"/>
  <c r="F54" i="30"/>
  <c r="E54" i="30"/>
  <c r="B54" i="30"/>
  <c r="N54" i="30" s="1"/>
  <c r="AU53" i="30"/>
  <c r="AS53" i="30"/>
  <c r="AN53" i="30"/>
  <c r="AM53" i="30"/>
  <c r="AL53" i="30"/>
  <c r="AL56" i="30" s="1"/>
  <c r="O53" i="30"/>
  <c r="M53" i="30"/>
  <c r="F53" i="30"/>
  <c r="E53" i="30"/>
  <c r="B53" i="30"/>
  <c r="N53" i="30" s="1"/>
  <c r="AS52" i="30"/>
  <c r="O52" i="30"/>
  <c r="N52" i="30"/>
  <c r="M52" i="30"/>
  <c r="H52" i="30"/>
  <c r="AW52" i="30" s="1"/>
  <c r="I42" i="30"/>
  <c r="I46" i="30" s="1"/>
  <c r="AS47" i="30"/>
  <c r="AN47" i="30"/>
  <c r="AM47" i="30"/>
  <c r="O47" i="30"/>
  <c r="M47" i="30"/>
  <c r="F47" i="30"/>
  <c r="E47" i="30"/>
  <c r="B47" i="30"/>
  <c r="N47" i="30" s="1"/>
  <c r="AS46" i="30"/>
  <c r="AN46" i="30"/>
  <c r="AM46" i="30"/>
  <c r="O46" i="30"/>
  <c r="M46" i="30"/>
  <c r="J46" i="30"/>
  <c r="AU47" i="30" s="1"/>
  <c r="F46" i="30"/>
  <c r="E46" i="30"/>
  <c r="B46" i="30"/>
  <c r="N46" i="30" s="1"/>
  <c r="AS45" i="30"/>
  <c r="AN45" i="30"/>
  <c r="AM45" i="30"/>
  <c r="AL45" i="30"/>
  <c r="O45" i="30"/>
  <c r="M45" i="30"/>
  <c r="F45" i="30"/>
  <c r="H45" i="30" s="1"/>
  <c r="B45" i="30"/>
  <c r="N45" i="30" s="1"/>
  <c r="AU44" i="30"/>
  <c r="AS44" i="30"/>
  <c r="AN44" i="30"/>
  <c r="AM44" i="30"/>
  <c r="AL44" i="30"/>
  <c r="AL47" i="30" s="1"/>
  <c r="O44" i="30"/>
  <c r="M44" i="30"/>
  <c r="F44" i="30"/>
  <c r="E44" i="30"/>
  <c r="B44" i="30"/>
  <c r="N44" i="30" s="1"/>
  <c r="AU43" i="30"/>
  <c r="AS43" i="30"/>
  <c r="AN43" i="30"/>
  <c r="AM43" i="30"/>
  <c r="AL43" i="30"/>
  <c r="AL46" i="30" s="1"/>
  <c r="O43" i="30"/>
  <c r="M43" i="30"/>
  <c r="F43" i="30"/>
  <c r="E43" i="30"/>
  <c r="B43" i="30"/>
  <c r="N43" i="30" s="1"/>
  <c r="AS42" i="30"/>
  <c r="O42" i="30"/>
  <c r="N42" i="30"/>
  <c r="M42" i="30"/>
  <c r="H42" i="30"/>
  <c r="AW42" i="30" s="1"/>
  <c r="AL35" i="30"/>
  <c r="I32" i="30"/>
  <c r="I35" i="30" s="1"/>
  <c r="J35" i="30" s="1"/>
  <c r="AU35" i="30" s="1"/>
  <c r="AS37" i="30"/>
  <c r="AN37" i="30"/>
  <c r="AM37" i="30"/>
  <c r="O37" i="30"/>
  <c r="M37" i="30"/>
  <c r="F37" i="30"/>
  <c r="E37" i="30"/>
  <c r="B37" i="30"/>
  <c r="N37" i="30" s="1"/>
  <c r="AS36" i="30"/>
  <c r="AN36" i="30"/>
  <c r="AM36" i="30"/>
  <c r="O36" i="30"/>
  <c r="M36" i="30"/>
  <c r="J36" i="30"/>
  <c r="AU37" i="30" s="1"/>
  <c r="F36" i="30"/>
  <c r="E36" i="30"/>
  <c r="B36" i="30"/>
  <c r="N36" i="30" s="1"/>
  <c r="AS35" i="30"/>
  <c r="AN35" i="30"/>
  <c r="AM35" i="30"/>
  <c r="O35" i="30"/>
  <c r="M35" i="30"/>
  <c r="F35" i="30"/>
  <c r="H35" i="30" s="1"/>
  <c r="B35" i="30"/>
  <c r="N35" i="30" s="1"/>
  <c r="AU34" i="30"/>
  <c r="AS34" i="30"/>
  <c r="AN34" i="30"/>
  <c r="AM34" i="30"/>
  <c r="AL34" i="30"/>
  <c r="AL37" i="30" s="1"/>
  <c r="O34" i="30"/>
  <c r="M34" i="30"/>
  <c r="F34" i="30"/>
  <c r="E34" i="30"/>
  <c r="B34" i="30"/>
  <c r="N34" i="30" s="1"/>
  <c r="AU33" i="30"/>
  <c r="AS33" i="30"/>
  <c r="AN33" i="30"/>
  <c r="AM33" i="30"/>
  <c r="AL33" i="30"/>
  <c r="AL36" i="30" s="1"/>
  <c r="O33" i="30"/>
  <c r="M33" i="30"/>
  <c r="F33" i="30"/>
  <c r="E33" i="30"/>
  <c r="B33" i="30"/>
  <c r="N33" i="30" s="1"/>
  <c r="AS32" i="30"/>
  <c r="O32" i="30"/>
  <c r="N32" i="30"/>
  <c r="M32" i="30"/>
  <c r="H32" i="30"/>
  <c r="AW32" i="30" s="1"/>
  <c r="AL25" i="30"/>
  <c r="AL24" i="30"/>
  <c r="AL27" i="30" s="1"/>
  <c r="AL23" i="30"/>
  <c r="AL26" i="30" s="1"/>
  <c r="AL16" i="30"/>
  <c r="AL17" i="30"/>
  <c r="AL15" i="30"/>
  <c r="I22" i="30"/>
  <c r="I27" i="30" s="1"/>
  <c r="AS27" i="30"/>
  <c r="AN27" i="30"/>
  <c r="AM27" i="30"/>
  <c r="O27" i="30"/>
  <c r="M27" i="30"/>
  <c r="F27" i="30"/>
  <c r="E27" i="30"/>
  <c r="B27" i="30"/>
  <c r="N27" i="30" s="1"/>
  <c r="AS26" i="30"/>
  <c r="AN26" i="30"/>
  <c r="AM26" i="30"/>
  <c r="O26" i="30"/>
  <c r="M26" i="30"/>
  <c r="F26" i="30"/>
  <c r="E26" i="30"/>
  <c r="B26" i="30"/>
  <c r="N26" i="30" s="1"/>
  <c r="AS25" i="30"/>
  <c r="AN25" i="30"/>
  <c r="AM25" i="30"/>
  <c r="O25" i="30"/>
  <c r="M25" i="30"/>
  <c r="F25" i="30"/>
  <c r="H25" i="30" s="1"/>
  <c r="B25" i="30"/>
  <c r="N25" i="30" s="1"/>
  <c r="AS24" i="30"/>
  <c r="AN24" i="30"/>
  <c r="AM24" i="30"/>
  <c r="O24" i="30"/>
  <c r="M24" i="30"/>
  <c r="F24" i="30"/>
  <c r="E24" i="30"/>
  <c r="B24" i="30"/>
  <c r="N24" i="30" s="1"/>
  <c r="AS23" i="30"/>
  <c r="AN23" i="30"/>
  <c r="AM23" i="30"/>
  <c r="O23" i="30"/>
  <c r="M23" i="30"/>
  <c r="F23" i="30"/>
  <c r="E23" i="30"/>
  <c r="B23" i="30"/>
  <c r="N23" i="30" s="1"/>
  <c r="AS22" i="30"/>
  <c r="O22" i="30"/>
  <c r="N22" i="30"/>
  <c r="M22" i="30"/>
  <c r="H22" i="30"/>
  <c r="AW22" i="30" s="1"/>
  <c r="I12" i="30"/>
  <c r="I17" i="30" s="1"/>
  <c r="I2" i="30"/>
  <c r="AS17" i="30"/>
  <c r="AN17" i="30"/>
  <c r="AM17" i="30"/>
  <c r="O17" i="30"/>
  <c r="M17" i="30"/>
  <c r="F17" i="30"/>
  <c r="E17" i="30"/>
  <c r="B17" i="30"/>
  <c r="N17" i="30" s="1"/>
  <c r="AS16" i="30"/>
  <c r="AN16" i="30"/>
  <c r="AM16" i="30"/>
  <c r="O16" i="30"/>
  <c r="M16" i="30"/>
  <c r="F16" i="30"/>
  <c r="E16" i="30"/>
  <c r="B16" i="30"/>
  <c r="N16" i="30" s="1"/>
  <c r="AS15" i="30"/>
  <c r="AN15" i="30"/>
  <c r="AM15" i="30"/>
  <c r="O15" i="30"/>
  <c r="M15" i="30"/>
  <c r="F15" i="30"/>
  <c r="H15" i="30" s="1"/>
  <c r="B15" i="30"/>
  <c r="N15" i="30" s="1"/>
  <c r="AS14" i="30"/>
  <c r="AN14" i="30"/>
  <c r="AM14" i="30"/>
  <c r="AL14" i="30"/>
  <c r="O14" i="30"/>
  <c r="M14" i="30"/>
  <c r="F14" i="30"/>
  <c r="E14" i="30"/>
  <c r="B14" i="30"/>
  <c r="N14" i="30" s="1"/>
  <c r="AS13" i="30"/>
  <c r="AN13" i="30"/>
  <c r="AM13" i="30"/>
  <c r="AL13" i="30"/>
  <c r="O13" i="30"/>
  <c r="M13" i="30"/>
  <c r="F13" i="30"/>
  <c r="E13" i="30"/>
  <c r="B13" i="30"/>
  <c r="N13" i="30" s="1"/>
  <c r="AS12" i="30"/>
  <c r="O12" i="30"/>
  <c r="N12" i="30"/>
  <c r="M12" i="30"/>
  <c r="H12" i="30"/>
  <c r="AW12" i="30" s="1"/>
  <c r="AL6" i="30"/>
  <c r="AL7" i="30"/>
  <c r="AL5" i="30"/>
  <c r="AS7" i="30"/>
  <c r="AN7" i="30"/>
  <c r="AM7" i="30"/>
  <c r="O7" i="30"/>
  <c r="M7" i="30"/>
  <c r="F7" i="30"/>
  <c r="E7" i="30"/>
  <c r="B7" i="30"/>
  <c r="N7" i="30" s="1"/>
  <c r="AS6" i="30"/>
  <c r="AN6" i="30"/>
  <c r="AM6" i="30"/>
  <c r="O6" i="30"/>
  <c r="M6" i="30"/>
  <c r="F6" i="30"/>
  <c r="E6" i="30"/>
  <c r="B6" i="30"/>
  <c r="N6" i="30" s="1"/>
  <c r="AS5" i="30"/>
  <c r="AN5" i="30"/>
  <c r="AM5" i="30"/>
  <c r="O5" i="30"/>
  <c r="M5" i="30"/>
  <c r="F5" i="30"/>
  <c r="H5" i="30" s="1"/>
  <c r="B5" i="30"/>
  <c r="N5" i="30" s="1"/>
  <c r="AS4" i="30"/>
  <c r="AN4" i="30"/>
  <c r="AM4" i="30"/>
  <c r="AL4" i="30"/>
  <c r="O4" i="30"/>
  <c r="M4" i="30"/>
  <c r="F4" i="30"/>
  <c r="E4" i="30"/>
  <c r="B4" i="30"/>
  <c r="N4" i="30" s="1"/>
  <c r="AS3" i="30"/>
  <c r="AN3" i="30"/>
  <c r="AM3" i="30"/>
  <c r="AL3" i="30"/>
  <c r="O3" i="30"/>
  <c r="M3" i="30"/>
  <c r="F3" i="30"/>
  <c r="E3" i="30"/>
  <c r="B3" i="30"/>
  <c r="N3" i="30" s="1"/>
  <c r="O2" i="30"/>
  <c r="N2" i="30"/>
  <c r="M2" i="30"/>
  <c r="H2" i="30"/>
  <c r="O1" i="30"/>
  <c r="N1" i="30"/>
  <c r="M1" i="30"/>
  <c r="AQ393" i="30" l="1"/>
  <c r="H200" i="2"/>
  <c r="AO215" i="2"/>
  <c r="I14" i="2"/>
  <c r="I6" i="30"/>
  <c r="AQ2" i="30"/>
  <c r="AX2" i="30"/>
  <c r="AW2" i="30"/>
  <c r="AO184" i="2"/>
  <c r="AO194" i="2"/>
  <c r="AO189" i="2"/>
  <c r="I86" i="30"/>
  <c r="J86" i="30" s="1"/>
  <c r="AU86" i="30" s="1"/>
  <c r="J83" i="30"/>
  <c r="AR186" i="2"/>
  <c r="J72" i="30"/>
  <c r="J73" i="30"/>
  <c r="J77" i="30" s="1"/>
  <c r="AU77" i="30" s="1"/>
  <c r="J94" i="30"/>
  <c r="J93" i="30"/>
  <c r="H95" i="30"/>
  <c r="H196" i="30"/>
  <c r="H213" i="30"/>
  <c r="AX213" i="30" s="1"/>
  <c r="H233" i="30"/>
  <c r="AX233" i="30" s="1"/>
  <c r="H128" i="30"/>
  <c r="E489" i="30"/>
  <c r="H489" i="30" s="1"/>
  <c r="H314" i="30"/>
  <c r="AW314" i="30" s="1"/>
  <c r="H467" i="30"/>
  <c r="AW467" i="30" s="1"/>
  <c r="H453" i="30"/>
  <c r="AX453" i="30" s="1"/>
  <c r="H333" i="30"/>
  <c r="AX333" i="30" s="1"/>
  <c r="H373" i="30"/>
  <c r="AW373" i="30" s="1"/>
  <c r="H383" i="30"/>
  <c r="AW383" i="30" s="1"/>
  <c r="H203" i="30"/>
  <c r="AX203" i="30" s="1"/>
  <c r="H313" i="30"/>
  <c r="AX313" i="30" s="1"/>
  <c r="H294" i="30"/>
  <c r="AX294" i="30" s="1"/>
  <c r="F206" i="2"/>
  <c r="H205" i="2"/>
  <c r="AJ220" i="2"/>
  <c r="AO217" i="2"/>
  <c r="H204" i="2"/>
  <c r="H217" i="2"/>
  <c r="AU217" i="2" s="1"/>
  <c r="E220" i="2"/>
  <c r="AU203" i="2"/>
  <c r="H215" i="2"/>
  <c r="AQ272" i="30"/>
  <c r="AR272" i="30" s="1"/>
  <c r="AT272" i="30" s="1"/>
  <c r="AQ503" i="30"/>
  <c r="AR503" i="30" s="1"/>
  <c r="AT503" i="30" s="1"/>
  <c r="AV503" i="30" s="1"/>
  <c r="AS184" i="2"/>
  <c r="AO190" i="2"/>
  <c r="H189" i="2"/>
  <c r="AU189" i="2" s="1"/>
  <c r="AU193" i="2"/>
  <c r="AS185" i="2"/>
  <c r="AO200" i="2"/>
  <c r="AO221" i="2"/>
  <c r="I273" i="30"/>
  <c r="AQ273" i="30" s="1"/>
  <c r="AR273" i="30" s="1"/>
  <c r="AT273" i="30" s="1"/>
  <c r="AU393" i="30"/>
  <c r="H395" i="30"/>
  <c r="AX395" i="30" s="1"/>
  <c r="H186" i="2"/>
  <c r="AU186" i="2" s="1"/>
  <c r="AO211" i="2"/>
  <c r="AT183" i="2"/>
  <c r="AT186" i="2"/>
  <c r="AO185" i="2"/>
  <c r="AO195" i="2"/>
  <c r="H190" i="2"/>
  <c r="AO214" i="2"/>
  <c r="H173" i="30"/>
  <c r="AW173" i="30" s="1"/>
  <c r="I208" i="2"/>
  <c r="J208" i="2" s="1"/>
  <c r="I210" i="2"/>
  <c r="J272" i="30"/>
  <c r="AU272" i="30" s="1"/>
  <c r="I16" i="2"/>
  <c r="H394" i="30"/>
  <c r="AX394" i="30" s="1"/>
  <c r="H404" i="30"/>
  <c r="AW404" i="30" s="1"/>
  <c r="AQ467" i="30"/>
  <c r="AR467" i="30" s="1"/>
  <c r="AT467" i="30" s="1"/>
  <c r="AU502" i="30"/>
  <c r="H275" i="30"/>
  <c r="AW275" i="30" s="1"/>
  <c r="H474" i="30"/>
  <c r="AW474" i="30" s="1"/>
  <c r="H113" i="30"/>
  <c r="AW113" i="30" s="1"/>
  <c r="J282" i="30"/>
  <c r="AU284" i="30" s="1"/>
  <c r="AQ282" i="30"/>
  <c r="AR282" i="30" s="1"/>
  <c r="AT282" i="30" s="1"/>
  <c r="H283" i="30"/>
  <c r="AW283" i="30" s="1"/>
  <c r="H403" i="30"/>
  <c r="AW403" i="30" s="1"/>
  <c r="AQ434" i="30"/>
  <c r="AR434" i="30" s="1"/>
  <c r="AT434" i="30" s="1"/>
  <c r="AV434" i="30" s="1"/>
  <c r="AQ477" i="30"/>
  <c r="AR477" i="30" s="1"/>
  <c r="AT477" i="30" s="1"/>
  <c r="I66" i="30"/>
  <c r="AQ66" i="30" s="1"/>
  <c r="AR66" i="30" s="1"/>
  <c r="H63" i="30"/>
  <c r="AW63" i="30" s="1"/>
  <c r="AQ486" i="30"/>
  <c r="AR486" i="30" s="1"/>
  <c r="J256" i="30"/>
  <c r="AU257" i="30" s="1"/>
  <c r="H257" i="30"/>
  <c r="AW257" i="30" s="1"/>
  <c r="H264" i="30"/>
  <c r="AX264" i="30" s="1"/>
  <c r="H293" i="30"/>
  <c r="AX293" i="30" s="1"/>
  <c r="H304" i="30"/>
  <c r="AW304" i="30" s="1"/>
  <c r="AT362" i="30"/>
  <c r="AV362" i="30" s="1"/>
  <c r="AY362" i="30" s="1"/>
  <c r="H393" i="30"/>
  <c r="AW393" i="30" s="1"/>
  <c r="J425" i="30"/>
  <c r="AU425" i="30" s="1"/>
  <c r="AQ404" i="30"/>
  <c r="AR404" i="30" s="1"/>
  <c r="AT404" i="30" s="1"/>
  <c r="AV404" i="30" s="1"/>
  <c r="H423" i="30"/>
  <c r="AX423" i="30" s="1"/>
  <c r="AQ244" i="30"/>
  <c r="AR244" i="30" s="1"/>
  <c r="AT244" i="30" s="1"/>
  <c r="AV244" i="30" s="1"/>
  <c r="AT462" i="30"/>
  <c r="AV462" i="30" s="1"/>
  <c r="AY462" i="30" s="1"/>
  <c r="H477" i="30"/>
  <c r="AW477" i="30" s="1"/>
  <c r="H486" i="30"/>
  <c r="AW486" i="30" s="1"/>
  <c r="AQ504" i="30"/>
  <c r="AR504" i="30" s="1"/>
  <c r="AT504" i="30" s="1"/>
  <c r="AV504" i="30" s="1"/>
  <c r="J62" i="30"/>
  <c r="AU62" i="30" s="1"/>
  <c r="H108" i="30"/>
  <c r="AW108" i="30" s="1"/>
  <c r="AT262" i="30"/>
  <c r="AV262" i="30" s="1"/>
  <c r="AY262" i="30" s="1"/>
  <c r="H263" i="30"/>
  <c r="AX263" i="30" s="1"/>
  <c r="AU253" i="30"/>
  <c r="H273" i="30"/>
  <c r="AW273" i="30" s="1"/>
  <c r="I295" i="30"/>
  <c r="J295" i="30" s="1"/>
  <c r="AU295" i="30" s="1"/>
  <c r="J297" i="30"/>
  <c r="AQ306" i="30"/>
  <c r="AR306" i="30" s="1"/>
  <c r="AT306" i="30" s="1"/>
  <c r="H308" i="30"/>
  <c r="AX308" i="30" s="1"/>
  <c r="H316" i="30"/>
  <c r="AX316" i="30" s="1"/>
  <c r="AW322" i="30"/>
  <c r="H413" i="30"/>
  <c r="AX413" i="30" s="1"/>
  <c r="E429" i="30"/>
  <c r="H433" i="30"/>
  <c r="AX433" i="30" s="1"/>
  <c r="AQ454" i="30"/>
  <c r="AR454" i="30" s="1"/>
  <c r="AT454" i="30" s="1"/>
  <c r="AV454" i="30" s="1"/>
  <c r="AT472" i="30"/>
  <c r="AV472" i="30" s="1"/>
  <c r="AY472" i="30" s="1"/>
  <c r="H484" i="30"/>
  <c r="AX484" i="30" s="1"/>
  <c r="H57" i="30"/>
  <c r="AX57" i="30" s="1"/>
  <c r="AT192" i="30"/>
  <c r="AV192" i="30" s="1"/>
  <c r="AY192" i="30" s="1"/>
  <c r="AU242" i="30"/>
  <c r="AT252" i="30"/>
  <c r="AV252" i="30" s="1"/>
  <c r="AY252" i="30" s="1"/>
  <c r="H253" i="30"/>
  <c r="AX253" i="30" s="1"/>
  <c r="H266" i="30"/>
  <c r="AX266" i="30" s="1"/>
  <c r="H284" i="30"/>
  <c r="AW284" i="30" s="1"/>
  <c r="H285" i="30"/>
  <c r="AW285" i="30" s="1"/>
  <c r="L292" i="30"/>
  <c r="AQ303" i="30"/>
  <c r="AR303" i="30" s="1"/>
  <c r="AT303" i="30" s="1"/>
  <c r="AQ304" i="30"/>
  <c r="AR304" i="30" s="1"/>
  <c r="AT304" i="30" s="1"/>
  <c r="H309" i="30"/>
  <c r="AX309" i="30" s="1"/>
  <c r="H317" i="30"/>
  <c r="AW317" i="30" s="1"/>
  <c r="H343" i="30"/>
  <c r="AX343" i="30" s="1"/>
  <c r="H353" i="30"/>
  <c r="AW353" i="30" s="1"/>
  <c r="H398" i="30"/>
  <c r="AW398" i="30" s="1"/>
  <c r="AT412" i="30"/>
  <c r="AQ425" i="30"/>
  <c r="AR425" i="30" s="1"/>
  <c r="AT425" i="30" s="1"/>
  <c r="AX432" i="30"/>
  <c r="AQ440" i="30"/>
  <c r="AR440" i="30" s="1"/>
  <c r="AT440" i="30" s="1"/>
  <c r="AT442" i="30"/>
  <c r="H443" i="30"/>
  <c r="AX443" i="30" s="1"/>
  <c r="E459" i="30"/>
  <c r="H466" i="30"/>
  <c r="AX466" i="30" s="1"/>
  <c r="H473" i="30"/>
  <c r="AX473" i="30" s="1"/>
  <c r="AQ476" i="30"/>
  <c r="AR476" i="30" s="1"/>
  <c r="AT476" i="30" s="1"/>
  <c r="I498" i="30"/>
  <c r="AQ498" i="30" s="1"/>
  <c r="AR498" i="30" s="1"/>
  <c r="AT498" i="30" s="1"/>
  <c r="AX502" i="30"/>
  <c r="H503" i="30"/>
  <c r="AX503" i="30" s="1"/>
  <c r="AQ510" i="30"/>
  <c r="AR510" i="30" s="1"/>
  <c r="AT510" i="30" s="1"/>
  <c r="AV510" i="30" s="1"/>
  <c r="AX422" i="30"/>
  <c r="H444" i="30"/>
  <c r="AW444" i="30" s="1"/>
  <c r="AU450" i="30"/>
  <c r="AQ223" i="30"/>
  <c r="AR223" i="30" s="1"/>
  <c r="AT223" i="30" s="1"/>
  <c r="AV223" i="30" s="1"/>
  <c r="AT322" i="30"/>
  <c r="AV322" i="30" s="1"/>
  <c r="AY322" i="30" s="1"/>
  <c r="H323" i="30"/>
  <c r="AX323" i="30" s="1"/>
  <c r="AT342" i="30"/>
  <c r="AV342" i="30" s="1"/>
  <c r="AY342" i="30" s="1"/>
  <c r="AT352" i="30"/>
  <c r="AV352" i="30" s="1"/>
  <c r="AY352" i="30" s="1"/>
  <c r="AQ420" i="30"/>
  <c r="AU432" i="30"/>
  <c r="I448" i="30"/>
  <c r="AQ448" i="30" s="1"/>
  <c r="AR448" i="30" s="1"/>
  <c r="J445" i="30"/>
  <c r="AU445" i="30" s="1"/>
  <c r="I497" i="30"/>
  <c r="J497" i="30" s="1"/>
  <c r="J498" i="30" s="1"/>
  <c r="AU498" i="30" s="1"/>
  <c r="AQ505" i="30"/>
  <c r="AR505" i="30" s="1"/>
  <c r="AT505" i="30" s="1"/>
  <c r="E509" i="30"/>
  <c r="AU460" i="30"/>
  <c r="H168" i="30"/>
  <c r="AX168" i="30" s="1"/>
  <c r="AQ183" i="30"/>
  <c r="AR183" i="30" s="1"/>
  <c r="AT183" i="30" s="1"/>
  <c r="AV183" i="30" s="1"/>
  <c r="H194" i="30"/>
  <c r="AW194" i="30" s="1"/>
  <c r="J165" i="30"/>
  <c r="AU165" i="30" s="1"/>
  <c r="AQ224" i="30"/>
  <c r="AR224" i="30" s="1"/>
  <c r="AT224" i="30" s="1"/>
  <c r="H256" i="30"/>
  <c r="AX256" i="30" s="1"/>
  <c r="H267" i="30"/>
  <c r="AW267" i="30" s="1"/>
  <c r="H296" i="30"/>
  <c r="AX296" i="30" s="1"/>
  <c r="AT302" i="30"/>
  <c r="AV302" i="30" s="1"/>
  <c r="AY302" i="30" s="1"/>
  <c r="H303" i="30"/>
  <c r="AX303" i="30" s="1"/>
  <c r="H305" i="30"/>
  <c r="AW305" i="30" s="1"/>
  <c r="H307" i="30"/>
  <c r="AW307" i="30" s="1"/>
  <c r="H363" i="30"/>
  <c r="AW363" i="30" s="1"/>
  <c r="H374" i="30"/>
  <c r="AW374" i="30" s="1"/>
  <c r="H376" i="30"/>
  <c r="AX376" i="30" s="1"/>
  <c r="H384" i="30"/>
  <c r="AX384" i="30" s="1"/>
  <c r="H386" i="30"/>
  <c r="AX386" i="30" s="1"/>
  <c r="H387" i="30"/>
  <c r="AW387" i="30" s="1"/>
  <c r="AW402" i="30"/>
  <c r="AQ403" i="30"/>
  <c r="AR403" i="30" s="1"/>
  <c r="AT403" i="30" s="1"/>
  <c r="AU420" i="30"/>
  <c r="E438" i="30"/>
  <c r="E439" i="30"/>
  <c r="AU440" i="30"/>
  <c r="AQ450" i="30"/>
  <c r="AR450" i="30" s="1"/>
  <c r="AQ453" i="30"/>
  <c r="AR453" i="30" s="1"/>
  <c r="AT453" i="30" s="1"/>
  <c r="AV453" i="30" s="1"/>
  <c r="AQ460" i="30"/>
  <c r="AR460" i="30" s="1"/>
  <c r="AT460" i="30" s="1"/>
  <c r="J430" i="30"/>
  <c r="AU430" i="30" s="1"/>
  <c r="J435" i="30"/>
  <c r="AU435" i="30" s="1"/>
  <c r="H463" i="30"/>
  <c r="AW463" i="30" s="1"/>
  <c r="AQ466" i="30"/>
  <c r="AR466" i="30" s="1"/>
  <c r="AT466" i="30" s="1"/>
  <c r="H476" i="30"/>
  <c r="AX476" i="30" s="1"/>
  <c r="AQ483" i="30"/>
  <c r="AR483" i="30" s="1"/>
  <c r="AT483" i="30" s="1"/>
  <c r="AV483" i="30" s="1"/>
  <c r="AY483" i="30" s="1"/>
  <c r="H488" i="30"/>
  <c r="AW488" i="30" s="1"/>
  <c r="AU482" i="30"/>
  <c r="AQ485" i="30"/>
  <c r="AR485" i="30" s="1"/>
  <c r="AT485" i="30" s="1"/>
  <c r="AV485" i="30" s="1"/>
  <c r="AY485" i="30" s="1"/>
  <c r="I487" i="30"/>
  <c r="J487" i="30" s="1"/>
  <c r="J489" i="30" s="1"/>
  <c r="AQ494" i="30"/>
  <c r="AR494" i="30" s="1"/>
  <c r="AT494" i="30" s="1"/>
  <c r="F505" i="30"/>
  <c r="H504" i="30"/>
  <c r="AL509" i="30"/>
  <c r="AQ509" i="30" s="1"/>
  <c r="AQ506" i="30"/>
  <c r="AR502" i="30"/>
  <c r="AT502" i="30" s="1"/>
  <c r="J505" i="30"/>
  <c r="AU505" i="30" s="1"/>
  <c r="I507" i="30"/>
  <c r="E507" i="30"/>
  <c r="I508" i="30"/>
  <c r="J508" i="30" s="1"/>
  <c r="AU508" i="30" s="1"/>
  <c r="H494" i="30"/>
  <c r="AX494" i="30" s="1"/>
  <c r="H493" i="30"/>
  <c r="AW493" i="30" s="1"/>
  <c r="AX490" i="30"/>
  <c r="AQ490" i="30"/>
  <c r="AX500" i="30"/>
  <c r="AW500" i="30"/>
  <c r="H495" i="30"/>
  <c r="AQ484" i="30"/>
  <c r="AQ493" i="30"/>
  <c r="AM495" i="30"/>
  <c r="AQ495" i="30" s="1"/>
  <c r="AQ496" i="30"/>
  <c r="AX483" i="30"/>
  <c r="AW483" i="30"/>
  <c r="AL489" i="30"/>
  <c r="AT492" i="30"/>
  <c r="E499" i="30"/>
  <c r="H499" i="30" s="1"/>
  <c r="E498" i="30"/>
  <c r="H498" i="30" s="1"/>
  <c r="H496" i="30"/>
  <c r="E497" i="30"/>
  <c r="H497" i="30" s="1"/>
  <c r="AX485" i="30"/>
  <c r="AW485" i="30"/>
  <c r="AT482" i="30"/>
  <c r="I489" i="30"/>
  <c r="I488" i="30"/>
  <c r="AQ488" i="30" s="1"/>
  <c r="AU494" i="30"/>
  <c r="AU492" i="30"/>
  <c r="AW492" i="30"/>
  <c r="AQ500" i="30"/>
  <c r="AW482" i="30"/>
  <c r="I499" i="30"/>
  <c r="AQ499" i="30" s="1"/>
  <c r="E487" i="30"/>
  <c r="H487" i="30" s="1"/>
  <c r="J466" i="30"/>
  <c r="AU467" i="30" s="1"/>
  <c r="AQ463" i="30"/>
  <c r="AR463" i="30" s="1"/>
  <c r="AT463" i="30" s="1"/>
  <c r="AQ465" i="30"/>
  <c r="AR465" i="30" s="1"/>
  <c r="AT465" i="30" s="1"/>
  <c r="AV465" i="30" s="1"/>
  <c r="AY465" i="30" s="1"/>
  <c r="AQ464" i="30"/>
  <c r="AR464" i="30" s="1"/>
  <c r="AT464" i="30" s="1"/>
  <c r="AV464" i="30" s="1"/>
  <c r="AY464" i="30" s="1"/>
  <c r="AQ474" i="30"/>
  <c r="J476" i="30"/>
  <c r="AU477" i="30" s="1"/>
  <c r="AQ473" i="30"/>
  <c r="AR473" i="30" s="1"/>
  <c r="AT473" i="30" s="1"/>
  <c r="AQ475" i="30"/>
  <c r="AR475" i="30" s="1"/>
  <c r="AT475" i="30" s="1"/>
  <c r="AV475" i="30" s="1"/>
  <c r="AY475" i="30" s="1"/>
  <c r="AX465" i="30"/>
  <c r="AW465" i="30"/>
  <c r="AX475" i="30"/>
  <c r="AW475" i="30"/>
  <c r="AX464" i="30"/>
  <c r="AW464" i="30"/>
  <c r="AX462" i="30"/>
  <c r="AX472" i="30"/>
  <c r="AU463" i="30"/>
  <c r="AU473" i="30"/>
  <c r="AU452" i="30"/>
  <c r="AQ455" i="30"/>
  <c r="AR455" i="30" s="1"/>
  <c r="AT455" i="30" s="1"/>
  <c r="AQ443" i="30"/>
  <c r="AQ444" i="30"/>
  <c r="AR444" i="30" s="1"/>
  <c r="I449" i="30"/>
  <c r="AQ449" i="30" s="1"/>
  <c r="AR449" i="30" s="1"/>
  <c r="AT449" i="30" s="1"/>
  <c r="AU447" i="30"/>
  <c r="AU449" i="30"/>
  <c r="H445" i="30"/>
  <c r="F446" i="30"/>
  <c r="F447" i="30" s="1"/>
  <c r="F448" i="30" s="1"/>
  <c r="F449" i="30" s="1"/>
  <c r="F450" i="30" s="1"/>
  <c r="H450" i="30" s="1"/>
  <c r="F456" i="30"/>
  <c r="H455" i="30"/>
  <c r="AM445" i="30"/>
  <c r="AQ445" i="30" s="1"/>
  <c r="AQ447" i="30"/>
  <c r="AR452" i="30"/>
  <c r="AT452" i="30" s="1"/>
  <c r="H454" i="30"/>
  <c r="I459" i="30"/>
  <c r="AQ459" i="30" s="1"/>
  <c r="I457" i="30"/>
  <c r="J457" i="30" s="1"/>
  <c r="I458" i="30"/>
  <c r="AU455" i="30"/>
  <c r="E448" i="30"/>
  <c r="E449" i="30"/>
  <c r="E447" i="30"/>
  <c r="AU444" i="30"/>
  <c r="AU442" i="30"/>
  <c r="AW442" i="30"/>
  <c r="AQ446" i="30"/>
  <c r="AQ456" i="30"/>
  <c r="AW452" i="30"/>
  <c r="E457" i="30"/>
  <c r="AQ433" i="30"/>
  <c r="AR433" i="30" s="1"/>
  <c r="AT433" i="30" s="1"/>
  <c r="AV433" i="30" s="1"/>
  <c r="AQ423" i="30"/>
  <c r="AR423" i="30" s="1"/>
  <c r="AT423" i="30" s="1"/>
  <c r="AV423" i="30" s="1"/>
  <c r="AQ424" i="30"/>
  <c r="AR424" i="30" s="1"/>
  <c r="AT424" i="30" s="1"/>
  <c r="AQ430" i="30"/>
  <c r="AR430" i="30" s="1"/>
  <c r="AT430" i="30" s="1"/>
  <c r="AR432" i="30"/>
  <c r="AT432" i="30" s="1"/>
  <c r="AQ435" i="30"/>
  <c r="AR435" i="30" s="1"/>
  <c r="AT435" i="30" s="1"/>
  <c r="I437" i="30"/>
  <c r="F435" i="30"/>
  <c r="H434" i="30"/>
  <c r="AQ439" i="30"/>
  <c r="AQ436" i="30"/>
  <c r="I438" i="30"/>
  <c r="AU424" i="30"/>
  <c r="AQ414" i="30"/>
  <c r="AR414" i="30" s="1"/>
  <c r="AT414" i="30" s="1"/>
  <c r="AV414" i="30" s="1"/>
  <c r="AQ415" i="30"/>
  <c r="AR415" i="30" s="1"/>
  <c r="AT415" i="30" s="1"/>
  <c r="J415" i="30"/>
  <c r="AU415" i="30" s="1"/>
  <c r="I418" i="30"/>
  <c r="J418" i="30" s="1"/>
  <c r="AU418" i="30" s="1"/>
  <c r="I419" i="30"/>
  <c r="AQ419" i="30" s="1"/>
  <c r="AR419" i="30" s="1"/>
  <c r="AT419" i="30" s="1"/>
  <c r="AR420" i="30"/>
  <c r="AT420" i="30" s="1"/>
  <c r="F425" i="30"/>
  <c r="H424" i="30"/>
  <c r="F416" i="30"/>
  <c r="F417" i="30" s="1"/>
  <c r="F418" i="30" s="1"/>
  <c r="F419" i="30" s="1"/>
  <c r="F420" i="30" s="1"/>
  <c r="H420" i="30" s="1"/>
  <c r="H415" i="30"/>
  <c r="AU417" i="30"/>
  <c r="AU419" i="30"/>
  <c r="H414" i="30"/>
  <c r="AQ416" i="30"/>
  <c r="AQ417" i="30"/>
  <c r="AL429" i="30"/>
  <c r="AQ429" i="30" s="1"/>
  <c r="AQ426" i="30"/>
  <c r="AW412" i="30"/>
  <c r="AX412" i="30"/>
  <c r="E418" i="30"/>
  <c r="AR422" i="30"/>
  <c r="AT422" i="30" s="1"/>
  <c r="AV422" i="30" s="1"/>
  <c r="AY422" i="30" s="1"/>
  <c r="I427" i="30"/>
  <c r="J427" i="30" s="1"/>
  <c r="AU412" i="30"/>
  <c r="AQ413" i="30"/>
  <c r="E419" i="30"/>
  <c r="E427" i="30"/>
  <c r="I428" i="30"/>
  <c r="AQ409" i="30"/>
  <c r="AR409" i="30" s="1"/>
  <c r="AT409" i="30" s="1"/>
  <c r="AV409" i="30" s="1"/>
  <c r="AQ405" i="30"/>
  <c r="AR405" i="30" s="1"/>
  <c r="AT405" i="30" s="1"/>
  <c r="AQ406" i="30"/>
  <c r="AR406" i="30" s="1"/>
  <c r="AT406" i="30" s="1"/>
  <c r="AV406" i="30" s="1"/>
  <c r="AY406" i="30" s="1"/>
  <c r="AQ408" i="30"/>
  <c r="AR408" i="30" s="1"/>
  <c r="AT408" i="30" s="1"/>
  <c r="H408" i="30"/>
  <c r="AX408" i="30" s="1"/>
  <c r="H409" i="30"/>
  <c r="AW409" i="30" s="1"/>
  <c r="AW406" i="30"/>
  <c r="AX406" i="30"/>
  <c r="AW405" i="30"/>
  <c r="AX405" i="30"/>
  <c r="AW407" i="30"/>
  <c r="AX407" i="30"/>
  <c r="AU402" i="30"/>
  <c r="AR402" i="30"/>
  <c r="AT402" i="30" s="1"/>
  <c r="AU403" i="30"/>
  <c r="AU405" i="30"/>
  <c r="I407" i="30"/>
  <c r="AQ407" i="30" s="1"/>
  <c r="AU408" i="30"/>
  <c r="AQ394" i="30"/>
  <c r="AR394" i="30" s="1"/>
  <c r="AQ399" i="30"/>
  <c r="AR399" i="30" s="1"/>
  <c r="AR393" i="30"/>
  <c r="AT393" i="30" s="1"/>
  <c r="AX396" i="30"/>
  <c r="AW396" i="30"/>
  <c r="AX397" i="30"/>
  <c r="AW397" i="30"/>
  <c r="AQ398" i="30"/>
  <c r="AW399" i="30"/>
  <c r="AX399" i="30"/>
  <c r="AU392" i="30"/>
  <c r="AR392" i="30"/>
  <c r="AT392" i="30" s="1"/>
  <c r="AW392" i="30"/>
  <c r="AU395" i="30"/>
  <c r="I396" i="30"/>
  <c r="AQ396" i="30" s="1"/>
  <c r="J398" i="30"/>
  <c r="I395" i="30"/>
  <c r="AQ395" i="30" s="1"/>
  <c r="AQ384" i="30"/>
  <c r="AQ387" i="30"/>
  <c r="AR387" i="30" s="1"/>
  <c r="AT387" i="30" s="1"/>
  <c r="AV387" i="30" s="1"/>
  <c r="AQ383" i="30"/>
  <c r="AR383" i="30" s="1"/>
  <c r="AQ385" i="30"/>
  <c r="AR385" i="30" s="1"/>
  <c r="AQ386" i="30"/>
  <c r="AR386" i="30" s="1"/>
  <c r="AT386" i="30" s="1"/>
  <c r="AW384" i="30"/>
  <c r="AW385" i="30"/>
  <c r="AX385" i="30"/>
  <c r="AT382" i="30"/>
  <c r="AV382" i="30" s="1"/>
  <c r="AY382" i="30" s="1"/>
  <c r="AX382" i="30"/>
  <c r="AU386" i="30"/>
  <c r="AQ375" i="30"/>
  <c r="AR375" i="30" s="1"/>
  <c r="AT375" i="30" s="1"/>
  <c r="AV375" i="30" s="1"/>
  <c r="AY375" i="30" s="1"/>
  <c r="AQ377" i="30"/>
  <c r="AR377" i="30" s="1"/>
  <c r="AT377" i="30" s="1"/>
  <c r="AV377" i="30" s="1"/>
  <c r="AQ374" i="30"/>
  <c r="AR374" i="30" s="1"/>
  <c r="AT374" i="30" s="1"/>
  <c r="AV374" i="30" s="1"/>
  <c r="AQ373" i="30"/>
  <c r="AR373" i="30" s="1"/>
  <c r="AT373" i="30" s="1"/>
  <c r="AV373" i="30" s="1"/>
  <c r="AQ376" i="30"/>
  <c r="AR376" i="30" s="1"/>
  <c r="AT376" i="30" s="1"/>
  <c r="H377" i="30"/>
  <c r="AX377" i="30" s="1"/>
  <c r="AX373" i="30"/>
  <c r="AW375" i="30"/>
  <c r="AX375" i="30"/>
  <c r="AW372" i="30"/>
  <c r="AT372" i="30"/>
  <c r="AV372" i="30" s="1"/>
  <c r="AY372" i="30" s="1"/>
  <c r="AX372" i="30"/>
  <c r="AU376" i="30"/>
  <c r="AQ364" i="30"/>
  <c r="AR364" i="30" s="1"/>
  <c r="AT364" i="30" s="1"/>
  <c r="AV364" i="30" s="1"/>
  <c r="AQ367" i="30"/>
  <c r="AR367" i="30" s="1"/>
  <c r="AT367" i="30" s="1"/>
  <c r="AV367" i="30" s="1"/>
  <c r="AQ363" i="30"/>
  <c r="AR363" i="30" s="1"/>
  <c r="AT363" i="30" s="1"/>
  <c r="AV363" i="30" s="1"/>
  <c r="AQ365" i="30"/>
  <c r="AR365" i="30" s="1"/>
  <c r="AT365" i="30" s="1"/>
  <c r="AV365" i="30" s="1"/>
  <c r="AY365" i="30" s="1"/>
  <c r="AQ366" i="30"/>
  <c r="AR366" i="30" s="1"/>
  <c r="AT366" i="30" s="1"/>
  <c r="H364" i="30"/>
  <c r="AW364" i="30" s="1"/>
  <c r="H366" i="30"/>
  <c r="AX366" i="30" s="1"/>
  <c r="H367" i="30"/>
  <c r="AX367" i="30" s="1"/>
  <c r="AW365" i="30"/>
  <c r="AX365" i="30"/>
  <c r="AX362" i="30"/>
  <c r="AU366" i="30"/>
  <c r="AQ353" i="30"/>
  <c r="AR353" i="30" s="1"/>
  <c r="AQ354" i="30"/>
  <c r="AR354" i="30" s="1"/>
  <c r="AT354" i="30" s="1"/>
  <c r="AV354" i="30" s="1"/>
  <c r="AQ357" i="30"/>
  <c r="AR357" i="30" s="1"/>
  <c r="AT357" i="30" s="1"/>
  <c r="AV357" i="30" s="1"/>
  <c r="AQ355" i="30"/>
  <c r="AR355" i="30" s="1"/>
  <c r="AQ356" i="30"/>
  <c r="AR356" i="30" s="1"/>
  <c r="AT356" i="30" s="1"/>
  <c r="H354" i="30"/>
  <c r="AW354" i="30" s="1"/>
  <c r="H356" i="30"/>
  <c r="AX356" i="30" s="1"/>
  <c r="H357" i="30"/>
  <c r="AX357" i="30" s="1"/>
  <c r="AX353" i="30"/>
  <c r="AW355" i="30"/>
  <c r="AX355" i="30"/>
  <c r="AX352" i="30"/>
  <c r="AW352" i="30"/>
  <c r="AU356" i="30"/>
  <c r="AQ343" i="30"/>
  <c r="AR343" i="30" s="1"/>
  <c r="AT343" i="30" s="1"/>
  <c r="AV343" i="30" s="1"/>
  <c r="AQ344" i="30"/>
  <c r="AR344" i="30" s="1"/>
  <c r="AT344" i="30" s="1"/>
  <c r="AV344" i="30" s="1"/>
  <c r="AQ347" i="30"/>
  <c r="AR347" i="30" s="1"/>
  <c r="AT347" i="30" s="1"/>
  <c r="AV347" i="30" s="1"/>
  <c r="AQ345" i="30"/>
  <c r="AR345" i="30" s="1"/>
  <c r="AT345" i="30" s="1"/>
  <c r="AV345" i="30" s="1"/>
  <c r="AY345" i="30" s="1"/>
  <c r="AQ346" i="30"/>
  <c r="H344" i="30"/>
  <c r="AW344" i="30" s="1"/>
  <c r="H346" i="30"/>
  <c r="AX346" i="30" s="1"/>
  <c r="H347" i="30"/>
  <c r="AX347" i="30" s="1"/>
  <c r="AW345" i="30"/>
  <c r="AX345" i="30"/>
  <c r="AW346" i="30"/>
  <c r="AX342" i="30"/>
  <c r="AW342" i="30"/>
  <c r="AU346" i="30"/>
  <c r="AQ334" i="30"/>
  <c r="AR334" i="30" s="1"/>
  <c r="AT334" i="30" s="1"/>
  <c r="AV334" i="30" s="1"/>
  <c r="AQ337" i="30"/>
  <c r="AR337" i="30" s="1"/>
  <c r="AT337" i="30" s="1"/>
  <c r="AV337" i="30" s="1"/>
  <c r="AQ333" i="30"/>
  <c r="AR333" i="30" s="1"/>
  <c r="AQ335" i="30"/>
  <c r="AR335" i="30" s="1"/>
  <c r="AT335" i="30" s="1"/>
  <c r="AV335" i="30" s="1"/>
  <c r="AY335" i="30" s="1"/>
  <c r="AQ336" i="30"/>
  <c r="AR336" i="30" s="1"/>
  <c r="AT336" i="30" s="1"/>
  <c r="H334" i="30"/>
  <c r="AW334" i="30" s="1"/>
  <c r="H336" i="30"/>
  <c r="AX336" i="30" s="1"/>
  <c r="H337" i="30"/>
  <c r="AX337" i="30" s="1"/>
  <c r="AW335" i="30"/>
  <c r="AX335" i="30"/>
  <c r="AT332" i="30"/>
  <c r="AV332" i="30" s="1"/>
  <c r="AY332" i="30" s="1"/>
  <c r="AX332" i="30"/>
  <c r="AU336" i="30"/>
  <c r="AQ324" i="30"/>
  <c r="AR324" i="30" s="1"/>
  <c r="AT324" i="30" s="1"/>
  <c r="AV324" i="30" s="1"/>
  <c r="AQ327" i="30"/>
  <c r="AR327" i="30" s="1"/>
  <c r="AT327" i="30" s="1"/>
  <c r="AV327" i="30" s="1"/>
  <c r="AQ323" i="30"/>
  <c r="AR323" i="30" s="1"/>
  <c r="AQ325" i="30"/>
  <c r="AR325" i="30" s="1"/>
  <c r="AT325" i="30" s="1"/>
  <c r="AV325" i="30" s="1"/>
  <c r="AY325" i="30" s="1"/>
  <c r="AQ326" i="30"/>
  <c r="AR326" i="30" s="1"/>
  <c r="AT326" i="30" s="1"/>
  <c r="H324" i="30"/>
  <c r="AX324" i="30" s="1"/>
  <c r="H326" i="30"/>
  <c r="AX326" i="30" s="1"/>
  <c r="H327" i="30"/>
  <c r="AW327" i="30" s="1"/>
  <c r="AX325" i="30"/>
  <c r="AW325" i="30"/>
  <c r="AU326" i="30"/>
  <c r="AU316" i="30"/>
  <c r="J317" i="30"/>
  <c r="AQ317" i="30"/>
  <c r="AR312" i="30"/>
  <c r="AT312" i="30" s="1"/>
  <c r="I313" i="30"/>
  <c r="AQ313" i="30" s="1"/>
  <c r="I314" i="30"/>
  <c r="AQ314" i="30" s="1"/>
  <c r="I315" i="30"/>
  <c r="AW312" i="30"/>
  <c r="I316" i="30"/>
  <c r="AQ316" i="30" s="1"/>
  <c r="AX315" i="30"/>
  <c r="J312" i="30"/>
  <c r="AU312" i="30" s="1"/>
  <c r="AQ305" i="30"/>
  <c r="AR305" i="30" s="1"/>
  <c r="AT305" i="30" s="1"/>
  <c r="AU304" i="30"/>
  <c r="AQ309" i="30"/>
  <c r="AR309" i="30" s="1"/>
  <c r="AU303" i="30"/>
  <c r="AQ308" i="30"/>
  <c r="AR308" i="30" s="1"/>
  <c r="AT308" i="30" s="1"/>
  <c r="AX306" i="30"/>
  <c r="AX302" i="30"/>
  <c r="J306" i="30"/>
  <c r="AU306" i="30" s="1"/>
  <c r="I307" i="30"/>
  <c r="AQ307" i="30" s="1"/>
  <c r="AU305" i="30"/>
  <c r="AU308" i="30"/>
  <c r="H205" i="30"/>
  <c r="AX205" i="30" s="1"/>
  <c r="F206" i="30"/>
  <c r="F207" i="30" s="1"/>
  <c r="F208" i="30" s="1"/>
  <c r="F209" i="30" s="1"/>
  <c r="F210" i="30" s="1"/>
  <c r="H210" i="30" s="1"/>
  <c r="AX210" i="30" s="1"/>
  <c r="E239" i="30"/>
  <c r="H243" i="30"/>
  <c r="AX243" i="30" s="1"/>
  <c r="AQ250" i="30"/>
  <c r="AR250" i="30" s="1"/>
  <c r="I284" i="30"/>
  <c r="AQ284" i="30" s="1"/>
  <c r="I289" i="30"/>
  <c r="AQ289" i="30" s="1"/>
  <c r="AR289" i="30" s="1"/>
  <c r="AT289" i="30" s="1"/>
  <c r="I297" i="30"/>
  <c r="AQ297" i="30" s="1"/>
  <c r="AR297" i="30" s="1"/>
  <c r="AT297" i="30" s="1"/>
  <c r="AV297" i="30" s="1"/>
  <c r="AU194" i="30"/>
  <c r="I146" i="30"/>
  <c r="AQ146" i="30" s="1"/>
  <c r="AR146" i="30" s="1"/>
  <c r="AT146" i="30" s="1"/>
  <c r="I143" i="30"/>
  <c r="AQ143" i="30" s="1"/>
  <c r="AR143" i="30" s="1"/>
  <c r="AT143" i="30" s="1"/>
  <c r="H223" i="30"/>
  <c r="AX223" i="30" s="1"/>
  <c r="H98" i="30"/>
  <c r="AX98" i="30" s="1"/>
  <c r="E219" i="30"/>
  <c r="AQ243" i="30"/>
  <c r="AR243" i="30" s="1"/>
  <c r="AT243" i="30" s="1"/>
  <c r="AV243" i="30" s="1"/>
  <c r="AQ245" i="30"/>
  <c r="AR245" i="30" s="1"/>
  <c r="AT245" i="30" s="1"/>
  <c r="E249" i="30"/>
  <c r="AU263" i="30"/>
  <c r="H274" i="30"/>
  <c r="AW274" i="30" s="1"/>
  <c r="I279" i="30"/>
  <c r="AQ279" i="30" s="1"/>
  <c r="I283" i="30"/>
  <c r="AQ283" i="30" s="1"/>
  <c r="AR283" i="30" s="1"/>
  <c r="AT283" i="30" s="1"/>
  <c r="J292" i="30"/>
  <c r="AU292" i="30" s="1"/>
  <c r="AQ292" i="30"/>
  <c r="AR292" i="30" s="1"/>
  <c r="AT292" i="30" s="1"/>
  <c r="I294" i="30"/>
  <c r="AQ294" i="30" s="1"/>
  <c r="I296" i="30"/>
  <c r="AQ296" i="30" s="1"/>
  <c r="AR296" i="30" s="1"/>
  <c r="AT296" i="30" s="1"/>
  <c r="AU210" i="30"/>
  <c r="J185" i="30"/>
  <c r="AU185" i="30" s="1"/>
  <c r="H74" i="30"/>
  <c r="AX74" i="30" s="1"/>
  <c r="H93" i="30"/>
  <c r="AW93" i="30" s="1"/>
  <c r="H94" i="30"/>
  <c r="AX94" i="30" s="1"/>
  <c r="H133" i="30"/>
  <c r="AX133" i="30" s="1"/>
  <c r="H136" i="30"/>
  <c r="AX136" i="30" s="1"/>
  <c r="I145" i="30"/>
  <c r="J145" i="30" s="1"/>
  <c r="AU145" i="30" s="1"/>
  <c r="H197" i="30"/>
  <c r="AX197" i="30" s="1"/>
  <c r="E229" i="30"/>
  <c r="AQ235" i="30"/>
  <c r="AR235" i="30" s="1"/>
  <c r="AT235" i="30" s="1"/>
  <c r="H254" i="30"/>
  <c r="AW254" i="30" s="1"/>
  <c r="H278" i="30"/>
  <c r="AX278" i="30" s="1"/>
  <c r="I288" i="30"/>
  <c r="AQ288" i="30" s="1"/>
  <c r="H289" i="30"/>
  <c r="AX289" i="30" s="1"/>
  <c r="J12" i="2"/>
  <c r="I15" i="2"/>
  <c r="J15" i="2" s="1"/>
  <c r="I17" i="2"/>
  <c r="AQ293" i="30"/>
  <c r="AR293" i="30" s="1"/>
  <c r="H297" i="30"/>
  <c r="AW297" i="30" s="1"/>
  <c r="AW292" i="30"/>
  <c r="AX295" i="30"/>
  <c r="AW295" i="30"/>
  <c r="AX292" i="30"/>
  <c r="AU296" i="30"/>
  <c r="H288" i="30"/>
  <c r="AX288" i="30" s="1"/>
  <c r="AW287" i="30"/>
  <c r="AX287" i="30"/>
  <c r="AW286" i="30"/>
  <c r="AX286" i="30"/>
  <c r="AU283" i="30"/>
  <c r="AW282" i="30"/>
  <c r="AU285" i="30"/>
  <c r="I286" i="30"/>
  <c r="AQ286" i="30" s="1"/>
  <c r="J284" i="30"/>
  <c r="J288" i="30" s="1"/>
  <c r="I285" i="30"/>
  <c r="AQ285" i="30" s="1"/>
  <c r="H279" i="30"/>
  <c r="AX279" i="30" s="1"/>
  <c r="AX277" i="30"/>
  <c r="AW277" i="30"/>
  <c r="AX276" i="30"/>
  <c r="AW276" i="30"/>
  <c r="AQ278" i="30"/>
  <c r="AW272" i="30"/>
  <c r="J273" i="30"/>
  <c r="I274" i="30"/>
  <c r="AQ274" i="30" s="1"/>
  <c r="I276" i="30"/>
  <c r="J274" i="30"/>
  <c r="J278" i="30" s="1"/>
  <c r="I275" i="30"/>
  <c r="AQ275" i="30" s="1"/>
  <c r="AQ264" i="30"/>
  <c r="AR264" i="30" s="1"/>
  <c r="AT264" i="30" s="1"/>
  <c r="AV264" i="30" s="1"/>
  <c r="AQ267" i="30"/>
  <c r="AR267" i="30" s="1"/>
  <c r="AT267" i="30" s="1"/>
  <c r="AQ263" i="30"/>
  <c r="AR263" i="30" s="1"/>
  <c r="AT263" i="30" s="1"/>
  <c r="J266" i="30"/>
  <c r="AQ265" i="30"/>
  <c r="AR265" i="30" s="1"/>
  <c r="AT265" i="30" s="1"/>
  <c r="AV265" i="30" s="1"/>
  <c r="AY265" i="30" s="1"/>
  <c r="AQ266" i="30"/>
  <c r="AR266" i="30" s="1"/>
  <c r="AT266" i="30" s="1"/>
  <c r="AW265" i="30"/>
  <c r="AX265" i="30"/>
  <c r="AX262" i="30"/>
  <c r="AQ254" i="30"/>
  <c r="AR254" i="30" s="1"/>
  <c r="AT254" i="30" s="1"/>
  <c r="AV254" i="30" s="1"/>
  <c r="AQ257" i="30"/>
  <c r="AR257" i="30" s="1"/>
  <c r="AT257" i="30" s="1"/>
  <c r="AV257" i="30" s="1"/>
  <c r="AQ253" i="30"/>
  <c r="AR253" i="30" s="1"/>
  <c r="AQ255" i="30"/>
  <c r="AR255" i="30" s="1"/>
  <c r="AT255" i="30" s="1"/>
  <c r="AV255" i="30" s="1"/>
  <c r="AY255" i="30" s="1"/>
  <c r="AQ256" i="30"/>
  <c r="AR256" i="30" s="1"/>
  <c r="AT256" i="30" s="1"/>
  <c r="AW255" i="30"/>
  <c r="AX255" i="30"/>
  <c r="AX252" i="30"/>
  <c r="F245" i="30"/>
  <c r="H244" i="30"/>
  <c r="AL249" i="30"/>
  <c r="AQ249" i="30" s="1"/>
  <c r="AQ246" i="30"/>
  <c r="AR242" i="30"/>
  <c r="AT242" i="30" s="1"/>
  <c r="J245" i="30"/>
  <c r="AU245" i="30" s="1"/>
  <c r="I247" i="30"/>
  <c r="AW242" i="30"/>
  <c r="E247" i="30"/>
  <c r="I248" i="30"/>
  <c r="J248" i="30" s="1"/>
  <c r="AU248" i="30" s="1"/>
  <c r="AQ233" i="30"/>
  <c r="AR233" i="30" s="1"/>
  <c r="AT233" i="30" s="1"/>
  <c r="AV233" i="30" s="1"/>
  <c r="AQ234" i="30"/>
  <c r="AR234" i="30" s="1"/>
  <c r="AT234" i="30" s="1"/>
  <c r="AV234" i="30" s="1"/>
  <c r="AQ240" i="30"/>
  <c r="AR240" i="30" s="1"/>
  <c r="AQ225" i="30"/>
  <c r="AR225" i="30" s="1"/>
  <c r="AT225" i="30" s="1"/>
  <c r="AQ230" i="30"/>
  <c r="AR230" i="30" s="1"/>
  <c r="AL239" i="30"/>
  <c r="AQ239" i="30" s="1"/>
  <c r="AQ236" i="30"/>
  <c r="F235" i="30"/>
  <c r="H234" i="30"/>
  <c r="AR232" i="30"/>
  <c r="AT232" i="30" s="1"/>
  <c r="J235" i="30"/>
  <c r="AU235" i="30" s="1"/>
  <c r="I237" i="30"/>
  <c r="AW232" i="30"/>
  <c r="E237" i="30"/>
  <c r="I238" i="30"/>
  <c r="J238" i="30" s="1"/>
  <c r="AU238" i="30" s="1"/>
  <c r="AU232" i="30"/>
  <c r="AL229" i="30"/>
  <c r="AQ229" i="30" s="1"/>
  <c r="AQ226" i="30"/>
  <c r="F225" i="30"/>
  <c r="H224" i="30"/>
  <c r="AU224" i="30"/>
  <c r="AW222" i="30"/>
  <c r="E227" i="30"/>
  <c r="I228" i="30"/>
  <c r="J228" i="30" s="1"/>
  <c r="AU228" i="30" s="1"/>
  <c r="AR222" i="30"/>
  <c r="AT222" i="30" s="1"/>
  <c r="AV222" i="30" s="1"/>
  <c r="AY222" i="30" s="1"/>
  <c r="J225" i="30"/>
  <c r="AU225" i="30" s="1"/>
  <c r="I227" i="30"/>
  <c r="AQ213" i="30"/>
  <c r="AR213" i="30" s="1"/>
  <c r="AT213" i="30" s="1"/>
  <c r="AV213" i="30" s="1"/>
  <c r="AQ214" i="30"/>
  <c r="AR214" i="30" s="1"/>
  <c r="AT214" i="30" s="1"/>
  <c r="AQ220" i="30"/>
  <c r="AR220" i="30" s="1"/>
  <c r="AT220" i="30" s="1"/>
  <c r="AV220" i="30" s="1"/>
  <c r="AQ215" i="30"/>
  <c r="AR215" i="30" s="1"/>
  <c r="AT215" i="30" s="1"/>
  <c r="AL219" i="30"/>
  <c r="AQ219" i="30" s="1"/>
  <c r="AQ216" i="30"/>
  <c r="F215" i="30"/>
  <c r="H214" i="30"/>
  <c r="AU214" i="30"/>
  <c r="AR212" i="30"/>
  <c r="AT212" i="30" s="1"/>
  <c r="AV212" i="30" s="1"/>
  <c r="AY212" i="30" s="1"/>
  <c r="J215" i="30"/>
  <c r="AU215" i="30" s="1"/>
  <c r="I217" i="30"/>
  <c r="AW212" i="30"/>
  <c r="E217" i="30"/>
  <c r="I218" i="30"/>
  <c r="J218" i="30" s="1"/>
  <c r="AU218" i="30" s="1"/>
  <c r="H220" i="2"/>
  <c r="AV220" i="2" s="1"/>
  <c r="H214" i="2"/>
  <c r="AV214" i="2" s="1"/>
  <c r="H219" i="2"/>
  <c r="AU219" i="2" s="1"/>
  <c r="H204" i="30"/>
  <c r="AW204" i="30" s="1"/>
  <c r="AQ210" i="30"/>
  <c r="AR210" i="30" s="1"/>
  <c r="AT210" i="30" s="1"/>
  <c r="AT202" i="30"/>
  <c r="J206" i="2"/>
  <c r="I220" i="2"/>
  <c r="I219" i="2"/>
  <c r="I218" i="2"/>
  <c r="J218" i="2" s="1"/>
  <c r="AQ204" i="30"/>
  <c r="AR204" i="30" s="1"/>
  <c r="AT204" i="30" s="1"/>
  <c r="AV204" i="30" s="1"/>
  <c r="AQ203" i="30"/>
  <c r="AR203" i="30" s="1"/>
  <c r="I209" i="30"/>
  <c r="AQ209" i="30" s="1"/>
  <c r="AQ206" i="30"/>
  <c r="AQ208" i="30"/>
  <c r="AQ205" i="30"/>
  <c r="E207" i="30"/>
  <c r="E208" i="30"/>
  <c r="AX202" i="30"/>
  <c r="E209" i="30"/>
  <c r="AU202" i="30"/>
  <c r="I207" i="30"/>
  <c r="J207" i="30" s="1"/>
  <c r="J205" i="30"/>
  <c r="AU205" i="30" s="1"/>
  <c r="AQ194" i="30"/>
  <c r="AR194" i="30" s="1"/>
  <c r="AT194" i="30" s="1"/>
  <c r="J196" i="30"/>
  <c r="AQ193" i="30"/>
  <c r="AR193" i="30" s="1"/>
  <c r="AT193" i="30" s="1"/>
  <c r="AV193" i="30" s="1"/>
  <c r="AQ197" i="30"/>
  <c r="AR197" i="30" s="1"/>
  <c r="AQ195" i="30"/>
  <c r="AR195" i="30" s="1"/>
  <c r="AT195" i="30" s="1"/>
  <c r="AV195" i="30" s="1"/>
  <c r="AY195" i="30" s="1"/>
  <c r="AQ196" i="30"/>
  <c r="AR196" i="30" s="1"/>
  <c r="AT196" i="30" s="1"/>
  <c r="H193" i="30"/>
  <c r="AX193" i="30" s="1"/>
  <c r="AW195" i="30"/>
  <c r="AX195" i="30"/>
  <c r="AX196" i="30"/>
  <c r="AW196" i="30"/>
  <c r="AX192" i="30"/>
  <c r="F176" i="30"/>
  <c r="F177" i="30" s="1"/>
  <c r="F178" i="30" s="1"/>
  <c r="F179" i="30" s="1"/>
  <c r="F180" i="30" s="1"/>
  <c r="H180" i="30" s="1"/>
  <c r="AX180" i="30" s="1"/>
  <c r="H175" i="30"/>
  <c r="AW175" i="30" s="1"/>
  <c r="AX62" i="30"/>
  <c r="H183" i="30"/>
  <c r="AX183" i="30" s="1"/>
  <c r="H117" i="30"/>
  <c r="AX117" i="30" s="1"/>
  <c r="AU182" i="30"/>
  <c r="H123" i="30"/>
  <c r="AX123" i="30" s="1"/>
  <c r="F184" i="30"/>
  <c r="F185" i="30" s="1"/>
  <c r="H78" i="30"/>
  <c r="AW78" i="30" s="1"/>
  <c r="AQ190" i="30"/>
  <c r="AR190" i="30" s="1"/>
  <c r="J175" i="30"/>
  <c r="AU175" i="30" s="1"/>
  <c r="L2" i="30"/>
  <c r="J32" i="30"/>
  <c r="AU32" i="30" s="1"/>
  <c r="AQ32" i="30"/>
  <c r="AR32" i="30" s="1"/>
  <c r="I84" i="30"/>
  <c r="AQ84" i="30" s="1"/>
  <c r="AR84" i="30" s="1"/>
  <c r="H85" i="30"/>
  <c r="AX85" i="30" s="1"/>
  <c r="H105" i="30"/>
  <c r="AW105" i="30" s="1"/>
  <c r="AQ123" i="30"/>
  <c r="AR123" i="30" s="1"/>
  <c r="AT123" i="30" s="1"/>
  <c r="AU123" i="30"/>
  <c r="AQ125" i="30"/>
  <c r="AR125" i="30" s="1"/>
  <c r="AT125" i="30" s="1"/>
  <c r="H157" i="30"/>
  <c r="AX157" i="30" s="1"/>
  <c r="E179" i="30"/>
  <c r="AQ184" i="30"/>
  <c r="AU190" i="30"/>
  <c r="AQ185" i="30"/>
  <c r="AR185" i="30" s="1"/>
  <c r="AT185" i="30" s="1"/>
  <c r="AQ186" i="30"/>
  <c r="AQ189" i="30"/>
  <c r="E189" i="30"/>
  <c r="AR182" i="30"/>
  <c r="AT182" i="30" s="1"/>
  <c r="I187" i="30"/>
  <c r="J187" i="30" s="1"/>
  <c r="J189" i="30" s="1"/>
  <c r="AW182" i="30"/>
  <c r="I188" i="30"/>
  <c r="E187" i="30"/>
  <c r="AS211" i="2"/>
  <c r="AS203" i="2"/>
  <c r="AS205" i="2"/>
  <c r="AT112" i="30"/>
  <c r="AV112" i="30" s="1"/>
  <c r="AY112" i="30" s="1"/>
  <c r="J117" i="30"/>
  <c r="AT122" i="30"/>
  <c r="AV122" i="30" s="1"/>
  <c r="AY122" i="30" s="1"/>
  <c r="AX152" i="30"/>
  <c r="H154" i="30"/>
  <c r="AX154" i="30" s="1"/>
  <c r="H164" i="30"/>
  <c r="AX164" i="30" s="1"/>
  <c r="AU180" i="30"/>
  <c r="AT172" i="30"/>
  <c r="I15" i="30"/>
  <c r="J15" i="30" s="1"/>
  <c r="AU15" i="30" s="1"/>
  <c r="H104" i="30"/>
  <c r="AW104" i="30" s="1"/>
  <c r="H79" i="30"/>
  <c r="AW79" i="30" s="1"/>
  <c r="H73" i="30"/>
  <c r="AX73" i="30" s="1"/>
  <c r="I83" i="30"/>
  <c r="AQ83" i="30" s="1"/>
  <c r="AR83" i="30" s="1"/>
  <c r="AT83" i="30" s="1"/>
  <c r="AQ103" i="30"/>
  <c r="AR103" i="30" s="1"/>
  <c r="AT103" i="30" s="1"/>
  <c r="AU103" i="30"/>
  <c r="AQ104" i="30"/>
  <c r="AR104" i="30" s="1"/>
  <c r="AT104" i="30" s="1"/>
  <c r="H143" i="30"/>
  <c r="AW143" i="30" s="1"/>
  <c r="H153" i="30"/>
  <c r="AW153" i="30" s="1"/>
  <c r="H156" i="30"/>
  <c r="AX156" i="30" s="1"/>
  <c r="AU170" i="30"/>
  <c r="AQ164" i="30"/>
  <c r="AR164" i="30" s="1"/>
  <c r="AT164" i="30" s="1"/>
  <c r="AV164" i="30" s="1"/>
  <c r="H53" i="30"/>
  <c r="AW53" i="30" s="1"/>
  <c r="H56" i="30"/>
  <c r="AX56" i="30" s="1"/>
  <c r="I63" i="30"/>
  <c r="AQ63" i="30" s="1"/>
  <c r="AR63" i="30" s="1"/>
  <c r="AQ62" i="30"/>
  <c r="AR62" i="30" s="1"/>
  <c r="I98" i="30"/>
  <c r="AQ98" i="30" s="1"/>
  <c r="H166" i="30"/>
  <c r="AW166" i="30" s="1"/>
  <c r="AQ174" i="30"/>
  <c r="AR174" i="30" s="1"/>
  <c r="AT174" i="30" s="1"/>
  <c r="AV174" i="30" s="1"/>
  <c r="AQ176" i="30"/>
  <c r="AR176" i="30" s="1"/>
  <c r="AT176" i="30" s="1"/>
  <c r="AV176" i="30" s="1"/>
  <c r="AQ166" i="30"/>
  <c r="AR166" i="30" s="1"/>
  <c r="AT166" i="30" s="1"/>
  <c r="AV166" i="30" s="1"/>
  <c r="AO207" i="2"/>
  <c r="AP207" i="2" s="1"/>
  <c r="AR207" i="2" s="1"/>
  <c r="AT207" i="2" s="1"/>
  <c r="AJ210" i="2"/>
  <c r="AO204" i="2"/>
  <c r="AP204" i="2" s="1"/>
  <c r="AR204" i="2" s="1"/>
  <c r="AT204" i="2" s="1"/>
  <c r="AW204" i="2" s="1"/>
  <c r="AO220" i="2"/>
  <c r="AP220" i="2" s="1"/>
  <c r="AR220" i="2" s="1"/>
  <c r="AQ169" i="30"/>
  <c r="AR169" i="30" s="1"/>
  <c r="AT169" i="30" s="1"/>
  <c r="AQ170" i="30"/>
  <c r="AR170" i="30" s="1"/>
  <c r="AT170" i="30" s="1"/>
  <c r="AU74" i="30"/>
  <c r="AU72" i="30"/>
  <c r="I76" i="30"/>
  <c r="AQ76" i="30" s="1"/>
  <c r="AR76" i="30" s="1"/>
  <c r="AT76" i="30" s="1"/>
  <c r="J74" i="30"/>
  <c r="J78" i="30" s="1"/>
  <c r="AU78" i="30" s="1"/>
  <c r="I73" i="30"/>
  <c r="AQ73" i="30" s="1"/>
  <c r="I89" i="30"/>
  <c r="AQ89" i="30" s="1"/>
  <c r="AR89" i="30" s="1"/>
  <c r="AT89" i="30" s="1"/>
  <c r="AQ180" i="30"/>
  <c r="AR180" i="30" s="1"/>
  <c r="AT180" i="30" s="1"/>
  <c r="H6" i="30"/>
  <c r="AW6" i="30" s="1"/>
  <c r="J12" i="30"/>
  <c r="AU12" i="30" s="1"/>
  <c r="I13" i="30"/>
  <c r="AQ13" i="30" s="1"/>
  <c r="AR13" i="30" s="1"/>
  <c r="AT13" i="30" s="1"/>
  <c r="I16" i="30"/>
  <c r="AQ16" i="30" s="1"/>
  <c r="AR16" i="30" s="1"/>
  <c r="AT16" i="30" s="1"/>
  <c r="I36" i="30"/>
  <c r="AQ36" i="30" s="1"/>
  <c r="AR36" i="30" s="1"/>
  <c r="AT36" i="30" s="1"/>
  <c r="I79" i="30"/>
  <c r="AQ79" i="30" s="1"/>
  <c r="AR79" i="30" s="1"/>
  <c r="AT79" i="30" s="1"/>
  <c r="I78" i="30"/>
  <c r="AQ78" i="30" s="1"/>
  <c r="AR78" i="30" s="1"/>
  <c r="AT78" i="30" s="1"/>
  <c r="H77" i="30"/>
  <c r="AX77" i="30" s="1"/>
  <c r="I74" i="30"/>
  <c r="AQ74" i="30" s="1"/>
  <c r="AR74" i="30" s="1"/>
  <c r="AT74" i="30" s="1"/>
  <c r="AX72" i="30"/>
  <c r="I85" i="30"/>
  <c r="AQ85" i="30" s="1"/>
  <c r="AR85" i="30" s="1"/>
  <c r="J92" i="30"/>
  <c r="AU92" i="30" s="1"/>
  <c r="AQ92" i="30"/>
  <c r="AR92" i="30" s="1"/>
  <c r="AT92" i="30" s="1"/>
  <c r="I93" i="30"/>
  <c r="AQ93" i="30" s="1"/>
  <c r="AR93" i="30" s="1"/>
  <c r="AT93" i="30" s="1"/>
  <c r="I99" i="30"/>
  <c r="AQ99" i="30" s="1"/>
  <c r="AR99" i="30" s="1"/>
  <c r="AQ106" i="30"/>
  <c r="AR106" i="30" s="1"/>
  <c r="AQ124" i="30"/>
  <c r="AR124" i="30" s="1"/>
  <c r="AT124" i="30" s="1"/>
  <c r="H127" i="30"/>
  <c r="AW127" i="30" s="1"/>
  <c r="AQ127" i="30"/>
  <c r="AR127" i="30" s="1"/>
  <c r="J142" i="30"/>
  <c r="AU142" i="30" s="1"/>
  <c r="H144" i="30"/>
  <c r="AX144" i="30" s="1"/>
  <c r="J2" i="30"/>
  <c r="AU2" i="30" s="1"/>
  <c r="I75" i="30"/>
  <c r="AQ75" i="30" s="1"/>
  <c r="J87" i="30"/>
  <c r="AU87" i="30" s="1"/>
  <c r="I88" i="30"/>
  <c r="AQ88" i="30" s="1"/>
  <c r="AR88" i="30" s="1"/>
  <c r="AT88" i="30" s="1"/>
  <c r="J84" i="30"/>
  <c r="J88" i="30" s="1"/>
  <c r="AU89" i="30" s="1"/>
  <c r="H99" i="30"/>
  <c r="AX99" i="30" s="1"/>
  <c r="H124" i="30"/>
  <c r="AW124" i="30" s="1"/>
  <c r="H125" i="30"/>
  <c r="AW125" i="30" s="1"/>
  <c r="H146" i="30"/>
  <c r="AX146" i="30" s="1"/>
  <c r="I4" i="30"/>
  <c r="AQ4" i="30" s="1"/>
  <c r="AR4" i="30" s="1"/>
  <c r="AT4" i="30" s="1"/>
  <c r="J13" i="30"/>
  <c r="AU13" i="30" s="1"/>
  <c r="I26" i="30"/>
  <c r="AQ26" i="30" s="1"/>
  <c r="I23" i="30"/>
  <c r="AQ23" i="30" s="1"/>
  <c r="AR23" i="30" s="1"/>
  <c r="I25" i="30"/>
  <c r="J25" i="30" s="1"/>
  <c r="AU25" i="30" s="1"/>
  <c r="H54" i="30"/>
  <c r="AX54" i="30" s="1"/>
  <c r="H75" i="30"/>
  <c r="AW75" i="30" s="1"/>
  <c r="AQ72" i="30"/>
  <c r="J82" i="30"/>
  <c r="AU84" i="30" s="1"/>
  <c r="AQ82" i="30"/>
  <c r="AR82" i="30" s="1"/>
  <c r="AT82" i="30" s="1"/>
  <c r="H88" i="30"/>
  <c r="AX88" i="30" s="1"/>
  <c r="H89" i="30"/>
  <c r="AX89" i="30" s="1"/>
  <c r="AU93" i="30"/>
  <c r="H103" i="30"/>
  <c r="AW103" i="30" s="1"/>
  <c r="H107" i="30"/>
  <c r="AW107" i="30" s="1"/>
  <c r="H109" i="30"/>
  <c r="AW109" i="30" s="1"/>
  <c r="H114" i="30"/>
  <c r="AX114" i="30" s="1"/>
  <c r="H116" i="30"/>
  <c r="AX116" i="30" s="1"/>
  <c r="AX132" i="30"/>
  <c r="H134" i="30"/>
  <c r="AW134" i="30" s="1"/>
  <c r="H137" i="30"/>
  <c r="AX137" i="30" s="1"/>
  <c r="L142" i="30"/>
  <c r="AT162" i="30"/>
  <c r="H163" i="30"/>
  <c r="AX163" i="30" s="1"/>
  <c r="E169" i="30"/>
  <c r="H169" i="30" s="1"/>
  <c r="AW169" i="30" s="1"/>
  <c r="H174" i="30"/>
  <c r="AX174" i="30" s="1"/>
  <c r="AQ179" i="30"/>
  <c r="AR179" i="30" s="1"/>
  <c r="AT179" i="30" s="1"/>
  <c r="AQ163" i="30"/>
  <c r="AR163" i="30" s="1"/>
  <c r="AT163" i="30" s="1"/>
  <c r="AV163" i="30" s="1"/>
  <c r="AQ173" i="30"/>
  <c r="I177" i="30"/>
  <c r="AX172" i="30"/>
  <c r="AQ175" i="30"/>
  <c r="I178" i="30"/>
  <c r="AU172" i="30"/>
  <c r="E177" i="30"/>
  <c r="AX165" i="30"/>
  <c r="AW165" i="30"/>
  <c r="AX162" i="30"/>
  <c r="AM165" i="30"/>
  <c r="AQ165" i="30" s="1"/>
  <c r="I168" i="30"/>
  <c r="AX170" i="30"/>
  <c r="I167" i="30"/>
  <c r="J167" i="30" s="1"/>
  <c r="J169" i="30" s="1"/>
  <c r="AW170" i="30"/>
  <c r="AU162" i="30"/>
  <c r="E167" i="30"/>
  <c r="H167" i="30" s="1"/>
  <c r="AV205" i="2"/>
  <c r="AU205" i="2"/>
  <c r="AS206" i="2"/>
  <c r="AO210" i="2"/>
  <c r="AP203" i="2"/>
  <c r="AR203" i="2" s="1"/>
  <c r="AV204" i="2"/>
  <c r="AU204" i="2"/>
  <c r="AO206" i="2"/>
  <c r="AP211" i="2"/>
  <c r="AR211" i="2" s="1"/>
  <c r="AT211" i="2" s="1"/>
  <c r="AV215" i="2"/>
  <c r="AU215" i="2"/>
  <c r="AV216" i="2"/>
  <c r="AU216" i="2"/>
  <c r="AP221" i="2"/>
  <c r="AR221" i="2" s="1"/>
  <c r="AT221" i="2" s="1"/>
  <c r="AW221" i="2" s="1"/>
  <c r="AP215" i="2"/>
  <c r="AR215" i="2" s="1"/>
  <c r="AT215" i="2" s="1"/>
  <c r="AW215" i="2" s="1"/>
  <c r="AP214" i="2"/>
  <c r="AR214" i="2" s="1"/>
  <c r="AT214" i="2" s="1"/>
  <c r="AP217" i="2"/>
  <c r="AR217" i="2" s="1"/>
  <c r="AT217" i="2" s="1"/>
  <c r="AP205" i="2"/>
  <c r="AR205" i="2" s="1"/>
  <c r="AU214" i="2"/>
  <c r="E208" i="2"/>
  <c r="E209" i="2"/>
  <c r="AV213" i="2"/>
  <c r="AK216" i="2"/>
  <c r="AO216" i="2" s="1"/>
  <c r="AV221" i="2"/>
  <c r="AS216" i="2"/>
  <c r="AU221" i="2"/>
  <c r="AS213" i="2"/>
  <c r="AT213" i="2" s="1"/>
  <c r="AW213" i="2" s="1"/>
  <c r="E218" i="2"/>
  <c r="H218" i="2" s="1"/>
  <c r="AQ156" i="30"/>
  <c r="AR156" i="30" s="1"/>
  <c r="AT156" i="30" s="1"/>
  <c r="AW155" i="30"/>
  <c r="AX155" i="30"/>
  <c r="J152" i="30"/>
  <c r="AU152" i="30" s="1"/>
  <c r="L152" i="30"/>
  <c r="AQ152" i="30"/>
  <c r="I155" i="30"/>
  <c r="J155" i="30" s="1"/>
  <c r="AU155" i="30" s="1"/>
  <c r="I157" i="30"/>
  <c r="AQ157" i="30" s="1"/>
  <c r="I153" i="30"/>
  <c r="AQ153" i="30" s="1"/>
  <c r="I154" i="30"/>
  <c r="AQ154" i="30" s="1"/>
  <c r="AU156" i="30"/>
  <c r="H147" i="30"/>
  <c r="AW147" i="30" s="1"/>
  <c r="AT142" i="30"/>
  <c r="AX142" i="30"/>
  <c r="AW145" i="30"/>
  <c r="I147" i="30"/>
  <c r="AQ147" i="30" s="1"/>
  <c r="AX145" i="30"/>
  <c r="J143" i="30"/>
  <c r="I144" i="30"/>
  <c r="AQ144" i="30" s="1"/>
  <c r="AQ136" i="30"/>
  <c r="AR136" i="30" s="1"/>
  <c r="AT136" i="30" s="1"/>
  <c r="AW135" i="30"/>
  <c r="AX135" i="30"/>
  <c r="J132" i="30"/>
  <c r="AU132" i="30" s="1"/>
  <c r="L132" i="30"/>
  <c r="AQ132" i="30"/>
  <c r="I135" i="30"/>
  <c r="J135" i="30" s="1"/>
  <c r="AU135" i="30" s="1"/>
  <c r="I137" i="30"/>
  <c r="AQ137" i="30" s="1"/>
  <c r="I133" i="30"/>
  <c r="AQ133" i="30" s="1"/>
  <c r="I134" i="30"/>
  <c r="AQ134" i="30" s="1"/>
  <c r="AU136" i="30"/>
  <c r="H129" i="30"/>
  <c r="AW129" i="30" s="1"/>
  <c r="AU124" i="30"/>
  <c r="J126" i="30"/>
  <c r="AU126" i="30" s="1"/>
  <c r="AQ129" i="30"/>
  <c r="AR129" i="30" s="1"/>
  <c r="AT129" i="30" s="1"/>
  <c r="AV129" i="30" s="1"/>
  <c r="AQ128" i="30"/>
  <c r="AR128" i="30" s="1"/>
  <c r="AT128" i="30" s="1"/>
  <c r="AX128" i="30"/>
  <c r="AW128" i="30"/>
  <c r="AU125" i="30"/>
  <c r="AQ126" i="30"/>
  <c r="AX122" i="30"/>
  <c r="AX126" i="30"/>
  <c r="AU128" i="30"/>
  <c r="AQ114" i="30"/>
  <c r="AR114" i="30" s="1"/>
  <c r="AT114" i="30" s="1"/>
  <c r="AV114" i="30" s="1"/>
  <c r="AQ113" i="30"/>
  <c r="AR113" i="30" s="1"/>
  <c r="AT113" i="30" s="1"/>
  <c r="AV113" i="30" s="1"/>
  <c r="AQ116" i="30"/>
  <c r="AR116" i="30" s="1"/>
  <c r="AQ115" i="30"/>
  <c r="AR115" i="30" s="1"/>
  <c r="AT115" i="30" s="1"/>
  <c r="AV115" i="30" s="1"/>
  <c r="AY115" i="30" s="1"/>
  <c r="AQ117" i="30"/>
  <c r="AR117" i="30" s="1"/>
  <c r="AT117" i="30" s="1"/>
  <c r="AV117" i="30" s="1"/>
  <c r="H83" i="30"/>
  <c r="AW83" i="30" s="1"/>
  <c r="AW112" i="30"/>
  <c r="AW82" i="30"/>
  <c r="H84" i="30"/>
  <c r="AW84" i="30" s="1"/>
  <c r="AW115" i="30"/>
  <c r="AX115" i="30"/>
  <c r="AX112" i="30"/>
  <c r="AU116" i="30"/>
  <c r="AQ109" i="30"/>
  <c r="AR109" i="30" s="1"/>
  <c r="AT109" i="30" s="1"/>
  <c r="AX108" i="30"/>
  <c r="AQ108" i="30"/>
  <c r="AW102" i="30"/>
  <c r="AX102" i="30"/>
  <c r="J104" i="30"/>
  <c r="J108" i="30" s="1"/>
  <c r="I105" i="30"/>
  <c r="AQ105" i="30" s="1"/>
  <c r="J106" i="30"/>
  <c r="AU106" i="30" s="1"/>
  <c r="I107" i="30"/>
  <c r="AQ107" i="30" s="1"/>
  <c r="AX106" i="30"/>
  <c r="AU105" i="30"/>
  <c r="J102" i="30"/>
  <c r="AQ102" i="30"/>
  <c r="AW96" i="30"/>
  <c r="AX96" i="30"/>
  <c r="AW97" i="30"/>
  <c r="AX97" i="30"/>
  <c r="AW95" i="30"/>
  <c r="AX95" i="30"/>
  <c r="AW92" i="30"/>
  <c r="I94" i="30"/>
  <c r="AQ94" i="30" s="1"/>
  <c r="I96" i="30"/>
  <c r="J98" i="30"/>
  <c r="I95" i="30"/>
  <c r="AQ95" i="30" s="1"/>
  <c r="AQ86" i="30"/>
  <c r="AR86" i="30" s="1"/>
  <c r="AX86" i="30"/>
  <c r="AW86" i="30"/>
  <c r="AW87" i="30"/>
  <c r="AX87" i="30"/>
  <c r="I87" i="30"/>
  <c r="AQ87" i="30" s="1"/>
  <c r="AW76" i="30"/>
  <c r="AO196" i="2"/>
  <c r="AO199" i="2"/>
  <c r="AP199" i="2" s="1"/>
  <c r="AR199" i="2" s="1"/>
  <c r="J197" i="2"/>
  <c r="AS197" i="2" s="1"/>
  <c r="AO197" i="2"/>
  <c r="AP197" i="2" s="1"/>
  <c r="AW183" i="2"/>
  <c r="AP184" i="2"/>
  <c r="AR184" i="2" s="1"/>
  <c r="AT184" i="2" s="1"/>
  <c r="AW184" i="2" s="1"/>
  <c r="AP195" i="2"/>
  <c r="AR195" i="2" s="1"/>
  <c r="AT195" i="2" s="1"/>
  <c r="AW195" i="2" s="1"/>
  <c r="AV196" i="2"/>
  <c r="AU196" i="2"/>
  <c r="AP200" i="2"/>
  <c r="AR200" i="2" s="1"/>
  <c r="AT200" i="2" s="1"/>
  <c r="AW200" i="2" s="1"/>
  <c r="AP185" i="2"/>
  <c r="AR185" i="2" s="1"/>
  <c r="AT185" i="2" s="1"/>
  <c r="AW185" i="2" s="1"/>
  <c r="AV189" i="2"/>
  <c r="AP194" i="2"/>
  <c r="AR194" i="2" s="1"/>
  <c r="AT194" i="2" s="1"/>
  <c r="AW194" i="2" s="1"/>
  <c r="AV195" i="2"/>
  <c r="AU195" i="2"/>
  <c r="AP189" i="2"/>
  <c r="AR189" i="2" s="1"/>
  <c r="AV190" i="2"/>
  <c r="AU190" i="2"/>
  <c r="AP196" i="2"/>
  <c r="AR196" i="2" s="1"/>
  <c r="AV197" i="2"/>
  <c r="AU197" i="2"/>
  <c r="AV184" i="2"/>
  <c r="AU184" i="2"/>
  <c r="AS190" i="2"/>
  <c r="AS189" i="2"/>
  <c r="AP187" i="2"/>
  <c r="AR187" i="2"/>
  <c r="AP190" i="2"/>
  <c r="AR190" i="2" s="1"/>
  <c r="AU199" i="2"/>
  <c r="AV199" i="2"/>
  <c r="AU200" i="2"/>
  <c r="AV200" i="2"/>
  <c r="AV187" i="2"/>
  <c r="AV188" i="2"/>
  <c r="AS193" i="2"/>
  <c r="AV194" i="2"/>
  <c r="AU198" i="2"/>
  <c r="AV185" i="2"/>
  <c r="I188" i="2"/>
  <c r="AO188" i="2" s="1"/>
  <c r="AP193" i="2"/>
  <c r="AR193" i="2" s="1"/>
  <c r="AV183" i="2"/>
  <c r="J187" i="2"/>
  <c r="AS187" i="2" s="1"/>
  <c r="J188" i="2"/>
  <c r="AS188" i="2" s="1"/>
  <c r="AS196" i="2"/>
  <c r="AO198" i="2"/>
  <c r="AS199" i="2"/>
  <c r="I5" i="30"/>
  <c r="J6" i="30" s="1"/>
  <c r="AU6" i="30" s="1"/>
  <c r="AX52" i="30"/>
  <c r="I3" i="30"/>
  <c r="AQ3" i="30" s="1"/>
  <c r="AR3" i="30" s="1"/>
  <c r="AT3" i="30" s="1"/>
  <c r="J3" i="30"/>
  <c r="AU4" i="30" s="1"/>
  <c r="I7" i="30"/>
  <c r="AQ7" i="30" s="1"/>
  <c r="AR7" i="30" s="1"/>
  <c r="AT7" i="30" s="1"/>
  <c r="L12" i="30"/>
  <c r="AQ12" i="30"/>
  <c r="AR12" i="30" s="1"/>
  <c r="I14" i="30"/>
  <c r="AQ14" i="30" s="1"/>
  <c r="AR14" i="30" s="1"/>
  <c r="AT14" i="30" s="1"/>
  <c r="H43" i="30"/>
  <c r="AW43" i="30" s="1"/>
  <c r="H46" i="30"/>
  <c r="AX46" i="30" s="1"/>
  <c r="H64" i="30"/>
  <c r="AX64" i="30" s="1"/>
  <c r="H67" i="30"/>
  <c r="AX67" i="30" s="1"/>
  <c r="H66" i="30"/>
  <c r="AW66" i="30" s="1"/>
  <c r="AW65" i="30"/>
  <c r="AX65" i="30"/>
  <c r="I65" i="30"/>
  <c r="J65" i="30" s="1"/>
  <c r="AU65" i="30" s="1"/>
  <c r="I67" i="30"/>
  <c r="AQ67" i="30" s="1"/>
  <c r="I64" i="30"/>
  <c r="AQ64" i="30" s="1"/>
  <c r="AU66" i="30"/>
  <c r="AQ56" i="30"/>
  <c r="AR56" i="30" s="1"/>
  <c r="AT56" i="30" s="1"/>
  <c r="AW55" i="30"/>
  <c r="AX55" i="30"/>
  <c r="J52" i="30"/>
  <c r="AU52" i="30" s="1"/>
  <c r="L52" i="30"/>
  <c r="AQ52" i="30"/>
  <c r="I55" i="30"/>
  <c r="J55" i="30" s="1"/>
  <c r="AU55" i="30" s="1"/>
  <c r="I57" i="30"/>
  <c r="AQ57" i="30" s="1"/>
  <c r="I53" i="30"/>
  <c r="AQ53" i="30" s="1"/>
  <c r="I54" i="30"/>
  <c r="AQ54" i="30" s="1"/>
  <c r="AU56" i="30"/>
  <c r="L32" i="30"/>
  <c r="I34" i="30"/>
  <c r="AQ34" i="30" s="1"/>
  <c r="AR34" i="30" s="1"/>
  <c r="AT34" i="30" s="1"/>
  <c r="AV34" i="30" s="1"/>
  <c r="I33" i="30"/>
  <c r="AQ33" i="30" s="1"/>
  <c r="AR33" i="30" s="1"/>
  <c r="AT33" i="30" s="1"/>
  <c r="AV33" i="30" s="1"/>
  <c r="I37" i="30"/>
  <c r="AQ37" i="30" s="1"/>
  <c r="H4" i="30"/>
  <c r="AX4" i="30" s="1"/>
  <c r="AX42" i="30"/>
  <c r="H44" i="30"/>
  <c r="AW44" i="30" s="1"/>
  <c r="H47" i="30"/>
  <c r="AX47" i="30" s="1"/>
  <c r="AQ46" i="30"/>
  <c r="AR46" i="30" s="1"/>
  <c r="AT46" i="30" s="1"/>
  <c r="AX45" i="30"/>
  <c r="AW45" i="30"/>
  <c r="J42" i="30"/>
  <c r="AU42" i="30" s="1"/>
  <c r="AQ42" i="30"/>
  <c r="I45" i="30"/>
  <c r="J45" i="30" s="1"/>
  <c r="AU45" i="30" s="1"/>
  <c r="I47" i="30"/>
  <c r="AQ47" i="30" s="1"/>
  <c r="L42" i="30"/>
  <c r="I43" i="30"/>
  <c r="AQ43" i="30" s="1"/>
  <c r="I44" i="30"/>
  <c r="AQ44" i="30" s="1"/>
  <c r="AU46" i="30"/>
  <c r="J22" i="30"/>
  <c r="AU22" i="30" s="1"/>
  <c r="L22" i="30"/>
  <c r="AQ22" i="30"/>
  <c r="AR22" i="30" s="1"/>
  <c r="AT22" i="30" s="1"/>
  <c r="H24" i="30"/>
  <c r="AW24" i="30" s="1"/>
  <c r="H26" i="30"/>
  <c r="AX26" i="30" s="1"/>
  <c r="H33" i="30"/>
  <c r="AW33" i="30" s="1"/>
  <c r="AQ35" i="30"/>
  <c r="AR35" i="30" s="1"/>
  <c r="AT35" i="30" s="1"/>
  <c r="AV35" i="30" s="1"/>
  <c r="AY35" i="30" s="1"/>
  <c r="H34" i="30"/>
  <c r="AX34" i="30" s="1"/>
  <c r="H36" i="30"/>
  <c r="AW36" i="30" s="1"/>
  <c r="H37" i="30"/>
  <c r="AW37" i="30" s="1"/>
  <c r="AW35" i="30"/>
  <c r="AX35" i="30"/>
  <c r="AX32" i="30"/>
  <c r="AU36" i="30"/>
  <c r="AQ27" i="30"/>
  <c r="AR27" i="30" s="1"/>
  <c r="AT27" i="30" s="1"/>
  <c r="H23" i="30"/>
  <c r="AW23" i="30" s="1"/>
  <c r="H13" i="30"/>
  <c r="AW13" i="30" s="1"/>
  <c r="AX12" i="30"/>
  <c r="AX22" i="30"/>
  <c r="H27" i="30"/>
  <c r="AX27" i="30" s="1"/>
  <c r="AX25" i="30"/>
  <c r="AW25" i="30"/>
  <c r="J23" i="30"/>
  <c r="I24" i="30"/>
  <c r="AQ24" i="30" s="1"/>
  <c r="AQ17" i="30"/>
  <c r="AR17" i="30" s="1"/>
  <c r="AT17" i="30" s="1"/>
  <c r="H14" i="30"/>
  <c r="AW14" i="30" s="1"/>
  <c r="H16" i="30"/>
  <c r="AX16" i="30" s="1"/>
  <c r="H17" i="30"/>
  <c r="AW17" i="30" s="1"/>
  <c r="AW15" i="30"/>
  <c r="AX15" i="30"/>
  <c r="AQ6" i="30"/>
  <c r="AR6" i="30" s="1"/>
  <c r="H3" i="30"/>
  <c r="AW3" i="30" s="1"/>
  <c r="H7" i="30"/>
  <c r="AW7" i="30" s="1"/>
  <c r="AX5" i="30"/>
  <c r="AW5" i="30"/>
  <c r="AW186" i="2" l="1"/>
  <c r="AV217" i="2"/>
  <c r="AW217" i="2"/>
  <c r="AV186" i="2"/>
  <c r="AR2" i="30"/>
  <c r="AT2" i="30" s="1"/>
  <c r="AV2" i="30" s="1"/>
  <c r="AY2" i="30" s="1"/>
  <c r="AU220" i="2"/>
  <c r="AY373" i="30"/>
  <c r="AT203" i="2"/>
  <c r="AW203" i="2" s="1"/>
  <c r="AW308" i="30"/>
  <c r="AX275" i="30"/>
  <c r="AW114" i="30"/>
  <c r="AW133" i="30"/>
  <c r="AW366" i="30"/>
  <c r="AY257" i="30"/>
  <c r="AX273" i="30"/>
  <c r="AX314" i="30"/>
  <c r="AV393" i="30"/>
  <c r="AY393" i="30" s="1"/>
  <c r="AV304" i="30"/>
  <c r="AY304" i="30" s="1"/>
  <c r="AW253" i="30"/>
  <c r="H206" i="30"/>
  <c r="AX206" i="30" s="1"/>
  <c r="AU75" i="30"/>
  <c r="H208" i="30"/>
  <c r="AX208" i="30" s="1"/>
  <c r="AW394" i="30"/>
  <c r="AW213" i="30"/>
  <c r="AW294" i="30"/>
  <c r="AX304" i="30"/>
  <c r="AX474" i="30"/>
  <c r="AU256" i="30"/>
  <c r="AV256" i="30" s="1"/>
  <c r="AY256" i="30" s="1"/>
  <c r="AY233" i="30"/>
  <c r="AX257" i="30"/>
  <c r="AW303" i="30"/>
  <c r="AW316" i="30"/>
  <c r="AX467" i="30"/>
  <c r="AU73" i="30"/>
  <c r="AY213" i="30"/>
  <c r="AW233" i="30"/>
  <c r="AW386" i="30"/>
  <c r="AX383" i="30"/>
  <c r="AY387" i="30"/>
  <c r="AX398" i="30"/>
  <c r="AV460" i="30"/>
  <c r="AY453" i="30"/>
  <c r="AV303" i="30"/>
  <c r="AY303" i="30" s="1"/>
  <c r="AY223" i="30"/>
  <c r="AW256" i="30"/>
  <c r="AX404" i="30"/>
  <c r="AX486" i="30"/>
  <c r="AX283" i="30"/>
  <c r="AQ295" i="30"/>
  <c r="AR295" i="30" s="1"/>
  <c r="AT295" i="30" s="1"/>
  <c r="AV295" i="30" s="1"/>
  <c r="AY295" i="30" s="1"/>
  <c r="AW433" i="30"/>
  <c r="AY423" i="30"/>
  <c r="AX444" i="30"/>
  <c r="AX63" i="30"/>
  <c r="AW223" i="30"/>
  <c r="AU274" i="30"/>
  <c r="AW453" i="30"/>
  <c r="AW343" i="30"/>
  <c r="AW376" i="30"/>
  <c r="AW264" i="30"/>
  <c r="AW333" i="30"/>
  <c r="AV263" i="30"/>
  <c r="AY263" i="30" s="1"/>
  <c r="AX78" i="30"/>
  <c r="AW85" i="30"/>
  <c r="AX173" i="30"/>
  <c r="AW203" i="30"/>
  <c r="AX267" i="30"/>
  <c r="AW293" i="30"/>
  <c r="AX307" i="30"/>
  <c r="AX317" i="30"/>
  <c r="AW443" i="30"/>
  <c r="AU282" i="30"/>
  <c r="AV282" i="30" s="1"/>
  <c r="AY282" i="30" s="1"/>
  <c r="AW296" i="30"/>
  <c r="AT486" i="30"/>
  <c r="AV486" i="30" s="1"/>
  <c r="AY486" i="30" s="1"/>
  <c r="AW94" i="30"/>
  <c r="AV242" i="30"/>
  <c r="AY242" i="30" s="1"/>
  <c r="AW313" i="30"/>
  <c r="AW413" i="30"/>
  <c r="AX113" i="30"/>
  <c r="AT309" i="30"/>
  <c r="AV309" i="30" s="1"/>
  <c r="AY309" i="30" s="1"/>
  <c r="AQ418" i="30"/>
  <c r="AR418" i="30" s="1"/>
  <c r="AT418" i="30" s="1"/>
  <c r="AV418" i="30" s="1"/>
  <c r="AW473" i="30"/>
  <c r="AV272" i="30"/>
  <c r="AY272" i="30" s="1"/>
  <c r="AW395" i="30"/>
  <c r="AW279" i="30"/>
  <c r="AX363" i="30"/>
  <c r="AV194" i="30"/>
  <c r="AY194" i="30" s="1"/>
  <c r="AW476" i="30"/>
  <c r="AW503" i="30"/>
  <c r="AY404" i="30"/>
  <c r="AY503" i="30"/>
  <c r="AX387" i="30"/>
  <c r="AX17" i="30"/>
  <c r="AY163" i="30"/>
  <c r="AY204" i="30"/>
  <c r="AW289" i="30"/>
  <c r="AX393" i="30"/>
  <c r="AW466" i="30"/>
  <c r="AV502" i="30"/>
  <c r="AY502" i="30" s="1"/>
  <c r="AT196" i="2"/>
  <c r="AW196" i="2" s="1"/>
  <c r="AX175" i="30"/>
  <c r="H207" i="30"/>
  <c r="AX207" i="30" s="1"/>
  <c r="AW197" i="30"/>
  <c r="AW205" i="30"/>
  <c r="AW423" i="30"/>
  <c r="AV440" i="30"/>
  <c r="AY334" i="30"/>
  <c r="AU497" i="30"/>
  <c r="AX127" i="30"/>
  <c r="AW116" i="30"/>
  <c r="AT205" i="2"/>
  <c r="AW205" i="2" s="1"/>
  <c r="AW309" i="30"/>
  <c r="AV467" i="30"/>
  <c r="AY467" i="30" s="1"/>
  <c r="AV74" i="30"/>
  <c r="AY74" i="30" s="1"/>
  <c r="AW288" i="30"/>
  <c r="AW54" i="30"/>
  <c r="AW136" i="30"/>
  <c r="AW214" i="2"/>
  <c r="AW210" i="30"/>
  <c r="AV442" i="30"/>
  <c r="AY442" i="30" s="1"/>
  <c r="AW494" i="30"/>
  <c r="H206" i="2"/>
  <c r="F207" i="2"/>
  <c r="AY113" i="30"/>
  <c r="AW73" i="30"/>
  <c r="AV182" i="30"/>
  <c r="AY182" i="30" s="1"/>
  <c r="AX194" i="30"/>
  <c r="AW266" i="30"/>
  <c r="AX305" i="30"/>
  <c r="AR346" i="30"/>
  <c r="AT346" i="30" s="1"/>
  <c r="AV346" i="30" s="1"/>
  <c r="AY346" i="30" s="1"/>
  <c r="AY357" i="30"/>
  <c r="AY374" i="30"/>
  <c r="AX403" i="30"/>
  <c r="AV412" i="30"/>
  <c r="AY412" i="30" s="1"/>
  <c r="AX83" i="30"/>
  <c r="AV210" i="30"/>
  <c r="AY210" i="30" s="1"/>
  <c r="AY264" i="30"/>
  <c r="AW278" i="30"/>
  <c r="AV305" i="30"/>
  <c r="AY305" i="30" s="1"/>
  <c r="AX374" i="30"/>
  <c r="AR384" i="30"/>
  <c r="AT384" i="30" s="1"/>
  <c r="AV384" i="30" s="1"/>
  <c r="AY384" i="30" s="1"/>
  <c r="AX463" i="30"/>
  <c r="AT63" i="30"/>
  <c r="AV63" i="30" s="1"/>
  <c r="AY63" i="30" s="1"/>
  <c r="AW263" i="30"/>
  <c r="AT250" i="30"/>
  <c r="AV250" i="30" s="1"/>
  <c r="AX334" i="30"/>
  <c r="AW367" i="30"/>
  <c r="H419" i="30"/>
  <c r="AX419" i="30" s="1"/>
  <c r="AV415" i="30"/>
  <c r="AY415" i="30" s="1"/>
  <c r="AV477" i="30"/>
  <c r="AY477" i="30" s="1"/>
  <c r="AX488" i="30"/>
  <c r="AU82" i="30"/>
  <c r="AV82" i="30" s="1"/>
  <c r="AY82" i="30" s="1"/>
  <c r="AU95" i="30"/>
  <c r="AX169" i="30"/>
  <c r="AW180" i="30"/>
  <c r="H178" i="30"/>
  <c r="AW356" i="30"/>
  <c r="AW57" i="30"/>
  <c r="AU83" i="30"/>
  <c r="AV83" i="30" s="1"/>
  <c r="AY83" i="30" s="1"/>
  <c r="AW137" i="30"/>
  <c r="AW168" i="30"/>
  <c r="AX327" i="30"/>
  <c r="AU499" i="30"/>
  <c r="AV482" i="30"/>
  <c r="AY482" i="30" s="1"/>
  <c r="AW157" i="30"/>
  <c r="AX285" i="30"/>
  <c r="AX354" i="30"/>
  <c r="AY377" i="30"/>
  <c r="H416" i="30"/>
  <c r="AX416" i="30" s="1"/>
  <c r="H418" i="30"/>
  <c r="AX418" i="30" s="1"/>
  <c r="AY433" i="30"/>
  <c r="H449" i="30"/>
  <c r="AX449" i="30" s="1"/>
  <c r="AV452" i="30"/>
  <c r="AY452" i="30" s="1"/>
  <c r="AU466" i="30"/>
  <c r="AV466" i="30" s="1"/>
  <c r="AY466" i="30" s="1"/>
  <c r="AW484" i="30"/>
  <c r="J499" i="30"/>
  <c r="AX297" i="30"/>
  <c r="AQ497" i="30"/>
  <c r="AR497" i="30" s="1"/>
  <c r="AT497" i="30" s="1"/>
  <c r="AW74" i="30"/>
  <c r="AW98" i="30"/>
  <c r="AX105" i="30"/>
  <c r="AW117" i="30"/>
  <c r="AX124" i="30"/>
  <c r="AU85" i="30"/>
  <c r="AY117" i="30"/>
  <c r="AY114" i="30"/>
  <c r="AX147" i="30"/>
  <c r="H177" i="30"/>
  <c r="AW177" i="30" s="1"/>
  <c r="AV89" i="30"/>
  <c r="AY89" i="30" s="1"/>
  <c r="H179" i="30"/>
  <c r="AX179" i="30" s="1"/>
  <c r="H209" i="30"/>
  <c r="AX209" i="30" s="1"/>
  <c r="AY324" i="30"/>
  <c r="AT394" i="30"/>
  <c r="AV394" i="30" s="1"/>
  <c r="AY394" i="30" s="1"/>
  <c r="AV430" i="30"/>
  <c r="AX477" i="30"/>
  <c r="AQ489" i="30"/>
  <c r="AR489" i="30" s="1"/>
  <c r="AT489" i="30" s="1"/>
  <c r="J458" i="30"/>
  <c r="AU458" i="30" s="1"/>
  <c r="AW46" i="30"/>
  <c r="AX93" i="30"/>
  <c r="AX103" i="30"/>
  <c r="AW123" i="30"/>
  <c r="H176" i="30"/>
  <c r="AY176" i="30" s="1"/>
  <c r="AT240" i="30"/>
  <c r="AV240" i="30" s="1"/>
  <c r="AX254" i="30"/>
  <c r="AY254" i="30"/>
  <c r="AW323" i="30"/>
  <c r="AY344" i="30"/>
  <c r="AT355" i="30"/>
  <c r="AV355" i="30" s="1"/>
  <c r="AY355" i="30" s="1"/>
  <c r="AV366" i="30"/>
  <c r="AY366" i="30" s="1"/>
  <c r="AY364" i="30"/>
  <c r="AV432" i="30"/>
  <c r="AY432" i="30" s="1"/>
  <c r="H448" i="30"/>
  <c r="AX448" i="30" s="1"/>
  <c r="AT450" i="30"/>
  <c r="AV450" i="30" s="1"/>
  <c r="AY450" i="30" s="1"/>
  <c r="AX129" i="30"/>
  <c r="J146" i="30"/>
  <c r="AU147" i="30" s="1"/>
  <c r="AY193" i="30"/>
  <c r="AW243" i="30"/>
  <c r="AX284" i="30"/>
  <c r="AW326" i="30"/>
  <c r="AW324" i="30"/>
  <c r="AY343" i="30"/>
  <c r="AX344" i="30"/>
  <c r="AT353" i="30"/>
  <c r="AV353" i="30" s="1"/>
  <c r="AY353" i="30" s="1"/>
  <c r="AY363" i="30"/>
  <c r="AX364" i="30"/>
  <c r="AW377" i="30"/>
  <c r="AW408" i="30"/>
  <c r="J428" i="30"/>
  <c r="AU428" i="30" s="1"/>
  <c r="J437" i="30"/>
  <c r="AU439" i="30" s="1"/>
  <c r="H447" i="30"/>
  <c r="AW447" i="30" s="1"/>
  <c r="AT448" i="30"/>
  <c r="AX493" i="30"/>
  <c r="AX409" i="30"/>
  <c r="AT32" i="30"/>
  <c r="AV32" i="30" s="1"/>
  <c r="AY32" i="30" s="1"/>
  <c r="AW47" i="30"/>
  <c r="AX23" i="30"/>
  <c r="AQ145" i="30"/>
  <c r="AR145" i="30" s="1"/>
  <c r="AX204" i="30"/>
  <c r="AT230" i="30"/>
  <c r="AV230" i="30" s="1"/>
  <c r="AY243" i="30"/>
  <c r="AR279" i="30"/>
  <c r="AT279" i="30" s="1"/>
  <c r="AW347" i="30"/>
  <c r="AY354" i="30"/>
  <c r="AT399" i="30"/>
  <c r="AV420" i="30"/>
  <c r="AY420" i="30" s="1"/>
  <c r="J438" i="30"/>
  <c r="AU438" i="30" s="1"/>
  <c r="AT444" i="30"/>
  <c r="AV444" i="30" s="1"/>
  <c r="AY444" i="30" s="1"/>
  <c r="H446" i="30"/>
  <c r="AW446" i="30" s="1"/>
  <c r="AR474" i="30"/>
  <c r="AT474" i="30" s="1"/>
  <c r="AV474" i="30" s="1"/>
  <c r="AY474" i="30" s="1"/>
  <c r="J488" i="30"/>
  <c r="AU488" i="30" s="1"/>
  <c r="J448" i="30"/>
  <c r="AU448" i="30" s="1"/>
  <c r="AU489" i="30"/>
  <c r="AU487" i="30"/>
  <c r="AQ487" i="30"/>
  <c r="AR509" i="30"/>
  <c r="AT509" i="30" s="1"/>
  <c r="AR506" i="30"/>
  <c r="AT506" i="30" s="1"/>
  <c r="AV506" i="30" s="1"/>
  <c r="AV505" i="30"/>
  <c r="F506" i="30"/>
  <c r="H505" i="30"/>
  <c r="J507" i="30"/>
  <c r="AQ507" i="30"/>
  <c r="AQ508" i="30"/>
  <c r="AX504" i="30"/>
  <c r="AW504" i="30"/>
  <c r="AY504" i="30"/>
  <c r="AR499" i="30"/>
  <c r="AT499" i="30" s="1"/>
  <c r="AR488" i="30"/>
  <c r="AT488" i="30" s="1"/>
  <c r="AV494" i="30"/>
  <c r="AY494" i="30" s="1"/>
  <c r="AW498" i="30"/>
  <c r="AX498" i="30"/>
  <c r="AR493" i="30"/>
  <c r="AT493" i="30" s="1"/>
  <c r="AV493" i="30" s="1"/>
  <c r="AY493" i="30" s="1"/>
  <c r="AX489" i="30"/>
  <c r="AW489" i="30"/>
  <c r="AW499" i="30"/>
  <c r="AX499" i="30"/>
  <c r="AW487" i="30"/>
  <c r="AX487" i="30"/>
  <c r="AX497" i="30"/>
  <c r="AW497" i="30"/>
  <c r="AR484" i="30"/>
  <c r="AT484" i="30" s="1"/>
  <c r="AV484" i="30" s="1"/>
  <c r="AY484" i="30" s="1"/>
  <c r="AX495" i="30"/>
  <c r="AW495" i="30"/>
  <c r="AR490" i="30"/>
  <c r="AT490" i="30" s="1"/>
  <c r="AV490" i="30" s="1"/>
  <c r="AY490" i="30" s="1"/>
  <c r="AV498" i="30"/>
  <c r="AY498" i="30" s="1"/>
  <c r="AR500" i="30"/>
  <c r="AT500" i="30" s="1"/>
  <c r="AV500" i="30" s="1"/>
  <c r="AY500" i="30" s="1"/>
  <c r="AV492" i="30"/>
  <c r="AY492" i="30" s="1"/>
  <c r="AX496" i="30"/>
  <c r="AW496" i="30"/>
  <c r="AR496" i="30"/>
  <c r="AT496" i="30" s="1"/>
  <c r="AV496" i="30" s="1"/>
  <c r="AY496" i="30" s="1"/>
  <c r="AR495" i="30"/>
  <c r="AT495" i="30" s="1"/>
  <c r="AV495" i="30" s="1"/>
  <c r="AY495" i="30" s="1"/>
  <c r="AU476" i="30"/>
  <c r="AV476" i="30" s="1"/>
  <c r="AY476" i="30" s="1"/>
  <c r="AV463" i="30"/>
  <c r="AY463" i="30" s="1"/>
  <c r="AV473" i="30"/>
  <c r="AY473" i="30" s="1"/>
  <c r="AV435" i="30"/>
  <c r="AR443" i="30"/>
  <c r="AT443" i="30" s="1"/>
  <c r="AV443" i="30" s="1"/>
  <c r="AY443" i="30" s="1"/>
  <c r="AR447" i="30"/>
  <c r="AT447" i="30" s="1"/>
  <c r="AV447" i="30" s="1"/>
  <c r="AX455" i="30"/>
  <c r="AW455" i="30"/>
  <c r="AX445" i="30"/>
  <c r="AW445" i="30"/>
  <c r="AV449" i="30"/>
  <c r="AR459" i="30"/>
  <c r="AT459" i="30" s="1"/>
  <c r="AQ457" i="30"/>
  <c r="AR445" i="30"/>
  <c r="AT445" i="30" s="1"/>
  <c r="AV445" i="30" s="1"/>
  <c r="AY445" i="30" s="1"/>
  <c r="F457" i="30"/>
  <c r="F458" i="30" s="1"/>
  <c r="H456" i="30"/>
  <c r="AR446" i="30"/>
  <c r="AT446" i="30" s="1"/>
  <c r="AV446" i="30" s="1"/>
  <c r="AQ458" i="30"/>
  <c r="AR456" i="30"/>
  <c r="AT456" i="30" s="1"/>
  <c r="AV456" i="30" s="1"/>
  <c r="AV455" i="30"/>
  <c r="AY455" i="30" s="1"/>
  <c r="AX454" i="30"/>
  <c r="AW454" i="30"/>
  <c r="AY454" i="30"/>
  <c r="AW450" i="30"/>
  <c r="AX450" i="30"/>
  <c r="AQ437" i="30"/>
  <c r="AQ438" i="30"/>
  <c r="AR436" i="30"/>
  <c r="AT436" i="30" s="1"/>
  <c r="AV436" i="30" s="1"/>
  <c r="AR439" i="30"/>
  <c r="AT439" i="30" s="1"/>
  <c r="AX434" i="30"/>
  <c r="AW434" i="30"/>
  <c r="AY434" i="30"/>
  <c r="F436" i="30"/>
  <c r="H435" i="30"/>
  <c r="AV424" i="30"/>
  <c r="AY424" i="30" s="1"/>
  <c r="AR413" i="30"/>
  <c r="AT413" i="30" s="1"/>
  <c r="AV413" i="30" s="1"/>
  <c r="AY413" i="30" s="1"/>
  <c r="AR429" i="30"/>
  <c r="AT429" i="30" s="1"/>
  <c r="AQ427" i="30"/>
  <c r="AR426" i="30"/>
  <c r="AT426" i="30" s="1"/>
  <c r="AV426" i="30" s="1"/>
  <c r="AY414" i="30"/>
  <c r="AX414" i="30"/>
  <c r="AW414" i="30"/>
  <c r="AW420" i="30"/>
  <c r="AX420" i="30"/>
  <c r="AX424" i="30"/>
  <c r="AW424" i="30"/>
  <c r="H417" i="30"/>
  <c r="AR417" i="30"/>
  <c r="AT417" i="30" s="1"/>
  <c r="AV417" i="30" s="1"/>
  <c r="AR416" i="30"/>
  <c r="AT416" i="30" s="1"/>
  <c r="AV416" i="30" s="1"/>
  <c r="AV419" i="30"/>
  <c r="AW415" i="30"/>
  <c r="AX415" i="30"/>
  <c r="AV425" i="30"/>
  <c r="AQ428" i="30"/>
  <c r="F426" i="30"/>
  <c r="H425" i="30"/>
  <c r="AV403" i="30"/>
  <c r="AY403" i="30" s="1"/>
  <c r="AV402" i="30"/>
  <c r="AY402" i="30" s="1"/>
  <c r="AY409" i="30"/>
  <c r="AR407" i="30"/>
  <c r="AT407" i="30" s="1"/>
  <c r="AV407" i="30" s="1"/>
  <c r="AY407" i="30" s="1"/>
  <c r="AV408" i="30"/>
  <c r="AY408" i="30" s="1"/>
  <c r="AV405" i="30"/>
  <c r="AY405" i="30" s="1"/>
  <c r="AR396" i="30"/>
  <c r="AT396" i="30" s="1"/>
  <c r="AR395" i="30"/>
  <c r="AT395" i="30" s="1"/>
  <c r="AV395" i="30" s="1"/>
  <c r="AY395" i="30" s="1"/>
  <c r="J396" i="30"/>
  <c r="AU396" i="30" s="1"/>
  <c r="I397" i="30"/>
  <c r="AQ397" i="30" s="1"/>
  <c r="AU399" i="30"/>
  <c r="AU398" i="30"/>
  <c r="AV392" i="30"/>
  <c r="AY392" i="30" s="1"/>
  <c r="AR398" i="30"/>
  <c r="AT398" i="30" s="1"/>
  <c r="AT385" i="30"/>
  <c r="AV385" i="30" s="1"/>
  <c r="AY385" i="30" s="1"/>
  <c r="AT383" i="30"/>
  <c r="AV383" i="30" s="1"/>
  <c r="AY383" i="30" s="1"/>
  <c r="AV386" i="30"/>
  <c r="AY386" i="30" s="1"/>
  <c r="AV376" i="30"/>
  <c r="AY376" i="30" s="1"/>
  <c r="AY367" i="30"/>
  <c r="AW357" i="30"/>
  <c r="AV356" i="30"/>
  <c r="AY356" i="30" s="1"/>
  <c r="AY347" i="30"/>
  <c r="AT333" i="30"/>
  <c r="AV333" i="30" s="1"/>
  <c r="AY333" i="30" s="1"/>
  <c r="AY337" i="30"/>
  <c r="AW337" i="30"/>
  <c r="AW336" i="30"/>
  <c r="AV336" i="30"/>
  <c r="AY336" i="30" s="1"/>
  <c r="AT323" i="30"/>
  <c r="AV323" i="30" s="1"/>
  <c r="AY323" i="30" s="1"/>
  <c r="AY327" i="30"/>
  <c r="AV326" i="30"/>
  <c r="AY326" i="30" s="1"/>
  <c r="AR316" i="30"/>
  <c r="AT316" i="30" s="1"/>
  <c r="AV316" i="30" s="1"/>
  <c r="AY316" i="30" s="1"/>
  <c r="J315" i="30"/>
  <c r="AU315" i="30" s="1"/>
  <c r="AQ315" i="30"/>
  <c r="AV312" i="30"/>
  <c r="AY312" i="30" s="1"/>
  <c r="AR313" i="30"/>
  <c r="AT313" i="30" s="1"/>
  <c r="AV313" i="30" s="1"/>
  <c r="AY313" i="30" s="1"/>
  <c r="AR317" i="30"/>
  <c r="AT317" i="30" s="1"/>
  <c r="AV317" i="30" s="1"/>
  <c r="AY317" i="30" s="1"/>
  <c r="AR314" i="30"/>
  <c r="AT314" i="30" s="1"/>
  <c r="AV314" i="30" s="1"/>
  <c r="AY314" i="30" s="1"/>
  <c r="AV308" i="30"/>
  <c r="AY308" i="30" s="1"/>
  <c r="AR307" i="30"/>
  <c r="AT307" i="30" s="1"/>
  <c r="AV307" i="30" s="1"/>
  <c r="AY307" i="30" s="1"/>
  <c r="AV306" i="30"/>
  <c r="AY306" i="30" s="1"/>
  <c r="AT293" i="30"/>
  <c r="AV293" i="30" s="1"/>
  <c r="AY293" i="30" s="1"/>
  <c r="AR284" i="30"/>
  <c r="AT284" i="30" s="1"/>
  <c r="AV284" i="30" s="1"/>
  <c r="AY284" i="30" s="1"/>
  <c r="AX107" i="30"/>
  <c r="AX125" i="30"/>
  <c r="AX143" i="30"/>
  <c r="AW174" i="30"/>
  <c r="J188" i="30"/>
  <c r="AU188" i="30" s="1"/>
  <c r="AX274" i="30"/>
  <c r="AR294" i="30"/>
  <c r="AT294" i="30" s="1"/>
  <c r="AV294" i="30" s="1"/>
  <c r="AY294" i="30" s="1"/>
  <c r="AY297" i="30"/>
  <c r="AV292" i="30"/>
  <c r="AY292" i="30" s="1"/>
  <c r="AV92" i="30"/>
  <c r="AY92" i="30" s="1"/>
  <c r="AW193" i="30"/>
  <c r="AU197" i="30"/>
  <c r="AU196" i="30"/>
  <c r="AV196" i="30" s="1"/>
  <c r="AY196" i="30" s="1"/>
  <c r="J168" i="30"/>
  <c r="AU168" i="30" s="1"/>
  <c r="J177" i="30"/>
  <c r="J178" i="30" s="1"/>
  <c r="AU178" i="30" s="1"/>
  <c r="AQ15" i="30"/>
  <c r="AR15" i="30" s="1"/>
  <c r="AT15" i="30" s="1"/>
  <c r="AV15" i="30" s="1"/>
  <c r="AY15" i="30" s="1"/>
  <c r="AW154" i="30"/>
  <c r="AT197" i="30"/>
  <c r="AU267" i="30"/>
  <c r="AV267" i="30" s="1"/>
  <c r="AY267" i="30" s="1"/>
  <c r="AU266" i="30"/>
  <c r="AV266" i="30" s="1"/>
  <c r="AY266" i="30" s="1"/>
  <c r="AV296" i="30"/>
  <c r="AY296" i="30" s="1"/>
  <c r="J286" i="30"/>
  <c r="AU286" i="30" s="1"/>
  <c r="I287" i="30"/>
  <c r="AQ287" i="30" s="1"/>
  <c r="AU289" i="30"/>
  <c r="AV289" i="30" s="1"/>
  <c r="AY289" i="30" s="1"/>
  <c r="AU288" i="30"/>
  <c r="AV283" i="30"/>
  <c r="AY283" i="30" s="1"/>
  <c r="AR285" i="30"/>
  <c r="AT285" i="30" s="1"/>
  <c r="AV285" i="30" s="1"/>
  <c r="AY285" i="30" s="1"/>
  <c r="AR288" i="30"/>
  <c r="AT288" i="30" s="1"/>
  <c r="AR286" i="30"/>
  <c r="AT286" i="30" s="1"/>
  <c r="AR275" i="30"/>
  <c r="AT275" i="30" s="1"/>
  <c r="AR274" i="30"/>
  <c r="AT274" i="30" s="1"/>
  <c r="J276" i="30"/>
  <c r="AU276" i="30" s="1"/>
  <c r="I277" i="30"/>
  <c r="AQ277" i="30" s="1"/>
  <c r="AU279" i="30"/>
  <c r="AU278" i="30"/>
  <c r="AR278" i="30"/>
  <c r="AT278" i="30" s="1"/>
  <c r="AQ276" i="30"/>
  <c r="J277" i="30"/>
  <c r="AU277" i="30" s="1"/>
  <c r="AU273" i="30"/>
  <c r="AV273" i="30" s="1"/>
  <c r="AY273" i="30" s="1"/>
  <c r="AU275" i="30"/>
  <c r="AT253" i="30"/>
  <c r="AV253" i="30" s="1"/>
  <c r="AY253" i="30" s="1"/>
  <c r="AV245" i="30"/>
  <c r="AX244" i="30"/>
  <c r="AY244" i="30"/>
  <c r="AW244" i="30"/>
  <c r="AR249" i="30"/>
  <c r="AT249" i="30" s="1"/>
  <c r="F246" i="30"/>
  <c r="H245" i="30"/>
  <c r="AR246" i="30"/>
  <c r="AT246" i="30" s="1"/>
  <c r="AV246" i="30" s="1"/>
  <c r="J247" i="30"/>
  <c r="AQ247" i="30"/>
  <c r="AQ248" i="30"/>
  <c r="AQ238" i="30"/>
  <c r="AR238" i="30" s="1"/>
  <c r="AR239" i="30"/>
  <c r="AT239" i="30" s="1"/>
  <c r="AV235" i="30"/>
  <c r="J237" i="30"/>
  <c r="AQ237" i="30"/>
  <c r="F236" i="30"/>
  <c r="H235" i="30"/>
  <c r="AV232" i="30"/>
  <c r="AY232" i="30" s="1"/>
  <c r="AX234" i="30"/>
  <c r="AW234" i="30"/>
  <c r="AY234" i="30"/>
  <c r="AR236" i="30"/>
  <c r="AT236" i="30" s="1"/>
  <c r="AV236" i="30" s="1"/>
  <c r="AV224" i="30"/>
  <c r="AY224" i="30" s="1"/>
  <c r="AQ228" i="30"/>
  <c r="F226" i="30"/>
  <c r="H225" i="30"/>
  <c r="AQ227" i="30"/>
  <c r="J227" i="30"/>
  <c r="AR229" i="30"/>
  <c r="AT229" i="30" s="1"/>
  <c r="AR226" i="30"/>
  <c r="AT226" i="30" s="1"/>
  <c r="AV226" i="30" s="1"/>
  <c r="AV225" i="30"/>
  <c r="AX224" i="30"/>
  <c r="AW224" i="30"/>
  <c r="AQ218" i="30"/>
  <c r="AR218" i="30" s="1"/>
  <c r="AT218" i="30" s="1"/>
  <c r="AV218" i="30" s="1"/>
  <c r="AR219" i="30"/>
  <c r="AT219" i="30" s="1"/>
  <c r="AV215" i="30"/>
  <c r="F216" i="30"/>
  <c r="H215" i="30"/>
  <c r="AV214" i="30"/>
  <c r="AY214" i="30" s="1"/>
  <c r="J217" i="30"/>
  <c r="AQ217" i="30"/>
  <c r="AX214" i="30"/>
  <c r="AW214" i="30"/>
  <c r="AR216" i="30"/>
  <c r="AT216" i="30" s="1"/>
  <c r="AV216" i="30" s="1"/>
  <c r="AV219" i="2"/>
  <c r="AT203" i="30"/>
  <c r="AV203" i="30" s="1"/>
  <c r="AY203" i="30" s="1"/>
  <c r="AV202" i="30"/>
  <c r="AY202" i="30" s="1"/>
  <c r="J219" i="2"/>
  <c r="AS219" i="2" s="1"/>
  <c r="J220" i="2"/>
  <c r="AQ207" i="30"/>
  <c r="AR207" i="30" s="1"/>
  <c r="AT207" i="30" s="1"/>
  <c r="AR206" i="30"/>
  <c r="AT206" i="30" s="1"/>
  <c r="AV206" i="30" s="1"/>
  <c r="AR205" i="30"/>
  <c r="AT205" i="30" s="1"/>
  <c r="AV205" i="30" s="1"/>
  <c r="AY205" i="30" s="1"/>
  <c r="AR209" i="30"/>
  <c r="AT209" i="30" s="1"/>
  <c r="AU209" i="30"/>
  <c r="AU207" i="30"/>
  <c r="AR208" i="30"/>
  <c r="AT208" i="30" s="1"/>
  <c r="AV208" i="30" s="1"/>
  <c r="AY183" i="30"/>
  <c r="AW183" i="30"/>
  <c r="AW146" i="30"/>
  <c r="AV172" i="30"/>
  <c r="AY172" i="30" s="1"/>
  <c r="H185" i="30"/>
  <c r="F186" i="30"/>
  <c r="H184" i="30"/>
  <c r="AT190" i="30"/>
  <c r="AV190" i="30" s="1"/>
  <c r="J16" i="30"/>
  <c r="AU17" i="30" s="1"/>
  <c r="AV17" i="30" s="1"/>
  <c r="AY17" i="30" s="1"/>
  <c r="AW89" i="30"/>
  <c r="AR184" i="30"/>
  <c r="AT184" i="30" s="1"/>
  <c r="AV184" i="30" s="1"/>
  <c r="AX166" i="30"/>
  <c r="AQ25" i="30"/>
  <c r="AR25" i="30" s="1"/>
  <c r="AW56" i="30"/>
  <c r="AX13" i="30"/>
  <c r="AV123" i="30"/>
  <c r="AY123" i="30" s="1"/>
  <c r="AY129" i="30"/>
  <c r="AY166" i="30"/>
  <c r="AV185" i="30"/>
  <c r="AV170" i="30"/>
  <c r="AY170" i="30" s="1"/>
  <c r="AQ187" i="30"/>
  <c r="AR189" i="30"/>
  <c r="AT189" i="30" s="1"/>
  <c r="AQ188" i="30"/>
  <c r="AR186" i="30"/>
  <c r="AT186" i="30" s="1"/>
  <c r="AV186" i="30" s="1"/>
  <c r="AV103" i="30"/>
  <c r="AY103" i="30" s="1"/>
  <c r="AX104" i="30"/>
  <c r="AW144" i="30"/>
  <c r="AX153" i="30"/>
  <c r="AW156" i="30"/>
  <c r="AW164" i="30"/>
  <c r="AY164" i="30"/>
  <c r="AT127" i="30"/>
  <c r="AV127" i="30" s="1"/>
  <c r="AY127" i="30" s="1"/>
  <c r="AT99" i="30"/>
  <c r="AV180" i="30"/>
  <c r="AY180" i="30" s="1"/>
  <c r="AX53" i="30"/>
  <c r="AT85" i="30"/>
  <c r="AX6" i="30"/>
  <c r="J26" i="30"/>
  <c r="AU27" i="30" s="1"/>
  <c r="AV27" i="30" s="1"/>
  <c r="AY27" i="30" s="1"/>
  <c r="AX66" i="30"/>
  <c r="AT62" i="30"/>
  <c r="AV62" i="30" s="1"/>
  <c r="AY62" i="30" s="1"/>
  <c r="AU88" i="30"/>
  <c r="AV88" i="30" s="1"/>
  <c r="AY88" i="30" s="1"/>
  <c r="AW88" i="30"/>
  <c r="AW99" i="30"/>
  <c r="AX33" i="30"/>
  <c r="AW64" i="30"/>
  <c r="AX79" i="30"/>
  <c r="AX134" i="30"/>
  <c r="AV78" i="30"/>
  <c r="AY78" i="30" s="1"/>
  <c r="AY174" i="30"/>
  <c r="AV162" i="30"/>
  <c r="AY162" i="30" s="1"/>
  <c r="AR73" i="30"/>
  <c r="AT73" i="30" s="1"/>
  <c r="AR75" i="30"/>
  <c r="AT75" i="30" s="1"/>
  <c r="AR72" i="30"/>
  <c r="AT72" i="30" s="1"/>
  <c r="AV72" i="30" s="1"/>
  <c r="AY72" i="30" s="1"/>
  <c r="AQ5" i="30"/>
  <c r="AR5" i="30" s="1"/>
  <c r="AT5" i="30" s="1"/>
  <c r="AT106" i="30"/>
  <c r="AV106" i="30" s="1"/>
  <c r="AY106" i="30" s="1"/>
  <c r="AW163" i="30"/>
  <c r="J5" i="30"/>
  <c r="AU5" i="30" s="1"/>
  <c r="AU7" i="30"/>
  <c r="AV7" i="30" s="1"/>
  <c r="AY7" i="30" s="1"/>
  <c r="AU14" i="30"/>
  <c r="AV14" i="30" s="1"/>
  <c r="AY14" i="30" s="1"/>
  <c r="AW26" i="30"/>
  <c r="AX43" i="30"/>
  <c r="AX44" i="30"/>
  <c r="AX75" i="30"/>
  <c r="AW77" i="30"/>
  <c r="AX109" i="30"/>
  <c r="I77" i="30"/>
  <c r="AQ77" i="30" s="1"/>
  <c r="AR77" i="30" s="1"/>
  <c r="AT77" i="30" s="1"/>
  <c r="AV77" i="30" s="1"/>
  <c r="AY77" i="30" s="1"/>
  <c r="J76" i="30"/>
  <c r="AU76" i="30" s="1"/>
  <c r="AV76" i="30" s="1"/>
  <c r="AY76" i="30" s="1"/>
  <c r="AV13" i="30"/>
  <c r="AY13" i="30" s="1"/>
  <c r="AV93" i="30"/>
  <c r="AY93" i="30" s="1"/>
  <c r="AX3" i="30"/>
  <c r="AU79" i="30"/>
  <c r="AV79" i="30" s="1"/>
  <c r="AY79" i="30" s="1"/>
  <c r="AU94" i="30"/>
  <c r="AV124" i="30"/>
  <c r="AY124" i="30" s="1"/>
  <c r="AV142" i="30"/>
  <c r="AY142" i="30" s="1"/>
  <c r="J97" i="30"/>
  <c r="AU97" i="30" s="1"/>
  <c r="AQ178" i="30"/>
  <c r="AR178" i="30" s="1"/>
  <c r="AT178" i="30" s="1"/>
  <c r="AQ177" i="30"/>
  <c r="AR175" i="30"/>
  <c r="AT175" i="30" s="1"/>
  <c r="AV175" i="30" s="1"/>
  <c r="AY175" i="30" s="1"/>
  <c r="AR173" i="30"/>
  <c r="AT173" i="30" s="1"/>
  <c r="AV173" i="30" s="1"/>
  <c r="AY173" i="30" s="1"/>
  <c r="AQ167" i="30"/>
  <c r="AW167" i="30"/>
  <c r="AX167" i="30"/>
  <c r="AR165" i="30"/>
  <c r="AT165" i="30" s="1"/>
  <c r="AV165" i="30" s="1"/>
  <c r="AY165" i="30" s="1"/>
  <c r="AQ168" i="30"/>
  <c r="AO208" i="2"/>
  <c r="AP216" i="2"/>
  <c r="AR216" i="2" s="1"/>
  <c r="AT216" i="2" s="1"/>
  <c r="AW216" i="2" s="1"/>
  <c r="AO218" i="2"/>
  <c r="AO219" i="2"/>
  <c r="AP206" i="2"/>
  <c r="AR206" i="2" s="1"/>
  <c r="AT206" i="2" s="1"/>
  <c r="AW206" i="2" s="1"/>
  <c r="AP210" i="2"/>
  <c r="AR210" i="2" s="1"/>
  <c r="AU218" i="2"/>
  <c r="AV218" i="2"/>
  <c r="AO209" i="2"/>
  <c r="AS209" i="2"/>
  <c r="AV156" i="30"/>
  <c r="AY156" i="30" s="1"/>
  <c r="AR153" i="30"/>
  <c r="AT153" i="30" s="1"/>
  <c r="AV153" i="30" s="1"/>
  <c r="AY153" i="30" s="1"/>
  <c r="AR154" i="30"/>
  <c r="AT154" i="30" s="1"/>
  <c r="AV154" i="30" s="1"/>
  <c r="AY154" i="30" s="1"/>
  <c r="AR152" i="30"/>
  <c r="AT152" i="30" s="1"/>
  <c r="AV152" i="30" s="1"/>
  <c r="AY152" i="30" s="1"/>
  <c r="AR157" i="30"/>
  <c r="AT157" i="30" s="1"/>
  <c r="AV157" i="30" s="1"/>
  <c r="AY157" i="30" s="1"/>
  <c r="AQ155" i="30"/>
  <c r="AR147" i="30"/>
  <c r="AT147" i="30" s="1"/>
  <c r="AR144" i="30"/>
  <c r="AT144" i="30" s="1"/>
  <c r="AU144" i="30"/>
  <c r="AU143" i="30"/>
  <c r="AV143" i="30" s="1"/>
  <c r="AY143" i="30" s="1"/>
  <c r="AV136" i="30"/>
  <c r="AY136" i="30" s="1"/>
  <c r="AR133" i="30"/>
  <c r="AT133" i="30" s="1"/>
  <c r="AV133" i="30" s="1"/>
  <c r="AY133" i="30" s="1"/>
  <c r="AR134" i="30"/>
  <c r="AT134" i="30" s="1"/>
  <c r="AV134" i="30" s="1"/>
  <c r="AY134" i="30" s="1"/>
  <c r="AR132" i="30"/>
  <c r="AT132" i="30" s="1"/>
  <c r="AV132" i="30" s="1"/>
  <c r="AY132" i="30" s="1"/>
  <c r="AR137" i="30"/>
  <c r="AT137" i="30" s="1"/>
  <c r="AV137" i="30" s="1"/>
  <c r="AY137" i="30" s="1"/>
  <c r="AQ135" i="30"/>
  <c r="AR126" i="30"/>
  <c r="AT126" i="30" s="1"/>
  <c r="AV126" i="30" s="1"/>
  <c r="AY126" i="30" s="1"/>
  <c r="AV125" i="30"/>
  <c r="AY125" i="30" s="1"/>
  <c r="AV128" i="30"/>
  <c r="AY128" i="30" s="1"/>
  <c r="AT116" i="30"/>
  <c r="AV116" i="30" s="1"/>
  <c r="AY116" i="30" s="1"/>
  <c r="AX84" i="30"/>
  <c r="AR107" i="30"/>
  <c r="AT107" i="30" s="1"/>
  <c r="AV107" i="30" s="1"/>
  <c r="AY107" i="30" s="1"/>
  <c r="AU102" i="30"/>
  <c r="AU104" i="30"/>
  <c r="AV104" i="30" s="1"/>
  <c r="AY104" i="30" s="1"/>
  <c r="AR105" i="30"/>
  <c r="AT105" i="30" s="1"/>
  <c r="AV105" i="30" s="1"/>
  <c r="AY105" i="30" s="1"/>
  <c r="AR102" i="30"/>
  <c r="AT102" i="30" s="1"/>
  <c r="AU109" i="30"/>
  <c r="AV109" i="30" s="1"/>
  <c r="AY109" i="30" s="1"/>
  <c r="AU108" i="30"/>
  <c r="AR108" i="30"/>
  <c r="AT108" i="30" s="1"/>
  <c r="AT84" i="30"/>
  <c r="AV84" i="30" s="1"/>
  <c r="AY84" i="30" s="1"/>
  <c r="AR95" i="30"/>
  <c r="AT95" i="30" s="1"/>
  <c r="AR94" i="30"/>
  <c r="AT94" i="30" s="1"/>
  <c r="J96" i="30"/>
  <c r="AU96" i="30" s="1"/>
  <c r="I97" i="30"/>
  <c r="AQ97" i="30" s="1"/>
  <c r="AU99" i="30"/>
  <c r="AU98" i="30"/>
  <c r="AR98" i="30"/>
  <c r="AT98" i="30" s="1"/>
  <c r="AQ96" i="30"/>
  <c r="AT86" i="30"/>
  <c r="AV86" i="30" s="1"/>
  <c r="AY86" i="30" s="1"/>
  <c r="AR87" i="30"/>
  <c r="AT87" i="30" s="1"/>
  <c r="AV87" i="30" s="1"/>
  <c r="AY87" i="30" s="1"/>
  <c r="AT193" i="2"/>
  <c r="AW193" i="2" s="1"/>
  <c r="AT199" i="2"/>
  <c r="AW199" i="2" s="1"/>
  <c r="AR197" i="2"/>
  <c r="AT197" i="2" s="1"/>
  <c r="AW197" i="2" s="1"/>
  <c r="AP198" i="2"/>
  <c r="AR198" i="2" s="1"/>
  <c r="AT198" i="2" s="1"/>
  <c r="AW198" i="2" s="1"/>
  <c r="AT190" i="2"/>
  <c r="AW190" i="2" s="1"/>
  <c r="AP188" i="2"/>
  <c r="AR188" i="2"/>
  <c r="AT188" i="2" s="1"/>
  <c r="AW188" i="2" s="1"/>
  <c r="AT189" i="2"/>
  <c r="AW189" i="2" s="1"/>
  <c r="AT187" i="2"/>
  <c r="AW187" i="2" s="1"/>
  <c r="AU3" i="30"/>
  <c r="AV3" i="30" s="1"/>
  <c r="AY3" i="30" s="1"/>
  <c r="AV4" i="30"/>
  <c r="AY4" i="30" s="1"/>
  <c r="AW67" i="30"/>
  <c r="AT66" i="30"/>
  <c r="AV66" i="30" s="1"/>
  <c r="AY66" i="30" s="1"/>
  <c r="AW4" i="30"/>
  <c r="AT12" i="30"/>
  <c r="AV12" i="30" s="1"/>
  <c r="AY12" i="30" s="1"/>
  <c r="AR64" i="30"/>
  <c r="AT64" i="30" s="1"/>
  <c r="AV64" i="30" s="1"/>
  <c r="AY64" i="30" s="1"/>
  <c r="AR67" i="30"/>
  <c r="AT67" i="30" s="1"/>
  <c r="AV67" i="30" s="1"/>
  <c r="AY67" i="30" s="1"/>
  <c r="AQ65" i="30"/>
  <c r="AR54" i="30"/>
  <c r="AT54" i="30" s="1"/>
  <c r="AV54" i="30" s="1"/>
  <c r="AY54" i="30" s="1"/>
  <c r="AR57" i="30"/>
  <c r="AT57" i="30" s="1"/>
  <c r="AV57" i="30" s="1"/>
  <c r="AY57" i="30" s="1"/>
  <c r="AR53" i="30"/>
  <c r="AT53" i="30" s="1"/>
  <c r="AV53" i="30" s="1"/>
  <c r="AY53" i="30" s="1"/>
  <c r="AV56" i="30"/>
  <c r="AY56" i="30" s="1"/>
  <c r="AR52" i="30"/>
  <c r="AT52" i="30" s="1"/>
  <c r="AV52" i="30" s="1"/>
  <c r="AY52" i="30" s="1"/>
  <c r="AQ55" i="30"/>
  <c r="AW27" i="30"/>
  <c r="AX24" i="30"/>
  <c r="AV22" i="30"/>
  <c r="AY22" i="30" s="1"/>
  <c r="AX37" i="30"/>
  <c r="AX14" i="30"/>
  <c r="AX36" i="30"/>
  <c r="AR47" i="30"/>
  <c r="AT47" i="30" s="1"/>
  <c r="AV47" i="30" s="1"/>
  <c r="AY47" i="30" s="1"/>
  <c r="AR44" i="30"/>
  <c r="AT44" i="30" s="1"/>
  <c r="AV44" i="30" s="1"/>
  <c r="AY44" i="30" s="1"/>
  <c r="AR43" i="30"/>
  <c r="AT43" i="30" s="1"/>
  <c r="AV43" i="30" s="1"/>
  <c r="AY43" i="30" s="1"/>
  <c r="AV46" i="30"/>
  <c r="AY46" i="30" s="1"/>
  <c r="AQ45" i="30"/>
  <c r="AR42" i="30"/>
  <c r="AT42" i="30" s="1"/>
  <c r="AV42" i="30" s="1"/>
  <c r="AY42" i="30" s="1"/>
  <c r="AW34" i="30"/>
  <c r="AY34" i="30"/>
  <c r="AR37" i="30"/>
  <c r="AT37" i="30" s="1"/>
  <c r="AV37" i="30" s="1"/>
  <c r="AY37" i="30" s="1"/>
  <c r="AY33" i="30"/>
  <c r="AV36" i="30"/>
  <c r="AY36" i="30" s="1"/>
  <c r="AT23" i="30"/>
  <c r="AW16" i="30"/>
  <c r="AR24" i="30"/>
  <c r="AT24" i="30" s="1"/>
  <c r="AU24" i="30"/>
  <c r="AU23" i="30"/>
  <c r="AR26" i="30"/>
  <c r="AT26" i="30" s="1"/>
  <c r="AT6" i="30"/>
  <c r="AV6" i="30" s="1"/>
  <c r="AY6" i="30" s="1"/>
  <c r="AX7" i="30"/>
  <c r="AW208" i="30" l="1"/>
  <c r="AY208" i="30"/>
  <c r="AV73" i="30"/>
  <c r="AY73" i="30" s="1"/>
  <c r="AY206" i="30"/>
  <c r="AW179" i="30"/>
  <c r="AV75" i="30"/>
  <c r="AY75" i="30" s="1"/>
  <c r="AW206" i="30"/>
  <c r="AV274" i="30"/>
  <c r="AY274" i="30" s="1"/>
  <c r="AV85" i="30"/>
  <c r="AY85" i="30" s="1"/>
  <c r="AW449" i="30"/>
  <c r="AV95" i="30"/>
  <c r="AY95" i="30" s="1"/>
  <c r="AY449" i="30"/>
  <c r="AU146" i="30"/>
  <c r="AV146" i="30" s="1"/>
  <c r="AY146" i="30" s="1"/>
  <c r="AW209" i="30"/>
  <c r="AW416" i="30"/>
  <c r="AV399" i="30"/>
  <c r="AY399" i="30" s="1"/>
  <c r="AW419" i="30"/>
  <c r="AW207" i="30"/>
  <c r="AV488" i="30"/>
  <c r="AY488" i="30" s="1"/>
  <c r="AX447" i="30"/>
  <c r="AY419" i="30"/>
  <c r="AY418" i="30"/>
  <c r="H207" i="2"/>
  <c r="F208" i="2"/>
  <c r="AW418" i="30"/>
  <c r="AW448" i="30"/>
  <c r="AV206" i="2"/>
  <c r="AU206" i="2"/>
  <c r="AX177" i="30"/>
  <c r="AV497" i="30"/>
  <c r="AY497" i="30" s="1"/>
  <c r="AY184" i="30"/>
  <c r="AV197" i="30"/>
  <c r="AY197" i="30" s="1"/>
  <c r="J179" i="30"/>
  <c r="AX446" i="30"/>
  <c r="AV5" i="30"/>
  <c r="AY5" i="30" s="1"/>
  <c r="AT145" i="30"/>
  <c r="AV145" i="30" s="1"/>
  <c r="AY145" i="30" s="1"/>
  <c r="AY446" i="30"/>
  <c r="AY416" i="30"/>
  <c r="AV499" i="30"/>
  <c r="AY499" i="30" s="1"/>
  <c r="AV439" i="30"/>
  <c r="AX178" i="30"/>
  <c r="AW178" i="30"/>
  <c r="AV279" i="30"/>
  <c r="AY279" i="30" s="1"/>
  <c r="AU437" i="30"/>
  <c r="AY447" i="30"/>
  <c r="AV489" i="30"/>
  <c r="AY489" i="30" s="1"/>
  <c r="AV448" i="30"/>
  <c r="AY448" i="30" s="1"/>
  <c r="AW176" i="30"/>
  <c r="AX176" i="30"/>
  <c r="AR487" i="30"/>
  <c r="AT487" i="30" s="1"/>
  <c r="AV487" i="30" s="1"/>
  <c r="AY487" i="30" s="1"/>
  <c r="AR507" i="30"/>
  <c r="AT507" i="30" s="1"/>
  <c r="AU509" i="30"/>
  <c r="AV509" i="30" s="1"/>
  <c r="AU507" i="30"/>
  <c r="AR508" i="30"/>
  <c r="AT508" i="30" s="1"/>
  <c r="AV508" i="30" s="1"/>
  <c r="F507" i="30"/>
  <c r="H506" i="30"/>
  <c r="AX505" i="30"/>
  <c r="AY505" i="30"/>
  <c r="AW505" i="30"/>
  <c r="AR458" i="30"/>
  <c r="AT458" i="30" s="1"/>
  <c r="AV458" i="30" s="1"/>
  <c r="AX456" i="30"/>
  <c r="AW456" i="30"/>
  <c r="AY456" i="30"/>
  <c r="AU457" i="30"/>
  <c r="AU459" i="30"/>
  <c r="AV459" i="30" s="1"/>
  <c r="F459" i="30"/>
  <c r="H458" i="30"/>
  <c r="AR457" i="30"/>
  <c r="AT457" i="30" s="1"/>
  <c r="H457" i="30"/>
  <c r="AR437" i="30"/>
  <c r="AT437" i="30" s="1"/>
  <c r="F437" i="30"/>
  <c r="H436" i="30"/>
  <c r="AR438" i="30"/>
  <c r="AT438" i="30" s="1"/>
  <c r="AV438" i="30" s="1"/>
  <c r="AX435" i="30"/>
  <c r="AW435" i="30"/>
  <c r="AY435" i="30"/>
  <c r="AX425" i="30"/>
  <c r="AW425" i="30"/>
  <c r="AY425" i="30"/>
  <c r="AY417" i="30"/>
  <c r="AX417" i="30"/>
  <c r="AW417" i="30"/>
  <c r="AU429" i="30"/>
  <c r="AV429" i="30" s="1"/>
  <c r="AU427" i="30"/>
  <c r="F427" i="30"/>
  <c r="H426" i="30"/>
  <c r="AR428" i="30"/>
  <c r="AT428" i="30" s="1"/>
  <c r="AV428" i="30" s="1"/>
  <c r="AR427" i="30"/>
  <c r="AT427" i="30" s="1"/>
  <c r="AR397" i="30"/>
  <c r="AT397" i="30" s="1"/>
  <c r="AV397" i="30" s="1"/>
  <c r="AY397" i="30" s="1"/>
  <c r="AV398" i="30"/>
  <c r="AY398" i="30" s="1"/>
  <c r="AV396" i="30"/>
  <c r="AY396" i="30" s="1"/>
  <c r="AR315" i="30"/>
  <c r="AT315" i="30" s="1"/>
  <c r="AV315" i="30" s="1"/>
  <c r="AY315" i="30" s="1"/>
  <c r="AV99" i="30"/>
  <c r="AY99" i="30" s="1"/>
  <c r="AT25" i="30"/>
  <c r="AV25" i="30" s="1"/>
  <c r="AY25" i="30" s="1"/>
  <c r="AU16" i="30"/>
  <c r="AV16" i="30" s="1"/>
  <c r="AY16" i="30" s="1"/>
  <c r="AT238" i="30"/>
  <c r="AV238" i="30" s="1"/>
  <c r="AV288" i="30"/>
  <c r="AY288" i="30" s="1"/>
  <c r="AR287" i="30"/>
  <c r="AT287" i="30" s="1"/>
  <c r="AV287" i="30" s="1"/>
  <c r="AY287" i="30" s="1"/>
  <c r="AV286" i="30"/>
  <c r="AY286" i="30" s="1"/>
  <c r="AV278" i="30"/>
  <c r="AY278" i="30" s="1"/>
  <c r="AV275" i="30"/>
  <c r="AY275" i="30" s="1"/>
  <c r="AR277" i="30"/>
  <c r="AT277" i="30" s="1"/>
  <c r="AV277" i="30" s="1"/>
  <c r="AY277" i="30" s="1"/>
  <c r="AR276" i="30"/>
  <c r="AT276" i="30" s="1"/>
  <c r="AV276" i="30" s="1"/>
  <c r="AY276" i="30" s="1"/>
  <c r="AR248" i="30"/>
  <c r="AT248" i="30" s="1"/>
  <c r="AV248" i="30" s="1"/>
  <c r="F247" i="30"/>
  <c r="H246" i="30"/>
  <c r="AR247" i="30"/>
  <c r="AT247" i="30" s="1"/>
  <c r="AX245" i="30"/>
  <c r="AW245" i="30"/>
  <c r="AY245" i="30"/>
  <c r="AU249" i="30"/>
  <c r="AV249" i="30" s="1"/>
  <c r="AU247" i="30"/>
  <c r="AX235" i="30"/>
  <c r="AW235" i="30"/>
  <c r="AY235" i="30"/>
  <c r="AU239" i="30"/>
  <c r="AV239" i="30" s="1"/>
  <c r="AU237" i="30"/>
  <c r="F237" i="30"/>
  <c r="H236" i="30"/>
  <c r="AR237" i="30"/>
  <c r="AT237" i="30" s="1"/>
  <c r="AX225" i="30"/>
  <c r="AW225" i="30"/>
  <c r="AY225" i="30"/>
  <c r="AR227" i="30"/>
  <c r="AT227" i="30" s="1"/>
  <c r="AR228" i="30"/>
  <c r="AT228" i="30" s="1"/>
  <c r="AV228" i="30" s="1"/>
  <c r="AU227" i="30"/>
  <c r="AU229" i="30"/>
  <c r="AV229" i="30" s="1"/>
  <c r="F227" i="30"/>
  <c r="H226" i="30"/>
  <c r="AU219" i="30"/>
  <c r="AV219" i="30" s="1"/>
  <c r="AU217" i="30"/>
  <c r="AR217" i="30"/>
  <c r="AT217" i="30" s="1"/>
  <c r="F217" i="30"/>
  <c r="H216" i="30"/>
  <c r="AX215" i="30"/>
  <c r="AW215" i="30"/>
  <c r="AY215" i="30"/>
  <c r="AV209" i="30"/>
  <c r="AY209" i="30" s="1"/>
  <c r="AV207" i="30"/>
  <c r="AY207" i="30" s="1"/>
  <c r="F187" i="30"/>
  <c r="H186" i="30"/>
  <c r="AW185" i="30"/>
  <c r="AX185" i="30"/>
  <c r="AY185" i="30"/>
  <c r="AX184" i="30"/>
  <c r="AW184" i="30"/>
  <c r="AV178" i="30"/>
  <c r="AY178" i="30" s="1"/>
  <c r="AR188" i="30"/>
  <c r="AT188" i="30" s="1"/>
  <c r="AV188" i="30" s="1"/>
  <c r="AR187" i="30"/>
  <c r="AT187" i="30" s="1"/>
  <c r="AU189" i="30"/>
  <c r="AV189" i="30" s="1"/>
  <c r="AU187" i="30"/>
  <c r="AU26" i="30"/>
  <c r="AV26" i="30" s="1"/>
  <c r="AY26" i="30" s="1"/>
  <c r="AV94" i="30"/>
  <c r="AY94" i="30" s="1"/>
  <c r="AU179" i="30"/>
  <c r="AV179" i="30" s="1"/>
  <c r="AY179" i="30" s="1"/>
  <c r="AU177" i="30"/>
  <c r="AR177" i="30"/>
  <c r="AT177" i="30" s="1"/>
  <c r="AU169" i="30"/>
  <c r="AV169" i="30" s="1"/>
  <c r="AY169" i="30" s="1"/>
  <c r="AU167" i="30"/>
  <c r="AR168" i="30"/>
  <c r="AT168" i="30" s="1"/>
  <c r="AV168" i="30" s="1"/>
  <c r="AY168" i="30" s="1"/>
  <c r="AR167" i="30"/>
  <c r="AT167" i="30" s="1"/>
  <c r="AP209" i="2"/>
  <c r="AR209" i="2" s="1"/>
  <c r="AT209" i="2" s="1"/>
  <c r="AS220" i="2"/>
  <c r="AT220" i="2" s="1"/>
  <c r="AW220" i="2" s="1"/>
  <c r="AS218" i="2"/>
  <c r="AS210" i="2"/>
  <c r="AT210" i="2" s="1"/>
  <c r="AS208" i="2"/>
  <c r="AP218" i="2"/>
  <c r="AR218" i="2" s="1"/>
  <c r="AP219" i="2"/>
  <c r="AR219" i="2" s="1"/>
  <c r="AT219" i="2" s="1"/>
  <c r="AW219" i="2" s="1"/>
  <c r="AP208" i="2"/>
  <c r="AR208" i="2" s="1"/>
  <c r="AR155" i="30"/>
  <c r="AT155" i="30" s="1"/>
  <c r="AV155" i="30" s="1"/>
  <c r="AY155" i="30" s="1"/>
  <c r="AV144" i="30"/>
  <c r="AY144" i="30" s="1"/>
  <c r="AV147" i="30"/>
  <c r="AY147" i="30" s="1"/>
  <c r="AR135" i="30"/>
  <c r="AT135" i="30" s="1"/>
  <c r="AV135" i="30" s="1"/>
  <c r="AY135" i="30" s="1"/>
  <c r="AV102" i="30"/>
  <c r="AY102" i="30" s="1"/>
  <c r="AV108" i="30"/>
  <c r="AY108" i="30" s="1"/>
  <c r="AV98" i="30"/>
  <c r="AY98" i="30" s="1"/>
  <c r="AR97" i="30"/>
  <c r="AT97" i="30" s="1"/>
  <c r="AV97" i="30" s="1"/>
  <c r="AY97" i="30" s="1"/>
  <c r="AR96" i="30"/>
  <c r="AT96" i="30" s="1"/>
  <c r="AV96" i="30" s="1"/>
  <c r="AY96" i="30" s="1"/>
  <c r="AR65" i="30"/>
  <c r="AT65" i="30" s="1"/>
  <c r="AV65" i="30" s="1"/>
  <c r="AY65" i="30" s="1"/>
  <c r="AR55" i="30"/>
  <c r="AT55" i="30" s="1"/>
  <c r="AV55" i="30" s="1"/>
  <c r="AY55" i="30" s="1"/>
  <c r="AR45" i="30"/>
  <c r="AT45" i="30" s="1"/>
  <c r="AV45" i="30" s="1"/>
  <c r="AY45" i="30" s="1"/>
  <c r="AV23" i="30"/>
  <c r="AY23" i="30" s="1"/>
  <c r="AV24" i="30"/>
  <c r="AY24" i="30" s="1"/>
  <c r="F209" i="2" l="1"/>
  <c r="H208" i="2"/>
  <c r="AV437" i="30"/>
  <c r="AU207" i="2"/>
  <c r="AV207" i="2"/>
  <c r="AW207" i="2"/>
  <c r="AV247" i="30"/>
  <c r="AV507" i="30"/>
  <c r="F508" i="30"/>
  <c r="H507" i="30"/>
  <c r="AX506" i="30"/>
  <c r="AW506" i="30"/>
  <c r="AY506" i="30"/>
  <c r="AW457" i="30"/>
  <c r="AX457" i="30"/>
  <c r="F460" i="30"/>
  <c r="H460" i="30" s="1"/>
  <c r="H459" i="30"/>
  <c r="AV457" i="30"/>
  <c r="AY457" i="30" s="1"/>
  <c r="AX458" i="30"/>
  <c r="AY458" i="30"/>
  <c r="AW458" i="30"/>
  <c r="AX436" i="30"/>
  <c r="AW436" i="30"/>
  <c r="AY436" i="30"/>
  <c r="F438" i="30"/>
  <c r="H437" i="30"/>
  <c r="AV427" i="30"/>
  <c r="AX426" i="30"/>
  <c r="AY426" i="30"/>
  <c r="AW426" i="30"/>
  <c r="F428" i="30"/>
  <c r="H427" i="30"/>
  <c r="F248" i="30"/>
  <c r="H247" i="30"/>
  <c r="AX246" i="30"/>
  <c r="AY246" i="30"/>
  <c r="AW246" i="30"/>
  <c r="AV227" i="30"/>
  <c r="AX236" i="30"/>
  <c r="AY236" i="30"/>
  <c r="AW236" i="30"/>
  <c r="F238" i="30"/>
  <c r="H237" i="30"/>
  <c r="AV237" i="30"/>
  <c r="AX226" i="30"/>
  <c r="AW226" i="30"/>
  <c r="AY226" i="30"/>
  <c r="F228" i="30"/>
  <c r="H227" i="30"/>
  <c r="AX216" i="30"/>
  <c r="AW216" i="30"/>
  <c r="AY216" i="30"/>
  <c r="AV217" i="30"/>
  <c r="F218" i="30"/>
  <c r="H217" i="30"/>
  <c r="AW186" i="30"/>
  <c r="AX186" i="30"/>
  <c r="F188" i="30"/>
  <c r="H187" i="30"/>
  <c r="AY186" i="30"/>
  <c r="AV187" i="30"/>
  <c r="AV177" i="30"/>
  <c r="AY177" i="30" s="1"/>
  <c r="AV167" i="30"/>
  <c r="AY167" i="30" s="1"/>
  <c r="AT218" i="2"/>
  <c r="AW218" i="2" s="1"/>
  <c r="AT208" i="2"/>
  <c r="AW208" i="2" l="1"/>
  <c r="AV208" i="2"/>
  <c r="AU208" i="2"/>
  <c r="F210" i="2"/>
  <c r="H209" i="2"/>
  <c r="AW507" i="30"/>
  <c r="AX507" i="30"/>
  <c r="AY507" i="30"/>
  <c r="F509" i="30"/>
  <c r="H508" i="30"/>
  <c r="AY460" i="30"/>
  <c r="AW460" i="30"/>
  <c r="AX460" i="30"/>
  <c r="AX459" i="30"/>
  <c r="AY459" i="30"/>
  <c r="AW459" i="30"/>
  <c r="H438" i="30"/>
  <c r="F439" i="30"/>
  <c r="AW437" i="30"/>
  <c r="AY437" i="30"/>
  <c r="AX437" i="30"/>
  <c r="AW427" i="30"/>
  <c r="AY427" i="30"/>
  <c r="AX427" i="30"/>
  <c r="F429" i="30"/>
  <c r="H428" i="30"/>
  <c r="AW247" i="30"/>
  <c r="AX247" i="30"/>
  <c r="AY247" i="30"/>
  <c r="F249" i="30"/>
  <c r="H248" i="30"/>
  <c r="F239" i="30"/>
  <c r="H238" i="30"/>
  <c r="AW237" i="30"/>
  <c r="AX237" i="30"/>
  <c r="AY237" i="30"/>
  <c r="F229" i="30"/>
  <c r="H228" i="30"/>
  <c r="AW227" i="30"/>
  <c r="AY227" i="30"/>
  <c r="AX227" i="30"/>
  <c r="AW217" i="30"/>
  <c r="AX217" i="30"/>
  <c r="AY217" i="30"/>
  <c r="F219" i="30"/>
  <c r="H218" i="30"/>
  <c r="AW187" i="30"/>
  <c r="AX187" i="30"/>
  <c r="AY187" i="30"/>
  <c r="F189" i="30"/>
  <c r="H188" i="30"/>
  <c r="AU209" i="2" l="1"/>
  <c r="AV209" i="2"/>
  <c r="AW209" i="2"/>
  <c r="F211" i="2"/>
  <c r="H211" i="2" s="1"/>
  <c r="H210" i="2"/>
  <c r="F510" i="30"/>
  <c r="H510" i="30" s="1"/>
  <c r="H509" i="30"/>
  <c r="AY508" i="30"/>
  <c r="AW508" i="30"/>
  <c r="AX508" i="30"/>
  <c r="F440" i="30"/>
  <c r="H440" i="30" s="1"/>
  <c r="H439" i="30"/>
  <c r="AY438" i="30"/>
  <c r="AX438" i="30"/>
  <c r="AW438" i="30"/>
  <c r="F430" i="30"/>
  <c r="H430" i="30" s="1"/>
  <c r="H429" i="30"/>
  <c r="AY428" i="30"/>
  <c r="AX428" i="30"/>
  <c r="AW428" i="30"/>
  <c r="F250" i="30"/>
  <c r="H250" i="30" s="1"/>
  <c r="H249" i="30"/>
  <c r="AW248" i="30"/>
  <c r="AY248" i="30"/>
  <c r="AX248" i="30"/>
  <c r="AY238" i="30"/>
  <c r="AW238" i="30"/>
  <c r="AX238" i="30"/>
  <c r="F240" i="30"/>
  <c r="H240" i="30" s="1"/>
  <c r="H239" i="30"/>
  <c r="AX228" i="30"/>
  <c r="AW228" i="30"/>
  <c r="AY228" i="30"/>
  <c r="F230" i="30"/>
  <c r="H230" i="30" s="1"/>
  <c r="H229" i="30"/>
  <c r="F220" i="30"/>
  <c r="H220" i="30" s="1"/>
  <c r="H219" i="30"/>
  <c r="AY218" i="30"/>
  <c r="AW218" i="30"/>
  <c r="AX218" i="30"/>
  <c r="F190" i="30"/>
  <c r="H190" i="30" s="1"/>
  <c r="H189" i="30"/>
  <c r="AX188" i="30"/>
  <c r="AW188" i="30"/>
  <c r="AY188" i="30"/>
  <c r="AU211" i="2" l="1"/>
  <c r="AV211" i="2"/>
  <c r="AW211" i="2"/>
  <c r="AV210" i="2"/>
  <c r="AU210" i="2"/>
  <c r="AW210" i="2"/>
  <c r="AY509" i="30"/>
  <c r="AW509" i="30"/>
  <c r="AX509" i="30"/>
  <c r="AY510" i="30"/>
  <c r="AX510" i="30"/>
  <c r="AW510" i="30"/>
  <c r="AY439" i="30"/>
  <c r="AX439" i="30"/>
  <c r="AW439" i="30"/>
  <c r="AY440" i="30"/>
  <c r="AX440" i="30"/>
  <c r="AW440" i="30"/>
  <c r="AY429" i="30"/>
  <c r="AX429" i="30"/>
  <c r="AW429" i="30"/>
  <c r="AY430" i="30"/>
  <c r="AX430" i="30"/>
  <c r="AW430" i="30"/>
  <c r="AY249" i="30"/>
  <c r="AW249" i="30"/>
  <c r="AX249" i="30"/>
  <c r="AY250" i="30"/>
  <c r="AX250" i="30"/>
  <c r="AW250" i="30"/>
  <c r="AY240" i="30"/>
  <c r="AX240" i="30"/>
  <c r="AW240" i="30"/>
  <c r="AY239" i="30"/>
  <c r="AW239" i="30"/>
  <c r="AX239" i="30"/>
  <c r="AY230" i="30"/>
  <c r="AW230" i="30"/>
  <c r="AX230" i="30"/>
  <c r="AX229" i="30"/>
  <c r="AY229" i="30"/>
  <c r="AW229" i="30"/>
  <c r="AY219" i="30"/>
  <c r="AW219" i="30"/>
  <c r="AX219" i="30"/>
  <c r="AY220" i="30"/>
  <c r="AX220" i="30"/>
  <c r="AW220" i="30"/>
  <c r="AW189" i="30"/>
  <c r="AX189" i="30"/>
  <c r="AY189" i="30"/>
  <c r="AW190" i="30"/>
  <c r="AX190" i="30"/>
  <c r="AY190" i="30"/>
  <c r="N2" i="1" l="1"/>
  <c r="I6" i="24"/>
  <c r="D6" i="24"/>
  <c r="E6" i="24" s="1"/>
  <c r="AQ121" i="2" l="1"/>
  <c r="AK121" i="2"/>
  <c r="AJ121" i="2"/>
  <c r="M121" i="2"/>
  <c r="I121" i="2"/>
  <c r="H121" i="2"/>
  <c r="AV121" i="2" s="1"/>
  <c r="B121" i="2"/>
  <c r="AQ131" i="2"/>
  <c r="AK131" i="2"/>
  <c r="AJ131" i="2"/>
  <c r="M131" i="2"/>
  <c r="I131" i="2"/>
  <c r="H131" i="2"/>
  <c r="B131" i="2"/>
  <c r="AQ178" i="2"/>
  <c r="AL178" i="2"/>
  <c r="AK178" i="2"/>
  <c r="AJ178" i="2"/>
  <c r="O178" i="2"/>
  <c r="M178" i="2"/>
  <c r="I178" i="2"/>
  <c r="F178" i="2"/>
  <c r="B178" i="2"/>
  <c r="N178" i="2" s="1"/>
  <c r="AQ177" i="2"/>
  <c r="AL177" i="2"/>
  <c r="AK177" i="2"/>
  <c r="AJ177" i="2"/>
  <c r="O177" i="2"/>
  <c r="M177" i="2"/>
  <c r="I177" i="2"/>
  <c r="F177" i="2"/>
  <c r="B177" i="2"/>
  <c r="N177" i="2" s="1"/>
  <c r="AQ176" i="2"/>
  <c r="AL176" i="2"/>
  <c r="AK176" i="2"/>
  <c r="AJ176" i="2"/>
  <c r="O176" i="2"/>
  <c r="M176" i="2"/>
  <c r="I176" i="2"/>
  <c r="J176" i="2" s="1"/>
  <c r="AS176" i="2" s="1"/>
  <c r="F176" i="2"/>
  <c r="B176" i="2"/>
  <c r="N176" i="2" s="1"/>
  <c r="AQ175" i="2"/>
  <c r="AL175" i="2"/>
  <c r="AK175" i="2"/>
  <c r="AO175" i="2" s="1"/>
  <c r="AJ175" i="2"/>
  <c r="O175" i="2"/>
  <c r="M175" i="2"/>
  <c r="I175" i="2"/>
  <c r="F175" i="2"/>
  <c r="E175" i="2"/>
  <c r="E177" i="2" s="1"/>
  <c r="B175" i="2"/>
  <c r="N175" i="2" s="1"/>
  <c r="AQ174" i="2"/>
  <c r="AL174" i="2"/>
  <c r="AK174" i="2"/>
  <c r="AJ174" i="2"/>
  <c r="O174" i="2"/>
  <c r="M174" i="2"/>
  <c r="J174" i="2"/>
  <c r="AS175" i="2" s="1"/>
  <c r="I174" i="2"/>
  <c r="F174" i="2"/>
  <c r="E174" i="2"/>
  <c r="E176" i="2" s="1"/>
  <c r="B174" i="2"/>
  <c r="N174" i="2" s="1"/>
  <c r="AQ173" i="2"/>
  <c r="AO173" i="2"/>
  <c r="AP173" i="2" s="1"/>
  <c r="AR173" i="2" s="1"/>
  <c r="O173" i="2"/>
  <c r="N173" i="2"/>
  <c r="M173" i="2"/>
  <c r="J173" i="2"/>
  <c r="AS173" i="2" s="1"/>
  <c r="H173" i="2"/>
  <c r="AQ168" i="2"/>
  <c r="AL168" i="2"/>
  <c r="AK168" i="2"/>
  <c r="AJ168" i="2"/>
  <c r="O168" i="2"/>
  <c r="M168" i="2"/>
  <c r="I168" i="2"/>
  <c r="AO168" i="2" s="1"/>
  <c r="F168" i="2"/>
  <c r="B168" i="2"/>
  <c r="N168" i="2" s="1"/>
  <c r="AQ167" i="2"/>
  <c r="AL167" i="2"/>
  <c r="AK167" i="2"/>
  <c r="AJ167" i="2"/>
  <c r="O167" i="2"/>
  <c r="M167" i="2"/>
  <c r="I167" i="2"/>
  <c r="F167" i="2"/>
  <c r="B167" i="2"/>
  <c r="N167" i="2" s="1"/>
  <c r="AQ166" i="2"/>
  <c r="AL166" i="2"/>
  <c r="AK166" i="2"/>
  <c r="AJ166" i="2"/>
  <c r="O166" i="2"/>
  <c r="M166" i="2"/>
  <c r="J166" i="2"/>
  <c r="AS166" i="2" s="1"/>
  <c r="I166" i="2"/>
  <c r="J167" i="2" s="1"/>
  <c r="AS167" i="2" s="1"/>
  <c r="F166" i="2"/>
  <c r="B166" i="2"/>
  <c r="N166" i="2" s="1"/>
  <c r="AQ165" i="2"/>
  <c r="AL165" i="2"/>
  <c r="AK165" i="2"/>
  <c r="AJ165" i="2"/>
  <c r="O165" i="2"/>
  <c r="M165" i="2"/>
  <c r="I165" i="2"/>
  <c r="F165" i="2"/>
  <c r="E165" i="2"/>
  <c r="E167" i="2" s="1"/>
  <c r="B165" i="2"/>
  <c r="N165" i="2" s="1"/>
  <c r="AS164" i="2"/>
  <c r="AQ164" i="2"/>
  <c r="AL164" i="2"/>
  <c r="AK164" i="2"/>
  <c r="AJ164" i="2"/>
  <c r="O164" i="2"/>
  <c r="M164" i="2"/>
  <c r="J164" i="2"/>
  <c r="AS165" i="2" s="1"/>
  <c r="I164" i="2"/>
  <c r="F164" i="2"/>
  <c r="E164" i="2"/>
  <c r="E166" i="2" s="1"/>
  <c r="E168" i="2" s="1"/>
  <c r="B164" i="2"/>
  <c r="N164" i="2" s="1"/>
  <c r="AQ163" i="2"/>
  <c r="AO163" i="2"/>
  <c r="O163" i="2"/>
  <c r="N163" i="2"/>
  <c r="M163" i="2"/>
  <c r="J163" i="2"/>
  <c r="AS163" i="2" s="1"/>
  <c r="H163" i="2"/>
  <c r="J144" i="2"/>
  <c r="AS144" i="2" s="1"/>
  <c r="AQ145" i="2"/>
  <c r="AL145" i="2"/>
  <c r="AK145" i="2"/>
  <c r="AJ145" i="2"/>
  <c r="O145" i="2"/>
  <c r="M145" i="2"/>
  <c r="I145" i="2"/>
  <c r="F145" i="2"/>
  <c r="E145" i="2"/>
  <c r="B145" i="2"/>
  <c r="N145" i="2" s="1"/>
  <c r="AQ144" i="2"/>
  <c r="AL144" i="2"/>
  <c r="AK144" i="2"/>
  <c r="AJ144" i="2"/>
  <c r="O144" i="2"/>
  <c r="M144" i="2"/>
  <c r="I144" i="2"/>
  <c r="F144" i="2"/>
  <c r="E144" i="2"/>
  <c r="B144" i="2"/>
  <c r="N144" i="2" s="1"/>
  <c r="AS143" i="2"/>
  <c r="AQ143" i="2"/>
  <c r="AO143" i="2"/>
  <c r="AP143" i="2" s="1"/>
  <c r="AR143" i="2" s="1"/>
  <c r="O143" i="2"/>
  <c r="N143" i="2"/>
  <c r="M143" i="2"/>
  <c r="J143" i="2"/>
  <c r="AS145" i="2" s="1"/>
  <c r="H143" i="2"/>
  <c r="AU143" i="2" s="1"/>
  <c r="G37" i="27"/>
  <c r="G33" i="27"/>
  <c r="G29" i="27"/>
  <c r="G25" i="27"/>
  <c r="G23" i="27"/>
  <c r="F154" i="2"/>
  <c r="AQ158" i="2"/>
  <c r="AL158" i="2"/>
  <c r="AK158" i="2"/>
  <c r="AJ158" i="2"/>
  <c r="O158" i="2"/>
  <c r="M158" i="2"/>
  <c r="I158" i="2"/>
  <c r="F158" i="2"/>
  <c r="B158" i="2"/>
  <c r="N158" i="2" s="1"/>
  <c r="AQ157" i="2"/>
  <c r="AL157" i="2"/>
  <c r="AK157" i="2"/>
  <c r="AJ157" i="2"/>
  <c r="O157" i="2"/>
  <c r="M157" i="2"/>
  <c r="I157" i="2"/>
  <c r="F157" i="2"/>
  <c r="B157" i="2"/>
  <c r="N157" i="2" s="1"/>
  <c r="AQ156" i="2"/>
  <c r="AL156" i="2"/>
  <c r="AK156" i="2"/>
  <c r="AJ156" i="2"/>
  <c r="O156" i="2"/>
  <c r="M156" i="2"/>
  <c r="I156" i="2"/>
  <c r="J157" i="2" s="1"/>
  <c r="AS157" i="2" s="1"/>
  <c r="F156" i="2"/>
  <c r="B156" i="2"/>
  <c r="N156" i="2" s="1"/>
  <c r="AQ155" i="2"/>
  <c r="AL155" i="2"/>
  <c r="AK155" i="2"/>
  <c r="AJ155" i="2"/>
  <c r="O155" i="2"/>
  <c r="M155" i="2"/>
  <c r="I155" i="2"/>
  <c r="F155" i="2"/>
  <c r="E155" i="2"/>
  <c r="E157" i="2" s="1"/>
  <c r="B155" i="2"/>
  <c r="N155" i="2" s="1"/>
  <c r="AQ154" i="2"/>
  <c r="AL154" i="2"/>
  <c r="AK154" i="2"/>
  <c r="AJ154" i="2"/>
  <c r="O154" i="2"/>
  <c r="M154" i="2"/>
  <c r="J154" i="2"/>
  <c r="AS154" i="2" s="1"/>
  <c r="I154" i="2"/>
  <c r="E154" i="2"/>
  <c r="E156" i="2" s="1"/>
  <c r="B154" i="2"/>
  <c r="N154" i="2" s="1"/>
  <c r="AQ153" i="2"/>
  <c r="AO153" i="2"/>
  <c r="AP153" i="2" s="1"/>
  <c r="O153" i="2"/>
  <c r="N153" i="2"/>
  <c r="M153" i="2"/>
  <c r="J153" i="2"/>
  <c r="AS153" i="2" s="1"/>
  <c r="H153" i="2"/>
  <c r="F134" i="2"/>
  <c r="F135" i="2"/>
  <c r="H22" i="2"/>
  <c r="AU22" i="2" s="1"/>
  <c r="J22" i="2"/>
  <c r="AS22" i="2" s="1"/>
  <c r="M22" i="2"/>
  <c r="N22" i="2"/>
  <c r="O22" i="2"/>
  <c r="AO22" i="2"/>
  <c r="AP22" i="2" s="1"/>
  <c r="AQ22" i="2"/>
  <c r="AQ135" i="2"/>
  <c r="AL135" i="2"/>
  <c r="AK135" i="2"/>
  <c r="AJ135" i="2"/>
  <c r="O135" i="2"/>
  <c r="M135" i="2"/>
  <c r="I135" i="2"/>
  <c r="E135" i="2"/>
  <c r="B135" i="2"/>
  <c r="N135" i="2" s="1"/>
  <c r="AS134" i="2"/>
  <c r="AQ134" i="2"/>
  <c r="AL134" i="2"/>
  <c r="AK134" i="2"/>
  <c r="AJ134" i="2"/>
  <c r="O134" i="2"/>
  <c r="M134" i="2"/>
  <c r="I134" i="2"/>
  <c r="E134" i="2"/>
  <c r="B134" i="2"/>
  <c r="N134" i="2" s="1"/>
  <c r="AQ133" i="2"/>
  <c r="AO133" i="2"/>
  <c r="O133" i="2"/>
  <c r="N133" i="2"/>
  <c r="M133" i="2"/>
  <c r="J133" i="2"/>
  <c r="AS133" i="2" s="1"/>
  <c r="H133" i="2"/>
  <c r="AV133" i="2" s="1"/>
  <c r="G17" i="27"/>
  <c r="G13" i="27"/>
  <c r="G9" i="27"/>
  <c r="G5" i="27"/>
  <c r="G3" i="27"/>
  <c r="N28" i="8"/>
  <c r="M28" i="8" s="1"/>
  <c r="J177" i="2" l="1"/>
  <c r="AS177" i="2" s="1"/>
  <c r="H177" i="2"/>
  <c r="H167" i="2"/>
  <c r="AO164" i="2"/>
  <c r="H168" i="2"/>
  <c r="AV168" i="2" s="1"/>
  <c r="AO131" i="2"/>
  <c r="H164" i="2"/>
  <c r="AU164" i="2" s="1"/>
  <c r="AO174" i="2"/>
  <c r="AP174" i="2" s="1"/>
  <c r="AR174" i="2" s="1"/>
  <c r="AT174" i="2" s="1"/>
  <c r="H165" i="2"/>
  <c r="AU165" i="2" s="1"/>
  <c r="H144" i="2"/>
  <c r="AS174" i="2"/>
  <c r="AO177" i="2"/>
  <c r="AP177" i="2" s="1"/>
  <c r="AR177" i="2" s="1"/>
  <c r="AO178" i="2"/>
  <c r="AP178" i="2" s="1"/>
  <c r="AR178" i="2" s="1"/>
  <c r="AP163" i="2"/>
  <c r="AR163" i="2" s="1"/>
  <c r="AT163" i="2" s="1"/>
  <c r="AW163" i="2" s="1"/>
  <c r="AO167" i="2"/>
  <c r="AO165" i="2"/>
  <c r="AO166" i="2"/>
  <c r="AO121" i="2"/>
  <c r="AP121" i="2" s="1"/>
  <c r="AR121" i="2" s="1"/>
  <c r="AO176" i="2"/>
  <c r="AP176" i="2" s="1"/>
  <c r="AR176" i="2" s="1"/>
  <c r="AT176" i="2" s="1"/>
  <c r="AU121" i="2"/>
  <c r="AP131" i="2"/>
  <c r="AR131" i="2" s="1"/>
  <c r="AU131" i="2"/>
  <c r="AV131" i="2"/>
  <c r="E178" i="2"/>
  <c r="H178" i="2" s="1"/>
  <c r="H176" i="2"/>
  <c r="AR175" i="2"/>
  <c r="AT175" i="2" s="1"/>
  <c r="AT173" i="2"/>
  <c r="AW173" i="2" s="1"/>
  <c r="AV177" i="2"/>
  <c r="AU177" i="2"/>
  <c r="AU173" i="2"/>
  <c r="AP175" i="2"/>
  <c r="AV173" i="2"/>
  <c r="H175" i="2"/>
  <c r="H174" i="2"/>
  <c r="AV167" i="2"/>
  <c r="AU167" i="2"/>
  <c r="AP168" i="2"/>
  <c r="AR168" i="2" s="1"/>
  <c r="H166" i="2"/>
  <c r="AU163" i="2"/>
  <c r="AV163" i="2"/>
  <c r="AP164" i="2"/>
  <c r="AR164" i="2" s="1"/>
  <c r="AT164" i="2" s="1"/>
  <c r="AW164" i="2" s="1"/>
  <c r="AS168" i="2"/>
  <c r="H145" i="2"/>
  <c r="AV145" i="2" s="1"/>
  <c r="AO145" i="2"/>
  <c r="AP145" i="2" s="1"/>
  <c r="AR145" i="2" s="1"/>
  <c r="AT145" i="2" s="1"/>
  <c r="AW145" i="2" s="1"/>
  <c r="AO144" i="2"/>
  <c r="AP144" i="2" s="1"/>
  <c r="AR144" i="2" s="1"/>
  <c r="AT144" i="2" s="1"/>
  <c r="AW144" i="2" s="1"/>
  <c r="AT143" i="2"/>
  <c r="AW143" i="2" s="1"/>
  <c r="AV144" i="2"/>
  <c r="AU144" i="2"/>
  <c r="AV143" i="2"/>
  <c r="H157" i="2"/>
  <c r="AU157" i="2" s="1"/>
  <c r="J156" i="2"/>
  <c r="AS156" i="2" s="1"/>
  <c r="AV22" i="2"/>
  <c r="AO157" i="2"/>
  <c r="AP157" i="2" s="1"/>
  <c r="AR157" i="2" s="1"/>
  <c r="AT157" i="2" s="1"/>
  <c r="AR153" i="2"/>
  <c r="AT153" i="2" s="1"/>
  <c r="AW153" i="2" s="1"/>
  <c r="AO155" i="2"/>
  <c r="AP155" i="2" s="1"/>
  <c r="AO154" i="2"/>
  <c r="AP154" i="2" s="1"/>
  <c r="AR154" i="2" s="1"/>
  <c r="AT154" i="2" s="1"/>
  <c r="AO158" i="2"/>
  <c r="AP158" i="2" s="1"/>
  <c r="AR158" i="2" s="1"/>
  <c r="AO156" i="2"/>
  <c r="AP156" i="2" s="1"/>
  <c r="AR156" i="2" s="1"/>
  <c r="E158" i="2"/>
  <c r="H158" i="2" s="1"/>
  <c r="H156" i="2"/>
  <c r="AU153" i="2"/>
  <c r="AV153" i="2"/>
  <c r="H155" i="2"/>
  <c r="AS155" i="2"/>
  <c r="AS158" i="2"/>
  <c r="H154" i="2"/>
  <c r="AR22" i="2"/>
  <c r="AT22" i="2" s="1"/>
  <c r="AW22" i="2" s="1"/>
  <c r="H135" i="2"/>
  <c r="AV135" i="2" s="1"/>
  <c r="H134" i="2"/>
  <c r="AV134" i="2" s="1"/>
  <c r="AO134" i="2"/>
  <c r="AP134" i="2" s="1"/>
  <c r="AR134" i="2" s="1"/>
  <c r="AT134" i="2" s="1"/>
  <c r="AO135" i="2"/>
  <c r="AP135" i="2" s="1"/>
  <c r="AR135" i="2" s="1"/>
  <c r="AU133" i="2"/>
  <c r="AS135" i="2"/>
  <c r="AP133" i="2"/>
  <c r="AR133" i="2" s="1"/>
  <c r="AT133" i="2" s="1"/>
  <c r="AW133" i="2" s="1"/>
  <c r="AO123" i="2"/>
  <c r="AU168" i="2" l="1"/>
  <c r="AT177" i="2"/>
  <c r="AW177" i="2" s="1"/>
  <c r="AS178" i="2"/>
  <c r="AT178" i="2" s="1"/>
  <c r="AW178" i="2" s="1"/>
  <c r="AV165" i="2"/>
  <c r="AU145" i="2"/>
  <c r="AP166" i="2"/>
  <c r="AR166" i="2" s="1"/>
  <c r="AT166" i="2" s="1"/>
  <c r="AW166" i="2" s="1"/>
  <c r="AP167" i="2"/>
  <c r="AR167" i="2" s="1"/>
  <c r="AT167" i="2" s="1"/>
  <c r="AW167" i="2" s="1"/>
  <c r="AP165" i="2"/>
  <c r="AR165" i="2" s="1"/>
  <c r="AT165" i="2" s="1"/>
  <c r="AW165" i="2" s="1"/>
  <c r="AV164" i="2"/>
  <c r="AW175" i="2"/>
  <c r="AV175" i="2"/>
  <c r="AU175" i="2"/>
  <c r="AU174" i="2"/>
  <c r="AW174" i="2"/>
  <c r="AV174" i="2"/>
  <c r="AW176" i="2"/>
  <c r="AV176" i="2"/>
  <c r="AU176" i="2"/>
  <c r="AV178" i="2"/>
  <c r="AU178" i="2"/>
  <c r="AV166" i="2"/>
  <c r="AU166" i="2"/>
  <c r="AT168" i="2"/>
  <c r="AW168" i="2" s="1"/>
  <c r="AV157" i="2"/>
  <c r="AW157" i="2"/>
  <c r="AT156" i="2"/>
  <c r="AW156" i="2" s="1"/>
  <c r="AR155" i="2"/>
  <c r="AT155" i="2" s="1"/>
  <c r="AW155" i="2" s="1"/>
  <c r="AT158" i="2"/>
  <c r="AW158" i="2" s="1"/>
  <c r="AV155" i="2"/>
  <c r="AU155" i="2"/>
  <c r="AV156" i="2"/>
  <c r="AU156" i="2"/>
  <c r="AV158" i="2"/>
  <c r="AU158" i="2"/>
  <c r="AU154" i="2"/>
  <c r="AV154" i="2"/>
  <c r="AW154" i="2"/>
  <c r="AU135" i="2"/>
  <c r="AU134" i="2"/>
  <c r="AW134" i="2"/>
  <c r="AT135" i="2"/>
  <c r="AW135" i="2" s="1"/>
  <c r="J127" i="2"/>
  <c r="J125" i="2"/>
  <c r="AQ130" i="2"/>
  <c r="AL130" i="2"/>
  <c r="AK130" i="2"/>
  <c r="AJ130" i="2"/>
  <c r="O130" i="2"/>
  <c r="M130" i="2"/>
  <c r="F130" i="2"/>
  <c r="B130" i="2"/>
  <c r="N130" i="2" s="1"/>
  <c r="AQ129" i="2"/>
  <c r="AL129" i="2"/>
  <c r="AK129" i="2"/>
  <c r="AJ129" i="2"/>
  <c r="O129" i="2"/>
  <c r="M129" i="2"/>
  <c r="F129" i="2"/>
  <c r="B129" i="2"/>
  <c r="N129" i="2" s="1"/>
  <c r="AQ128" i="2"/>
  <c r="AK128" i="2"/>
  <c r="AJ128" i="2"/>
  <c r="O128" i="2"/>
  <c r="M128" i="2"/>
  <c r="B128" i="2"/>
  <c r="N128" i="2" s="1"/>
  <c r="AS127" i="2"/>
  <c r="AQ127" i="2"/>
  <c r="AL127" i="2"/>
  <c r="AL128" i="2" s="1"/>
  <c r="AK127" i="2"/>
  <c r="AJ127" i="2"/>
  <c r="O127" i="2"/>
  <c r="M127" i="2"/>
  <c r="I127" i="2"/>
  <c r="F127" i="2"/>
  <c r="E127" i="2"/>
  <c r="B127" i="2"/>
  <c r="N127" i="2" s="1"/>
  <c r="AQ126" i="2"/>
  <c r="AL126" i="2"/>
  <c r="AJ126" i="2"/>
  <c r="O126" i="2"/>
  <c r="M126" i="2"/>
  <c r="I126" i="2"/>
  <c r="I129" i="2" s="1"/>
  <c r="J129" i="2" s="1"/>
  <c r="AS129" i="2" s="1"/>
  <c r="F126" i="2"/>
  <c r="H126" i="2" s="1"/>
  <c r="B126" i="2"/>
  <c r="N126" i="2" s="1"/>
  <c r="AQ125" i="2"/>
  <c r="AL125" i="2"/>
  <c r="AK125" i="2"/>
  <c r="AJ125" i="2"/>
  <c r="O125" i="2"/>
  <c r="M125" i="2"/>
  <c r="I125" i="2"/>
  <c r="F125" i="2"/>
  <c r="E125" i="2"/>
  <c r="B125" i="2"/>
  <c r="N125" i="2" s="1"/>
  <c r="AS124" i="2"/>
  <c r="AQ124" i="2"/>
  <c r="AL124" i="2"/>
  <c r="AK124" i="2"/>
  <c r="AK126" i="2" s="1"/>
  <c r="AJ124" i="2"/>
  <c r="O124" i="2"/>
  <c r="M124" i="2"/>
  <c r="I124" i="2"/>
  <c r="F124" i="2"/>
  <c r="E124" i="2"/>
  <c r="B124" i="2"/>
  <c r="N124" i="2" s="1"/>
  <c r="AQ123" i="2"/>
  <c r="AP123" i="2"/>
  <c r="O123" i="2"/>
  <c r="N123" i="2"/>
  <c r="M123" i="2"/>
  <c r="J123" i="2"/>
  <c r="H123" i="2"/>
  <c r="AU123" i="2" s="1"/>
  <c r="AS117" i="2"/>
  <c r="AJ116" i="2"/>
  <c r="AO113" i="2"/>
  <c r="J56" i="2"/>
  <c r="J34" i="2"/>
  <c r="I117" i="2"/>
  <c r="I116" i="2"/>
  <c r="I119" i="2" s="1"/>
  <c r="J119" i="2" s="1"/>
  <c r="AS119" i="2" s="1"/>
  <c r="E117" i="2"/>
  <c r="E119" i="2" s="1"/>
  <c r="AQ120" i="2"/>
  <c r="AL120" i="2"/>
  <c r="AK120" i="2"/>
  <c r="AJ120" i="2"/>
  <c r="O120" i="2"/>
  <c r="M120" i="2"/>
  <c r="F120" i="2"/>
  <c r="B120" i="2"/>
  <c r="N120" i="2" s="1"/>
  <c r="AQ119" i="2"/>
  <c r="AL119" i="2"/>
  <c r="AK119" i="2"/>
  <c r="AJ119" i="2"/>
  <c r="O119" i="2"/>
  <c r="M119" i="2"/>
  <c r="F119" i="2"/>
  <c r="B119" i="2"/>
  <c r="N119" i="2" s="1"/>
  <c r="AQ118" i="2"/>
  <c r="AK118" i="2"/>
  <c r="AJ118" i="2"/>
  <c r="O118" i="2"/>
  <c r="M118" i="2"/>
  <c r="B118" i="2"/>
  <c r="N118" i="2" s="1"/>
  <c r="AQ117" i="2"/>
  <c r="AL117" i="2"/>
  <c r="AL118" i="2" s="1"/>
  <c r="AK117" i="2"/>
  <c r="AJ117" i="2"/>
  <c r="O117" i="2"/>
  <c r="M117" i="2"/>
  <c r="F117" i="2"/>
  <c r="B117" i="2"/>
  <c r="N117" i="2" s="1"/>
  <c r="AQ116" i="2"/>
  <c r="AL116" i="2"/>
  <c r="O116" i="2"/>
  <c r="M116" i="2"/>
  <c r="F116" i="2"/>
  <c r="B116" i="2"/>
  <c r="N116" i="2" s="1"/>
  <c r="AQ115" i="2"/>
  <c r="AL115" i="2"/>
  <c r="AK115" i="2"/>
  <c r="AJ115" i="2"/>
  <c r="O115" i="2"/>
  <c r="M115" i="2"/>
  <c r="I115" i="2"/>
  <c r="F115" i="2"/>
  <c r="E115" i="2"/>
  <c r="B115" i="2"/>
  <c r="N115" i="2" s="1"/>
  <c r="AQ114" i="2"/>
  <c r="AL114" i="2"/>
  <c r="AK114" i="2"/>
  <c r="AK116" i="2" s="1"/>
  <c r="AJ114" i="2"/>
  <c r="O114" i="2"/>
  <c r="M114" i="2"/>
  <c r="I114" i="2"/>
  <c r="F114" i="2"/>
  <c r="E114" i="2"/>
  <c r="B114" i="2"/>
  <c r="N114" i="2" s="1"/>
  <c r="AQ113" i="2"/>
  <c r="O113" i="2"/>
  <c r="N113" i="2"/>
  <c r="M113" i="2"/>
  <c r="J113" i="2"/>
  <c r="H113" i="2"/>
  <c r="AV113" i="2" s="1"/>
  <c r="AS125" i="2" l="1"/>
  <c r="J131" i="2"/>
  <c r="AS131" i="2" s="1"/>
  <c r="AT131" i="2" s="1"/>
  <c r="AW131" i="2" s="1"/>
  <c r="AS113" i="2"/>
  <c r="J121" i="2"/>
  <c r="AS121" i="2" s="1"/>
  <c r="AT121" i="2" s="1"/>
  <c r="AW121" i="2" s="1"/>
  <c r="H125" i="2"/>
  <c r="AV125" i="2" s="1"/>
  <c r="H127" i="2"/>
  <c r="AV127" i="2" s="1"/>
  <c r="H115" i="2"/>
  <c r="AU115" i="2" s="1"/>
  <c r="I118" i="2"/>
  <c r="J118" i="2" s="1"/>
  <c r="AS118" i="2" s="1"/>
  <c r="I120" i="2"/>
  <c r="AO120" i="2" s="1"/>
  <c r="AP120" i="2" s="1"/>
  <c r="AR120" i="2" s="1"/>
  <c r="H117" i="2"/>
  <c r="AV117" i="2" s="1"/>
  <c r="AO115" i="2"/>
  <c r="AP115" i="2" s="1"/>
  <c r="AR115" i="2" s="1"/>
  <c r="E118" i="2"/>
  <c r="H118" i="2" s="1"/>
  <c r="AV118" i="2" s="1"/>
  <c r="H119" i="2"/>
  <c r="AU119" i="2" s="1"/>
  <c r="AO114" i="2"/>
  <c r="AP114" i="2" s="1"/>
  <c r="AR114" i="2" s="1"/>
  <c r="E120" i="2"/>
  <c r="H120" i="2" s="1"/>
  <c r="AV120" i="2" s="1"/>
  <c r="J116" i="2"/>
  <c r="AS116" i="2" s="1"/>
  <c r="AO125" i="2"/>
  <c r="AP125" i="2" s="1"/>
  <c r="AO127" i="2"/>
  <c r="AP127" i="2" s="1"/>
  <c r="AR127" i="2" s="1"/>
  <c r="AT127" i="2" s="1"/>
  <c r="I130" i="2"/>
  <c r="AO130" i="2" s="1"/>
  <c r="AP130" i="2" s="1"/>
  <c r="AR130" i="2" s="1"/>
  <c r="AO126" i="2"/>
  <c r="AP126" i="2" s="1"/>
  <c r="H114" i="2"/>
  <c r="AU114" i="2" s="1"/>
  <c r="AR123" i="2"/>
  <c r="H124" i="2"/>
  <c r="AV124" i="2" s="1"/>
  <c r="AO129" i="2"/>
  <c r="AV126" i="2"/>
  <c r="AU126" i="2"/>
  <c r="E129" i="2"/>
  <c r="H129" i="2" s="1"/>
  <c r="AV123" i="2"/>
  <c r="E130" i="2"/>
  <c r="H130" i="2" s="1"/>
  <c r="AS123" i="2"/>
  <c r="AO124" i="2"/>
  <c r="I128" i="2"/>
  <c r="J128" i="2" s="1"/>
  <c r="J130" i="2" s="1"/>
  <c r="E128" i="2"/>
  <c r="H128" i="2" s="1"/>
  <c r="J126" i="2"/>
  <c r="AS126" i="2" s="1"/>
  <c r="AO116" i="2"/>
  <c r="AP116" i="2" s="1"/>
  <c r="AR116" i="2" s="1"/>
  <c r="AS115" i="2"/>
  <c r="AP113" i="2"/>
  <c r="AR113" i="2" s="1"/>
  <c r="AT113" i="2" s="1"/>
  <c r="AW113" i="2" s="1"/>
  <c r="AO119" i="2"/>
  <c r="AP119" i="2" s="1"/>
  <c r="AR119" i="2" s="1"/>
  <c r="AU113" i="2"/>
  <c r="AS114" i="2"/>
  <c r="H116" i="2"/>
  <c r="AV116" i="2" s="1"/>
  <c r="AO117" i="2"/>
  <c r="E108" i="2"/>
  <c r="E107" i="2"/>
  <c r="E105" i="2"/>
  <c r="E104" i="2"/>
  <c r="E98" i="2"/>
  <c r="E97" i="2"/>
  <c r="E95" i="2"/>
  <c r="E94" i="2"/>
  <c r="AQ108" i="2"/>
  <c r="AL108" i="2"/>
  <c r="AK108" i="2"/>
  <c r="AJ108" i="2"/>
  <c r="O108" i="2"/>
  <c r="M108" i="2"/>
  <c r="I108" i="2"/>
  <c r="F108" i="2"/>
  <c r="B108" i="2"/>
  <c r="N108" i="2" s="1"/>
  <c r="AQ107" i="2"/>
  <c r="AL107" i="2"/>
  <c r="AK107" i="2"/>
  <c r="AJ107" i="2"/>
  <c r="O107" i="2"/>
  <c r="M107" i="2"/>
  <c r="I107" i="2"/>
  <c r="F107" i="2"/>
  <c r="B107" i="2"/>
  <c r="N107" i="2" s="1"/>
  <c r="AQ106" i="2"/>
  <c r="AL106" i="2"/>
  <c r="AK106" i="2"/>
  <c r="AJ106" i="2"/>
  <c r="O106" i="2"/>
  <c r="M106" i="2"/>
  <c r="I106" i="2"/>
  <c r="J106" i="2" s="1"/>
  <c r="AS106" i="2" s="1"/>
  <c r="F106" i="2"/>
  <c r="H106" i="2" s="1"/>
  <c r="B106" i="2"/>
  <c r="N106" i="2" s="1"/>
  <c r="AQ105" i="2"/>
  <c r="AL105" i="2"/>
  <c r="AK105" i="2"/>
  <c r="AJ105" i="2"/>
  <c r="O105" i="2"/>
  <c r="M105" i="2"/>
  <c r="I105" i="2"/>
  <c r="F105" i="2"/>
  <c r="B105" i="2"/>
  <c r="N105" i="2" s="1"/>
  <c r="AQ104" i="2"/>
  <c r="AL104" i="2"/>
  <c r="AK104" i="2"/>
  <c r="AJ104" i="2"/>
  <c r="O104" i="2"/>
  <c r="M104" i="2"/>
  <c r="J104" i="2"/>
  <c r="AS105" i="2" s="1"/>
  <c r="I104" i="2"/>
  <c r="F104" i="2"/>
  <c r="B104" i="2"/>
  <c r="N104" i="2" s="1"/>
  <c r="AQ103" i="2"/>
  <c r="AO103" i="2"/>
  <c r="AP103" i="2" s="1"/>
  <c r="O103" i="2"/>
  <c r="N103" i="2"/>
  <c r="M103" i="2"/>
  <c r="J103" i="2"/>
  <c r="AS103" i="2" s="1"/>
  <c r="H103" i="2"/>
  <c r="AU103" i="2" s="1"/>
  <c r="AQ98" i="2"/>
  <c r="AL98" i="2"/>
  <c r="AK98" i="2"/>
  <c r="AJ98" i="2"/>
  <c r="O98" i="2"/>
  <c r="M98" i="2"/>
  <c r="F98" i="2"/>
  <c r="B98" i="2"/>
  <c r="N98" i="2" s="1"/>
  <c r="AQ97" i="2"/>
  <c r="AL97" i="2"/>
  <c r="AK97" i="2"/>
  <c r="AJ97" i="2"/>
  <c r="O97" i="2"/>
  <c r="M97" i="2"/>
  <c r="AS98" i="2"/>
  <c r="F97" i="2"/>
  <c r="B97" i="2"/>
  <c r="N97" i="2" s="1"/>
  <c r="AQ96" i="2"/>
  <c r="AL96" i="2"/>
  <c r="AK96" i="2"/>
  <c r="AJ96" i="2"/>
  <c r="O96" i="2"/>
  <c r="M96" i="2"/>
  <c r="AS96" i="2"/>
  <c r="F96" i="2"/>
  <c r="H96" i="2" s="1"/>
  <c r="B96" i="2"/>
  <c r="N96" i="2" s="1"/>
  <c r="AS95" i="2"/>
  <c r="AQ95" i="2"/>
  <c r="AL95" i="2"/>
  <c r="AK95" i="2"/>
  <c r="AJ95" i="2"/>
  <c r="O95" i="2"/>
  <c r="M95" i="2"/>
  <c r="F95" i="2"/>
  <c r="B95" i="2"/>
  <c r="N95" i="2" s="1"/>
  <c r="AS94" i="2"/>
  <c r="AQ94" i="2"/>
  <c r="AL94" i="2"/>
  <c r="AK94" i="2"/>
  <c r="AJ94" i="2"/>
  <c r="O94" i="2"/>
  <c r="M94" i="2"/>
  <c r="F94" i="2"/>
  <c r="B94" i="2"/>
  <c r="N94" i="2" s="1"/>
  <c r="AQ93" i="2"/>
  <c r="AO93" i="2"/>
  <c r="AP93" i="2" s="1"/>
  <c r="O93" i="2"/>
  <c r="N93" i="2"/>
  <c r="M93" i="2"/>
  <c r="AS93" i="2"/>
  <c r="H93" i="2"/>
  <c r="AU93" i="2" s="1"/>
  <c r="AQ87" i="2"/>
  <c r="AL87" i="2"/>
  <c r="AK87" i="2"/>
  <c r="AJ87" i="2"/>
  <c r="O87" i="2"/>
  <c r="M87" i="2"/>
  <c r="I87" i="2"/>
  <c r="F87" i="2"/>
  <c r="E87" i="2"/>
  <c r="B87" i="2"/>
  <c r="N87" i="2" s="1"/>
  <c r="AQ86" i="2"/>
  <c r="AL86" i="2"/>
  <c r="AK86" i="2"/>
  <c r="AJ86" i="2"/>
  <c r="O86" i="2"/>
  <c r="M86" i="2"/>
  <c r="J86" i="2"/>
  <c r="AS87" i="2" s="1"/>
  <c r="I86" i="2"/>
  <c r="F86" i="2"/>
  <c r="E86" i="2"/>
  <c r="B86" i="2"/>
  <c r="N86" i="2" s="1"/>
  <c r="AQ85" i="2"/>
  <c r="AL85" i="2"/>
  <c r="AK85" i="2"/>
  <c r="AJ85" i="2"/>
  <c r="O85" i="2"/>
  <c r="M85" i="2"/>
  <c r="I85" i="2"/>
  <c r="J85" i="2" s="1"/>
  <c r="AS85" i="2" s="1"/>
  <c r="F85" i="2"/>
  <c r="H85" i="2" s="1"/>
  <c r="B85" i="2"/>
  <c r="N85" i="2" s="1"/>
  <c r="AS84" i="2"/>
  <c r="AQ84" i="2"/>
  <c r="AL84" i="2"/>
  <c r="AK84" i="2"/>
  <c r="AJ84" i="2"/>
  <c r="O84" i="2"/>
  <c r="M84" i="2"/>
  <c r="I84" i="2"/>
  <c r="F84" i="2"/>
  <c r="E84" i="2"/>
  <c r="B84" i="2"/>
  <c r="N84" i="2" s="1"/>
  <c r="AS83" i="2"/>
  <c r="AQ83" i="2"/>
  <c r="AL83" i="2"/>
  <c r="AK83" i="2"/>
  <c r="AJ83" i="2"/>
  <c r="O83" i="2"/>
  <c r="M83" i="2"/>
  <c r="I83" i="2"/>
  <c r="F83" i="2"/>
  <c r="E83" i="2"/>
  <c r="B83" i="2"/>
  <c r="N83" i="2" s="1"/>
  <c r="AQ82" i="2"/>
  <c r="AO82" i="2"/>
  <c r="AP82" i="2" s="1"/>
  <c r="O82" i="2"/>
  <c r="N82" i="2"/>
  <c r="M82" i="2"/>
  <c r="J82" i="2"/>
  <c r="AS82" i="2" s="1"/>
  <c r="H82" i="2"/>
  <c r="AS53" i="2"/>
  <c r="AO52" i="2"/>
  <c r="AP52" i="2" s="1"/>
  <c r="E77" i="2"/>
  <c r="E76" i="2"/>
  <c r="E74" i="2"/>
  <c r="E73" i="2"/>
  <c r="E67" i="2"/>
  <c r="E66" i="2"/>
  <c r="E64" i="2"/>
  <c r="E63" i="2"/>
  <c r="AQ77" i="2"/>
  <c r="AL77" i="2"/>
  <c r="AK77" i="2"/>
  <c r="AJ77" i="2"/>
  <c r="O77" i="2"/>
  <c r="M77" i="2"/>
  <c r="I77" i="2"/>
  <c r="F77" i="2"/>
  <c r="B77" i="2"/>
  <c r="N77" i="2" s="1"/>
  <c r="AQ76" i="2"/>
  <c r="AL76" i="2"/>
  <c r="AK76" i="2"/>
  <c r="AJ76" i="2"/>
  <c r="O76" i="2"/>
  <c r="M76" i="2"/>
  <c r="I76" i="2"/>
  <c r="F76" i="2"/>
  <c r="B76" i="2"/>
  <c r="N76" i="2" s="1"/>
  <c r="AQ75" i="2"/>
  <c r="AL75" i="2"/>
  <c r="AK75" i="2"/>
  <c r="AJ75" i="2"/>
  <c r="O75" i="2"/>
  <c r="M75" i="2"/>
  <c r="I75" i="2"/>
  <c r="J76" i="2" s="1"/>
  <c r="F75" i="2"/>
  <c r="H75" i="2" s="1"/>
  <c r="B75" i="2"/>
  <c r="N75" i="2" s="1"/>
  <c r="AQ74" i="2"/>
  <c r="AL74" i="2"/>
  <c r="AK74" i="2"/>
  <c r="AJ74" i="2"/>
  <c r="O74" i="2"/>
  <c r="M74" i="2"/>
  <c r="I74" i="2"/>
  <c r="F74" i="2"/>
  <c r="B74" i="2"/>
  <c r="N74" i="2" s="1"/>
  <c r="AQ73" i="2"/>
  <c r="AL73" i="2"/>
  <c r="AK73" i="2"/>
  <c r="AJ73" i="2"/>
  <c r="O73" i="2"/>
  <c r="M73" i="2"/>
  <c r="J73" i="2"/>
  <c r="I73" i="2"/>
  <c r="F73" i="2"/>
  <c r="B73" i="2"/>
  <c r="N73" i="2" s="1"/>
  <c r="AQ72" i="2"/>
  <c r="AO72" i="2"/>
  <c r="AP72" i="2" s="1"/>
  <c r="O72" i="2"/>
  <c r="N72" i="2"/>
  <c r="M72" i="2"/>
  <c r="J72" i="2"/>
  <c r="AS72" i="2" s="1"/>
  <c r="H72" i="2"/>
  <c r="AU72" i="2" s="1"/>
  <c r="AQ67" i="2"/>
  <c r="AL67" i="2"/>
  <c r="AK67" i="2"/>
  <c r="AJ67" i="2"/>
  <c r="O67" i="2"/>
  <c r="M67" i="2"/>
  <c r="I67" i="2"/>
  <c r="F67" i="2"/>
  <c r="B67" i="2"/>
  <c r="N67" i="2" s="1"/>
  <c r="AQ66" i="2"/>
  <c r="AL66" i="2"/>
  <c r="AK66" i="2"/>
  <c r="AJ66" i="2"/>
  <c r="O66" i="2"/>
  <c r="M66" i="2"/>
  <c r="J66" i="2"/>
  <c r="AS67" i="2" s="1"/>
  <c r="I66" i="2"/>
  <c r="F66" i="2"/>
  <c r="B66" i="2"/>
  <c r="N66" i="2" s="1"/>
  <c r="AQ65" i="2"/>
  <c r="AL65" i="2"/>
  <c r="AK65" i="2"/>
  <c r="AJ65" i="2"/>
  <c r="O65" i="2"/>
  <c r="M65" i="2"/>
  <c r="I65" i="2"/>
  <c r="J65" i="2" s="1"/>
  <c r="AS65" i="2" s="1"/>
  <c r="F65" i="2"/>
  <c r="H65" i="2" s="1"/>
  <c r="AU65" i="2" s="1"/>
  <c r="B65" i="2"/>
  <c r="N65" i="2" s="1"/>
  <c r="AS64" i="2"/>
  <c r="AQ64" i="2"/>
  <c r="AL64" i="2"/>
  <c r="AK64" i="2"/>
  <c r="AJ64" i="2"/>
  <c r="O64" i="2"/>
  <c r="M64" i="2"/>
  <c r="I64" i="2"/>
  <c r="F64" i="2"/>
  <c r="B64" i="2"/>
  <c r="N64" i="2" s="1"/>
  <c r="AS63" i="2"/>
  <c r="AQ63" i="2"/>
  <c r="AL63" i="2"/>
  <c r="AK63" i="2"/>
  <c r="AJ63" i="2"/>
  <c r="O63" i="2"/>
  <c r="M63" i="2"/>
  <c r="I63" i="2"/>
  <c r="F63" i="2"/>
  <c r="B63" i="2"/>
  <c r="N63" i="2" s="1"/>
  <c r="AQ62" i="2"/>
  <c r="AO62" i="2"/>
  <c r="AP62" i="2" s="1"/>
  <c r="O62" i="2"/>
  <c r="N62" i="2"/>
  <c r="M62" i="2"/>
  <c r="J62" i="2"/>
  <c r="AS62" i="2" s="1"/>
  <c r="H62" i="2"/>
  <c r="AU62" i="2" s="1"/>
  <c r="AQ57" i="2"/>
  <c r="AL57" i="2"/>
  <c r="AK57" i="2"/>
  <c r="AJ57" i="2"/>
  <c r="O57" i="2"/>
  <c r="M57" i="2"/>
  <c r="I57" i="2"/>
  <c r="F57" i="2"/>
  <c r="E57" i="2"/>
  <c r="B57" i="2"/>
  <c r="N57" i="2" s="1"/>
  <c r="AQ56" i="2"/>
  <c r="AL56" i="2"/>
  <c r="AK56" i="2"/>
  <c r="AJ56" i="2"/>
  <c r="O56" i="2"/>
  <c r="M56" i="2"/>
  <c r="AS57" i="2"/>
  <c r="I56" i="2"/>
  <c r="F56" i="2"/>
  <c r="E56" i="2"/>
  <c r="B56" i="2"/>
  <c r="N56" i="2" s="1"/>
  <c r="AQ55" i="2"/>
  <c r="AL55" i="2"/>
  <c r="AK55" i="2"/>
  <c r="AJ55" i="2"/>
  <c r="O55" i="2"/>
  <c r="M55" i="2"/>
  <c r="I55" i="2"/>
  <c r="J55" i="2" s="1"/>
  <c r="AS55" i="2" s="1"/>
  <c r="F55" i="2"/>
  <c r="H55" i="2" s="1"/>
  <c r="B55" i="2"/>
  <c r="N55" i="2" s="1"/>
  <c r="AS54" i="2"/>
  <c r="AQ54" i="2"/>
  <c r="AL54" i="2"/>
  <c r="AK54" i="2"/>
  <c r="AJ54" i="2"/>
  <c r="O54" i="2"/>
  <c r="M54" i="2"/>
  <c r="I54" i="2"/>
  <c r="F54" i="2"/>
  <c r="E54" i="2"/>
  <c r="B54" i="2"/>
  <c r="N54" i="2" s="1"/>
  <c r="AQ53" i="2"/>
  <c r="AL53" i="2"/>
  <c r="AK53" i="2"/>
  <c r="AJ53" i="2"/>
  <c r="O53" i="2"/>
  <c r="M53" i="2"/>
  <c r="I53" i="2"/>
  <c r="F53" i="2"/>
  <c r="E53" i="2"/>
  <c r="B53" i="2"/>
  <c r="N53" i="2" s="1"/>
  <c r="AQ52" i="2"/>
  <c r="O52" i="2"/>
  <c r="N52" i="2"/>
  <c r="M52" i="2"/>
  <c r="J52" i="2"/>
  <c r="AS52" i="2" s="1"/>
  <c r="H52" i="2"/>
  <c r="AV52" i="2" s="1"/>
  <c r="AQ49" i="2"/>
  <c r="AL49" i="2"/>
  <c r="AK49" i="2"/>
  <c r="AJ49" i="2"/>
  <c r="O49" i="2"/>
  <c r="M49" i="2"/>
  <c r="F49" i="2"/>
  <c r="E49" i="2"/>
  <c r="B49" i="2"/>
  <c r="N49" i="2" s="1"/>
  <c r="AQ48" i="2"/>
  <c r="AL48" i="2"/>
  <c r="AK48" i="2"/>
  <c r="AJ48" i="2"/>
  <c r="O48" i="2"/>
  <c r="M48" i="2"/>
  <c r="F48" i="2"/>
  <c r="E48" i="2"/>
  <c r="B48" i="2"/>
  <c r="N48" i="2" s="1"/>
  <c r="AQ47" i="2"/>
  <c r="AK47" i="2"/>
  <c r="AJ47" i="2"/>
  <c r="O47" i="2"/>
  <c r="M47" i="2"/>
  <c r="E47" i="2"/>
  <c r="H47" i="2" s="1"/>
  <c r="B47" i="2"/>
  <c r="N47" i="2" s="1"/>
  <c r="AQ46" i="2"/>
  <c r="AL46" i="2"/>
  <c r="AL47" i="2" s="1"/>
  <c r="AK46" i="2"/>
  <c r="AJ46" i="2"/>
  <c r="O46" i="2"/>
  <c r="M46" i="2"/>
  <c r="AS46" i="2"/>
  <c r="F46" i="2"/>
  <c r="H46" i="2" s="1"/>
  <c r="B46" i="2"/>
  <c r="N46" i="2" s="1"/>
  <c r="AQ45" i="2"/>
  <c r="AL45" i="2"/>
  <c r="AK45" i="2"/>
  <c r="AJ45" i="2"/>
  <c r="O45" i="2"/>
  <c r="M45" i="2"/>
  <c r="F45" i="2"/>
  <c r="E45" i="2"/>
  <c r="B45" i="2"/>
  <c r="N45" i="2" s="1"/>
  <c r="AQ44" i="2"/>
  <c r="AL44" i="2"/>
  <c r="AK44" i="2"/>
  <c r="AJ44" i="2"/>
  <c r="O44" i="2"/>
  <c r="M44" i="2"/>
  <c r="F44" i="2"/>
  <c r="E44" i="2"/>
  <c r="B44" i="2"/>
  <c r="N44" i="2" s="1"/>
  <c r="AQ43" i="2"/>
  <c r="AL43" i="2"/>
  <c r="AK43" i="2"/>
  <c r="AJ43" i="2"/>
  <c r="O43" i="2"/>
  <c r="M43" i="2"/>
  <c r="AS47" i="2"/>
  <c r="F43" i="2"/>
  <c r="E43" i="2"/>
  <c r="B43" i="2"/>
  <c r="N43" i="2" s="1"/>
  <c r="AQ42" i="2"/>
  <c r="AO42" i="2"/>
  <c r="O42" i="2"/>
  <c r="N42" i="2"/>
  <c r="M42" i="2"/>
  <c r="AS44" i="2"/>
  <c r="H42" i="2"/>
  <c r="AV42" i="2" s="1"/>
  <c r="AL34" i="2"/>
  <c r="AK37" i="2"/>
  <c r="AJ34" i="2"/>
  <c r="AK34" i="2"/>
  <c r="AO32" i="2"/>
  <c r="AP32" i="2" s="1"/>
  <c r="J37" i="2"/>
  <c r="AS37" i="2" s="1"/>
  <c r="E39" i="2"/>
  <c r="E38" i="2"/>
  <c r="E37" i="2"/>
  <c r="H37" i="2" s="1"/>
  <c r="B37" i="2"/>
  <c r="N37" i="2" s="1"/>
  <c r="AS3" i="2"/>
  <c r="AQ37" i="2"/>
  <c r="AJ37" i="2"/>
  <c r="O37" i="2"/>
  <c r="M37" i="2"/>
  <c r="I34" i="2"/>
  <c r="F34" i="2"/>
  <c r="E34" i="2"/>
  <c r="B34" i="2"/>
  <c r="N34" i="2" s="1"/>
  <c r="AQ34" i="2"/>
  <c r="O34" i="2"/>
  <c r="M34" i="2"/>
  <c r="I5" i="2"/>
  <c r="AQ39" i="2"/>
  <c r="AL39" i="2"/>
  <c r="AK39" i="2"/>
  <c r="AJ39" i="2"/>
  <c r="O39" i="2"/>
  <c r="M39" i="2"/>
  <c r="I39" i="2"/>
  <c r="F39" i="2"/>
  <c r="B39" i="2"/>
  <c r="N39" i="2" s="1"/>
  <c r="AQ38" i="2"/>
  <c r="AL38" i="2"/>
  <c r="AK38" i="2"/>
  <c r="AJ38" i="2"/>
  <c r="O38" i="2"/>
  <c r="M38" i="2"/>
  <c r="I38" i="2"/>
  <c r="F38" i="2"/>
  <c r="B38" i="2"/>
  <c r="N38" i="2" s="1"/>
  <c r="AQ36" i="2"/>
  <c r="AL36" i="2"/>
  <c r="AL37" i="2" s="1"/>
  <c r="AK36" i="2"/>
  <c r="AJ36" i="2"/>
  <c r="O36" i="2"/>
  <c r="M36" i="2"/>
  <c r="I36" i="2"/>
  <c r="J36" i="2" s="1"/>
  <c r="AS36" i="2" s="1"/>
  <c r="F36" i="2"/>
  <c r="H36" i="2" s="1"/>
  <c r="AV36" i="2" s="1"/>
  <c r="B36" i="2"/>
  <c r="N36" i="2" s="1"/>
  <c r="AQ35" i="2"/>
  <c r="AL35" i="2"/>
  <c r="AK35" i="2"/>
  <c r="AJ35" i="2"/>
  <c r="O35" i="2"/>
  <c r="M35" i="2"/>
  <c r="I35" i="2"/>
  <c r="F35" i="2"/>
  <c r="E35" i="2"/>
  <c r="B35" i="2"/>
  <c r="N35" i="2" s="1"/>
  <c r="AQ33" i="2"/>
  <c r="AL33" i="2"/>
  <c r="AK33" i="2"/>
  <c r="AJ33" i="2"/>
  <c r="O33" i="2"/>
  <c r="M33" i="2"/>
  <c r="I33" i="2"/>
  <c r="F33" i="2"/>
  <c r="E33" i="2"/>
  <c r="B33" i="2"/>
  <c r="N33" i="2" s="1"/>
  <c r="AQ32" i="2"/>
  <c r="O32" i="2"/>
  <c r="N32" i="2"/>
  <c r="M32" i="2"/>
  <c r="J32" i="2"/>
  <c r="AS32" i="2" s="1"/>
  <c r="H32" i="2"/>
  <c r="AV32" i="2" s="1"/>
  <c r="J23" i="2"/>
  <c r="AS23" i="2" s="1"/>
  <c r="B7" i="2"/>
  <c r="B6" i="2"/>
  <c r="B5" i="2"/>
  <c r="B4" i="2"/>
  <c r="B3" i="2"/>
  <c r="B17" i="2"/>
  <c r="B16" i="2"/>
  <c r="B15" i="2"/>
  <c r="B14" i="2"/>
  <c r="B13" i="2"/>
  <c r="B27" i="2"/>
  <c r="N27" i="2" s="1"/>
  <c r="B26" i="2"/>
  <c r="N26" i="2" s="1"/>
  <c r="B25" i="2"/>
  <c r="N25" i="2" s="1"/>
  <c r="B24" i="2"/>
  <c r="N24" i="2" s="1"/>
  <c r="B23" i="2"/>
  <c r="N23" i="2" s="1"/>
  <c r="AQ27" i="2"/>
  <c r="AL27" i="2"/>
  <c r="AK27" i="2"/>
  <c r="AJ27" i="2"/>
  <c r="O27" i="2"/>
  <c r="M27" i="2"/>
  <c r="I27" i="2"/>
  <c r="F27" i="2"/>
  <c r="E27" i="2"/>
  <c r="AQ26" i="2"/>
  <c r="AL26" i="2"/>
  <c r="AK26" i="2"/>
  <c r="AJ26" i="2"/>
  <c r="O26" i="2"/>
  <c r="M26" i="2"/>
  <c r="I26" i="2"/>
  <c r="F26" i="2"/>
  <c r="E26" i="2"/>
  <c r="AQ25" i="2"/>
  <c r="AL25" i="2"/>
  <c r="AK25" i="2"/>
  <c r="AJ25" i="2"/>
  <c r="O25" i="2"/>
  <c r="M25" i="2"/>
  <c r="I25" i="2"/>
  <c r="J25" i="2" s="1"/>
  <c r="AS25" i="2" s="1"/>
  <c r="F25" i="2"/>
  <c r="H25" i="2" s="1"/>
  <c r="AU25" i="2" s="1"/>
  <c r="AQ24" i="2"/>
  <c r="AL24" i="2"/>
  <c r="AK24" i="2"/>
  <c r="AJ24" i="2"/>
  <c r="O24" i="2"/>
  <c r="M24" i="2"/>
  <c r="I24" i="2"/>
  <c r="F24" i="2"/>
  <c r="E24" i="2"/>
  <c r="AQ23" i="2"/>
  <c r="AL23" i="2"/>
  <c r="AK23" i="2"/>
  <c r="AJ23" i="2"/>
  <c r="O23" i="2"/>
  <c r="M23" i="2"/>
  <c r="I23" i="2"/>
  <c r="F23" i="2"/>
  <c r="E23" i="2"/>
  <c r="F7" i="2"/>
  <c r="F6" i="2"/>
  <c r="F5" i="2"/>
  <c r="F4" i="2"/>
  <c r="F3" i="2"/>
  <c r="F17" i="2"/>
  <c r="F16" i="2"/>
  <c r="F15" i="2"/>
  <c r="F14" i="2"/>
  <c r="F13" i="2"/>
  <c r="E17" i="2"/>
  <c r="E16" i="2"/>
  <c r="E14" i="2"/>
  <c r="E13" i="2"/>
  <c r="E7" i="2"/>
  <c r="E6" i="2"/>
  <c r="E4" i="2"/>
  <c r="E3" i="2"/>
  <c r="AS77" i="2" l="1"/>
  <c r="AS76" i="2"/>
  <c r="AS74" i="2"/>
  <c r="AS73" i="2"/>
  <c r="AU125" i="2"/>
  <c r="AU118" i="2"/>
  <c r="AO118" i="2"/>
  <c r="AP118" i="2" s="1"/>
  <c r="AR118" i="2" s="1"/>
  <c r="AT118" i="2" s="1"/>
  <c r="AW118" i="2" s="1"/>
  <c r="AW127" i="2"/>
  <c r="AS120" i="2"/>
  <c r="AT120" i="2" s="1"/>
  <c r="AW120" i="2" s="1"/>
  <c r="AU117" i="2"/>
  <c r="AU127" i="2"/>
  <c r="AT116" i="2"/>
  <c r="AW116" i="2" s="1"/>
  <c r="AV115" i="2"/>
  <c r="AU124" i="2"/>
  <c r="AV119" i="2"/>
  <c r="AR72" i="2"/>
  <c r="AT72" i="2" s="1"/>
  <c r="AW72" i="2" s="1"/>
  <c r="AR125" i="2"/>
  <c r="AT125" i="2" s="1"/>
  <c r="AW125" i="2" s="1"/>
  <c r="AR126" i="2"/>
  <c r="AT126" i="2" s="1"/>
  <c r="AW126" i="2" s="1"/>
  <c r="H74" i="2"/>
  <c r="AV74" i="2" s="1"/>
  <c r="AT123" i="2"/>
  <c r="AW123" i="2" s="1"/>
  <c r="AV114" i="2"/>
  <c r="H97" i="2"/>
  <c r="AU97" i="2" s="1"/>
  <c r="H38" i="2"/>
  <c r="AV38" i="2" s="1"/>
  <c r="H43" i="2"/>
  <c r="AU43" i="2" s="1"/>
  <c r="AO87" i="2"/>
  <c r="AP87" i="2" s="1"/>
  <c r="AR87" i="2" s="1"/>
  <c r="AT87" i="2" s="1"/>
  <c r="AO128" i="2"/>
  <c r="AP128" i="2" s="1"/>
  <c r="AP124" i="2"/>
  <c r="AR124" i="2" s="1"/>
  <c r="AT124" i="2" s="1"/>
  <c r="AW124" i="2" s="1"/>
  <c r="AU129" i="2"/>
  <c r="AV129" i="2"/>
  <c r="AV128" i="2"/>
  <c r="AU128" i="2"/>
  <c r="AU130" i="2"/>
  <c r="AV130" i="2"/>
  <c r="AS130" i="2"/>
  <c r="AT130" i="2" s="1"/>
  <c r="AW130" i="2" s="1"/>
  <c r="AS128" i="2"/>
  <c r="AP129" i="2"/>
  <c r="AR129" i="2" s="1"/>
  <c r="AT129" i="2" s="1"/>
  <c r="AW129" i="2" s="1"/>
  <c r="AU116" i="2"/>
  <c r="AR32" i="2"/>
  <c r="AT32" i="2" s="1"/>
  <c r="AW32" i="2" s="1"/>
  <c r="AO34" i="2"/>
  <c r="AP34" i="2" s="1"/>
  <c r="AR34" i="2" s="1"/>
  <c r="AU120" i="2"/>
  <c r="J26" i="2"/>
  <c r="AS27" i="2" s="1"/>
  <c r="AO33" i="2"/>
  <c r="AP33" i="2" s="1"/>
  <c r="AR33" i="2" s="1"/>
  <c r="AT114" i="2"/>
  <c r="AW114" i="2" s="1"/>
  <c r="H108" i="2"/>
  <c r="AV108" i="2" s="1"/>
  <c r="AT115" i="2"/>
  <c r="AW115" i="2" s="1"/>
  <c r="H45" i="2"/>
  <c r="AU45" i="2" s="1"/>
  <c r="H49" i="2"/>
  <c r="AU49" i="2" s="1"/>
  <c r="AT119" i="2"/>
  <c r="AW119" i="2" s="1"/>
  <c r="AP117" i="2"/>
  <c r="AR117" i="2" s="1"/>
  <c r="AT117" i="2" s="1"/>
  <c r="AW117" i="2" s="1"/>
  <c r="H95" i="2"/>
  <c r="AV95" i="2" s="1"/>
  <c r="H44" i="2"/>
  <c r="AU44" i="2" s="1"/>
  <c r="H67" i="2"/>
  <c r="AU67" i="2" s="1"/>
  <c r="AR82" i="2"/>
  <c r="AT82" i="2" s="1"/>
  <c r="AW82" i="2" s="1"/>
  <c r="AO86" i="2"/>
  <c r="AP86" i="2" s="1"/>
  <c r="AR86" i="2" s="1"/>
  <c r="AS86" i="2"/>
  <c r="AR103" i="2"/>
  <c r="AT103" i="2" s="1"/>
  <c r="AW103" i="2" s="1"/>
  <c r="AS104" i="2"/>
  <c r="AO44" i="2"/>
  <c r="AP44" i="2" s="1"/>
  <c r="AR44" i="2" s="1"/>
  <c r="AT44" i="2" s="1"/>
  <c r="AO57" i="2"/>
  <c r="AP57" i="2" s="1"/>
  <c r="AR57" i="2" s="1"/>
  <c r="AT57" i="2" s="1"/>
  <c r="AU32" i="2"/>
  <c r="H64" i="2"/>
  <c r="AU64" i="2" s="1"/>
  <c r="AS24" i="2"/>
  <c r="AO48" i="2"/>
  <c r="AP48" i="2" s="1"/>
  <c r="AR48" i="2" s="1"/>
  <c r="H77" i="2"/>
  <c r="AV77" i="2" s="1"/>
  <c r="H63" i="2"/>
  <c r="AU63" i="2" s="1"/>
  <c r="H35" i="2"/>
  <c r="AU35" i="2" s="1"/>
  <c r="AU36" i="2"/>
  <c r="AO43" i="2"/>
  <c r="AP43" i="2" s="1"/>
  <c r="AR43" i="2" s="1"/>
  <c r="AO56" i="2"/>
  <c r="AP56" i="2" s="1"/>
  <c r="AR56" i="2" s="1"/>
  <c r="H57" i="2"/>
  <c r="AV57" i="2" s="1"/>
  <c r="H66" i="2"/>
  <c r="AV66" i="2" s="1"/>
  <c r="H76" i="2"/>
  <c r="AV76" i="2" s="1"/>
  <c r="H83" i="2"/>
  <c r="AU83" i="2" s="1"/>
  <c r="AO85" i="2"/>
  <c r="AP85" i="2" s="1"/>
  <c r="AR85" i="2" s="1"/>
  <c r="AT85" i="2" s="1"/>
  <c r="AW85" i="2" s="1"/>
  <c r="H86" i="2"/>
  <c r="AV86" i="2" s="1"/>
  <c r="H87" i="2"/>
  <c r="AV87" i="2" s="1"/>
  <c r="AO107" i="2"/>
  <c r="AP107" i="2" s="1"/>
  <c r="AR107" i="2" s="1"/>
  <c r="H98" i="2"/>
  <c r="AV98" i="2" s="1"/>
  <c r="AO46" i="2"/>
  <c r="AP46" i="2" s="1"/>
  <c r="AR46" i="2" s="1"/>
  <c r="AT46" i="2" s="1"/>
  <c r="AW46" i="2" s="1"/>
  <c r="H48" i="2"/>
  <c r="AV48" i="2" s="1"/>
  <c r="H54" i="2"/>
  <c r="AU54" i="2" s="1"/>
  <c r="H56" i="2"/>
  <c r="AV56" i="2" s="1"/>
  <c r="AO73" i="2"/>
  <c r="AP73" i="2" s="1"/>
  <c r="AR73" i="2" s="1"/>
  <c r="J75" i="2"/>
  <c r="AS75" i="2" s="1"/>
  <c r="AO75" i="2"/>
  <c r="AP75" i="2" s="1"/>
  <c r="AR75" i="2" s="1"/>
  <c r="AO84" i="2"/>
  <c r="AP84" i="2" s="1"/>
  <c r="AR84" i="2" s="1"/>
  <c r="AT84" i="2" s="1"/>
  <c r="AR93" i="2"/>
  <c r="AT93" i="2" s="1"/>
  <c r="AW93" i="2" s="1"/>
  <c r="AO104" i="2"/>
  <c r="AP104" i="2" s="1"/>
  <c r="AO106" i="2"/>
  <c r="AP106" i="2" s="1"/>
  <c r="AR106" i="2" s="1"/>
  <c r="AT106" i="2" s="1"/>
  <c r="AW106" i="2" s="1"/>
  <c r="H94" i="2"/>
  <c r="AU94" i="2" s="1"/>
  <c r="AS56" i="2"/>
  <c r="AO95" i="2"/>
  <c r="AO98" i="2"/>
  <c r="AP98" i="2" s="1"/>
  <c r="AS35" i="2"/>
  <c r="AS43" i="2"/>
  <c r="AS33" i="2"/>
  <c r="J38" i="2"/>
  <c r="H39" i="2"/>
  <c r="AV39" i="2" s="1"/>
  <c r="AO49" i="2"/>
  <c r="AP49" i="2" s="1"/>
  <c r="AR49" i="2" s="1"/>
  <c r="AO83" i="2"/>
  <c r="AP83" i="2" s="1"/>
  <c r="AR83" i="2" s="1"/>
  <c r="AT83" i="2" s="1"/>
  <c r="AO94" i="2"/>
  <c r="AP94" i="2" s="1"/>
  <c r="AO96" i="2"/>
  <c r="AP96" i="2" s="1"/>
  <c r="AR96" i="2" s="1"/>
  <c r="AT96" i="2" s="1"/>
  <c r="AW96" i="2" s="1"/>
  <c r="AO97" i="2"/>
  <c r="AP97" i="2" s="1"/>
  <c r="AR97" i="2" s="1"/>
  <c r="AO108" i="2"/>
  <c r="AP108" i="2" s="1"/>
  <c r="AR108" i="2" s="1"/>
  <c r="H105" i="2"/>
  <c r="AV105" i="2" s="1"/>
  <c r="AO23" i="2"/>
  <c r="AP23" i="2" s="1"/>
  <c r="AR23" i="2" s="1"/>
  <c r="AT23" i="2" s="1"/>
  <c r="H34" i="2"/>
  <c r="AU34" i="2" s="1"/>
  <c r="AU42" i="2"/>
  <c r="H53" i="2"/>
  <c r="AU53" i="2" s="1"/>
  <c r="AO65" i="2"/>
  <c r="AP65" i="2" s="1"/>
  <c r="AR65" i="2" s="1"/>
  <c r="AT65" i="2" s="1"/>
  <c r="AW65" i="2" s="1"/>
  <c r="H84" i="2"/>
  <c r="AU84" i="2" s="1"/>
  <c r="H104" i="2"/>
  <c r="AU104" i="2" s="1"/>
  <c r="AO105" i="2"/>
  <c r="AP105" i="2" s="1"/>
  <c r="AR105" i="2" s="1"/>
  <c r="AT105" i="2" s="1"/>
  <c r="J107" i="2"/>
  <c r="AS108" i="2" s="1"/>
  <c r="H107" i="2"/>
  <c r="AV107" i="2" s="1"/>
  <c r="AO45" i="2"/>
  <c r="AP45" i="2" s="1"/>
  <c r="AR45" i="2" s="1"/>
  <c r="AU106" i="2"/>
  <c r="AV106" i="2"/>
  <c r="AV96" i="2"/>
  <c r="AU96" i="2"/>
  <c r="AV85" i="2"/>
  <c r="AU85" i="2"/>
  <c r="AU82" i="2"/>
  <c r="AV93" i="2"/>
  <c r="AV103" i="2"/>
  <c r="AV82" i="2"/>
  <c r="AS97" i="2"/>
  <c r="AO77" i="2"/>
  <c r="AP77" i="2" s="1"/>
  <c r="AO74" i="2"/>
  <c r="AO76" i="2"/>
  <c r="AP76" i="2" s="1"/>
  <c r="AR76" i="2" s="1"/>
  <c r="AO63" i="2"/>
  <c r="AP63" i="2" s="1"/>
  <c r="AR62" i="2"/>
  <c r="AT62" i="2" s="1"/>
  <c r="AW62" i="2" s="1"/>
  <c r="AO64" i="2"/>
  <c r="AO67" i="2"/>
  <c r="AP67" i="2" s="1"/>
  <c r="H73" i="2"/>
  <c r="AV73" i="2" s="1"/>
  <c r="AU52" i="2"/>
  <c r="AO66" i="2"/>
  <c r="AO54" i="2"/>
  <c r="AO55" i="2"/>
  <c r="AV75" i="2"/>
  <c r="AU75" i="2"/>
  <c r="AV65" i="2"/>
  <c r="AR52" i="2"/>
  <c r="AT52" i="2" s="1"/>
  <c r="AW52" i="2" s="1"/>
  <c r="AO53" i="2"/>
  <c r="AU55" i="2"/>
  <c r="AV55" i="2"/>
  <c r="AV62" i="2"/>
  <c r="AV72" i="2"/>
  <c r="AS66" i="2"/>
  <c r="AV47" i="2"/>
  <c r="AU47" i="2"/>
  <c r="AU46" i="2"/>
  <c r="AV46" i="2"/>
  <c r="AP42" i="2"/>
  <c r="AR42" i="2" s="1"/>
  <c r="AS42" i="2"/>
  <c r="AS45" i="2"/>
  <c r="AO47" i="2"/>
  <c r="AO24" i="2"/>
  <c r="AP24" i="2" s="1"/>
  <c r="AR24" i="2" s="1"/>
  <c r="AV25" i="2"/>
  <c r="AO27" i="2"/>
  <c r="AP27" i="2" s="1"/>
  <c r="AR27" i="2" s="1"/>
  <c r="AO26" i="2"/>
  <c r="AP26" i="2" s="1"/>
  <c r="AR26" i="2" s="1"/>
  <c r="H27" i="2"/>
  <c r="AU37" i="2"/>
  <c r="AV37" i="2"/>
  <c r="I37" i="2"/>
  <c r="AO37" i="2" s="1"/>
  <c r="AP37" i="2" s="1"/>
  <c r="AR37" i="2" s="1"/>
  <c r="AT37" i="2" s="1"/>
  <c r="AW37" i="2" s="1"/>
  <c r="AO35" i="2"/>
  <c r="AP35" i="2" s="1"/>
  <c r="AR35" i="2" s="1"/>
  <c r="AO38" i="2"/>
  <c r="AP38" i="2" s="1"/>
  <c r="AR38" i="2" s="1"/>
  <c r="H33" i="2"/>
  <c r="AO36" i="2"/>
  <c r="AP36" i="2" s="1"/>
  <c r="AR36" i="2" s="1"/>
  <c r="AT36" i="2" s="1"/>
  <c r="AW36" i="2" s="1"/>
  <c r="H24" i="2"/>
  <c r="H26" i="2"/>
  <c r="AO39" i="2"/>
  <c r="AP39" i="2" s="1"/>
  <c r="AR39" i="2" s="1"/>
  <c r="AS34" i="2"/>
  <c r="H23" i="2"/>
  <c r="AO25" i="2"/>
  <c r="AQ17" i="2"/>
  <c r="AL17" i="2"/>
  <c r="AK17" i="2"/>
  <c r="AJ17" i="2"/>
  <c r="O17" i="2"/>
  <c r="N17" i="2"/>
  <c r="M17" i="2"/>
  <c r="H17" i="2"/>
  <c r="AQ16" i="2"/>
  <c r="AL16" i="2"/>
  <c r="AK16" i="2"/>
  <c r="AJ16" i="2"/>
  <c r="O16" i="2"/>
  <c r="N16" i="2"/>
  <c r="M16" i="2"/>
  <c r="AS17" i="2"/>
  <c r="H16" i="2"/>
  <c r="AQ15" i="2"/>
  <c r="AL15" i="2"/>
  <c r="AK15" i="2"/>
  <c r="AJ15" i="2"/>
  <c r="O15" i="2"/>
  <c r="N15" i="2"/>
  <c r="M15" i="2"/>
  <c r="AS15" i="2"/>
  <c r="H15" i="2"/>
  <c r="AS14" i="2"/>
  <c r="AQ14" i="2"/>
  <c r="AL14" i="2"/>
  <c r="AK14" i="2"/>
  <c r="AJ14" i="2"/>
  <c r="O14" i="2"/>
  <c r="N14" i="2"/>
  <c r="M14" i="2"/>
  <c r="H14" i="2"/>
  <c r="AS13" i="2"/>
  <c r="AQ13" i="2"/>
  <c r="AL13" i="2"/>
  <c r="AK13" i="2"/>
  <c r="AJ13" i="2"/>
  <c r="O13" i="2"/>
  <c r="N13" i="2"/>
  <c r="M13" i="2"/>
  <c r="H13" i="2"/>
  <c r="AQ12" i="2"/>
  <c r="AO12" i="2"/>
  <c r="AP12" i="2" s="1"/>
  <c r="O12" i="2"/>
  <c r="N12" i="2"/>
  <c r="M12" i="2"/>
  <c r="AS12" i="2"/>
  <c r="H12" i="2"/>
  <c r="AS4" i="2"/>
  <c r="AQ3" i="2"/>
  <c r="AQ4" i="2"/>
  <c r="AQ5" i="2"/>
  <c r="AQ6" i="2"/>
  <c r="AQ7" i="2"/>
  <c r="AQ2" i="2"/>
  <c r="AO2" i="2"/>
  <c r="AL7" i="2"/>
  <c r="AL6" i="2"/>
  <c r="AL5" i="2"/>
  <c r="AL4" i="2"/>
  <c r="AL3" i="2"/>
  <c r="AJ7" i="2"/>
  <c r="AJ6" i="2"/>
  <c r="AJ5" i="2"/>
  <c r="AK7" i="2"/>
  <c r="AK6" i="2"/>
  <c r="AK5" i="2"/>
  <c r="AK4" i="2"/>
  <c r="AK3" i="2"/>
  <c r="AJ4" i="2"/>
  <c r="AJ3" i="2"/>
  <c r="J6" i="2"/>
  <c r="AS6" i="2" s="1"/>
  <c r="J2" i="2"/>
  <c r="AS2" i="2" s="1"/>
  <c r="I7" i="2"/>
  <c r="I6" i="2"/>
  <c r="J5" i="2"/>
  <c r="AS5" i="2" s="1"/>
  <c r="I4" i="2"/>
  <c r="I3" i="2"/>
  <c r="AU74" i="2" l="1"/>
  <c r="AW57" i="2"/>
  <c r="AU39" i="2"/>
  <c r="AT27" i="2"/>
  <c r="AW27" i="2" s="1"/>
  <c r="AT24" i="2"/>
  <c r="AW24" i="2" s="1"/>
  <c r="AV44" i="2"/>
  <c r="AV97" i="2"/>
  <c r="AV67" i="2"/>
  <c r="AU108" i="2"/>
  <c r="AU38" i="2"/>
  <c r="AU86" i="2"/>
  <c r="AV94" i="2"/>
  <c r="AV35" i="2"/>
  <c r="AU57" i="2"/>
  <c r="AW105" i="2"/>
  <c r="AR128" i="2"/>
  <c r="AT128" i="2" s="1"/>
  <c r="AW128" i="2" s="1"/>
  <c r="AV49" i="2"/>
  <c r="AV43" i="2"/>
  <c r="AW44" i="2"/>
  <c r="AV64" i="2"/>
  <c r="AR12" i="2"/>
  <c r="AT12" i="2" s="1"/>
  <c r="AW12" i="2" s="1"/>
  <c r="AS26" i="2"/>
  <c r="AT26" i="2" s="1"/>
  <c r="AW26" i="2" s="1"/>
  <c r="AV63" i="2"/>
  <c r="AW87" i="2"/>
  <c r="AU107" i="2"/>
  <c r="AT86" i="2"/>
  <c r="AW86" i="2" s="1"/>
  <c r="AS107" i="2"/>
  <c r="AT107" i="2" s="1"/>
  <c r="AW107" i="2" s="1"/>
  <c r="AU95" i="2"/>
  <c r="AU98" i="2"/>
  <c r="AV45" i="2"/>
  <c r="AT35" i="2"/>
  <c r="AW35" i="2" s="1"/>
  <c r="AU73" i="2"/>
  <c r="AT108" i="2"/>
  <c r="AW108" i="2" s="1"/>
  <c r="AT43" i="2"/>
  <c r="AW43" i="2" s="1"/>
  <c r="AV83" i="2"/>
  <c r="AO7" i="2"/>
  <c r="AU66" i="2"/>
  <c r="AO5" i="2"/>
  <c r="AV34" i="2"/>
  <c r="AU77" i="2"/>
  <c r="AV84" i="2"/>
  <c r="AT75" i="2"/>
  <c r="AW75" i="2" s="1"/>
  <c r="AT56" i="2"/>
  <c r="AW56" i="2" s="1"/>
  <c r="AW83" i="2"/>
  <c r="AU48" i="2"/>
  <c r="AR63" i="2"/>
  <c r="AT63" i="2" s="1"/>
  <c r="AW63" i="2" s="1"/>
  <c r="AU76" i="2"/>
  <c r="AV104" i="2"/>
  <c r="AR104" i="2"/>
  <c r="AT104" i="2" s="1"/>
  <c r="AW104" i="2" s="1"/>
  <c r="AU87" i="2"/>
  <c r="AP95" i="2"/>
  <c r="AR95" i="2" s="1"/>
  <c r="AT95" i="2" s="1"/>
  <c r="AW95" i="2" s="1"/>
  <c r="AW84" i="2"/>
  <c r="AS39" i="2"/>
  <c r="AT39" i="2" s="1"/>
  <c r="AW39" i="2" s="1"/>
  <c r="AS38" i="2"/>
  <c r="AT38" i="2" s="1"/>
  <c r="AW38" i="2" s="1"/>
  <c r="AU56" i="2"/>
  <c r="AR77" i="2"/>
  <c r="AT77" i="2" s="1"/>
  <c r="AW77" i="2" s="1"/>
  <c r="AR98" i="2"/>
  <c r="AT98" i="2" s="1"/>
  <c r="AW98" i="2" s="1"/>
  <c r="AU105" i="2"/>
  <c r="AR94" i="2"/>
  <c r="AT94" i="2" s="1"/>
  <c r="AW94" i="2" s="1"/>
  <c r="AV54" i="2"/>
  <c r="AV53" i="2"/>
  <c r="AT33" i="2"/>
  <c r="AW33" i="2" s="1"/>
  <c r="AP74" i="2"/>
  <c r="AR74" i="2" s="1"/>
  <c r="AT74" i="2" s="1"/>
  <c r="AW74" i="2" s="1"/>
  <c r="AP64" i="2"/>
  <c r="AR64" i="2" s="1"/>
  <c r="AT64" i="2" s="1"/>
  <c r="AW64" i="2" s="1"/>
  <c r="AT97" i="2"/>
  <c r="AW97" i="2" s="1"/>
  <c r="AT73" i="2"/>
  <c r="AW73" i="2" s="1"/>
  <c r="AR67" i="2"/>
  <c r="AT67" i="2" s="1"/>
  <c r="AW67" i="2" s="1"/>
  <c r="AP54" i="2"/>
  <c r="AR54" i="2" s="1"/>
  <c r="AT54" i="2" s="1"/>
  <c r="AW54" i="2" s="1"/>
  <c r="AP55" i="2"/>
  <c r="AR55" i="2" s="1"/>
  <c r="AT55" i="2" s="1"/>
  <c r="AW55" i="2" s="1"/>
  <c r="AP53" i="2"/>
  <c r="AR53" i="2" s="1"/>
  <c r="AT53" i="2" s="1"/>
  <c r="AW53" i="2" s="1"/>
  <c r="AT76" i="2"/>
  <c r="AW76" i="2" s="1"/>
  <c r="AP66" i="2"/>
  <c r="AR66" i="2" s="1"/>
  <c r="AT66" i="2" s="1"/>
  <c r="AW66" i="2" s="1"/>
  <c r="AT45" i="2"/>
  <c r="AW45" i="2" s="1"/>
  <c r="AT42" i="2"/>
  <c r="AW42" i="2" s="1"/>
  <c r="AS49" i="2"/>
  <c r="AT49" i="2" s="1"/>
  <c r="AW49" i="2" s="1"/>
  <c r="AS48" i="2"/>
  <c r="AT48" i="2" s="1"/>
  <c r="AW48" i="2" s="1"/>
  <c r="AP47" i="2"/>
  <c r="AR47" i="2" s="1"/>
  <c r="AT47" i="2" s="1"/>
  <c r="AW47" i="2" s="1"/>
  <c r="AU24" i="2"/>
  <c r="AV24" i="2"/>
  <c r="AV23" i="2"/>
  <c r="AU23" i="2"/>
  <c r="AS7" i="2"/>
  <c r="AU13" i="2"/>
  <c r="AV13" i="2"/>
  <c r="AO14" i="2"/>
  <c r="AP14" i="2" s="1"/>
  <c r="AR14" i="2" s="1"/>
  <c r="AT14" i="2" s="1"/>
  <c r="AW14" i="2" s="1"/>
  <c r="AV15" i="2"/>
  <c r="AU15" i="2"/>
  <c r="AO16" i="2"/>
  <c r="AP16" i="2" s="1"/>
  <c r="AR16" i="2" s="1"/>
  <c r="AV33" i="2"/>
  <c r="AU33" i="2"/>
  <c r="AV14" i="2"/>
  <c r="AU14" i="2"/>
  <c r="AV17" i="2"/>
  <c r="AU17" i="2"/>
  <c r="AV12" i="2"/>
  <c r="AU12" i="2"/>
  <c r="AU16" i="2"/>
  <c r="AV16" i="2"/>
  <c r="AW23" i="2"/>
  <c r="AV26" i="2"/>
  <c r="AU26" i="2"/>
  <c r="AU27" i="2"/>
  <c r="AV27" i="2"/>
  <c r="AO3" i="2"/>
  <c r="AO17" i="2"/>
  <c r="AP17" i="2" s="1"/>
  <c r="AR17" i="2" s="1"/>
  <c r="AT17" i="2" s="1"/>
  <c r="AW17" i="2" s="1"/>
  <c r="AO4" i="2"/>
  <c r="AO13" i="2"/>
  <c r="AP13" i="2" s="1"/>
  <c r="AR13" i="2" s="1"/>
  <c r="AT13" i="2" s="1"/>
  <c r="AW13" i="2" s="1"/>
  <c r="AO6" i="2"/>
  <c r="AT34" i="2"/>
  <c r="AW34" i="2" s="1"/>
  <c r="AP25" i="2"/>
  <c r="AR25" i="2" s="1"/>
  <c r="AT25" i="2" s="1"/>
  <c r="AW25" i="2" s="1"/>
  <c r="AO15" i="2"/>
  <c r="AS16" i="2"/>
  <c r="AP15" i="2" l="1"/>
  <c r="AR15" i="2" s="1"/>
  <c r="AT15" i="2" s="1"/>
  <c r="AW15" i="2" s="1"/>
  <c r="AT16" i="2"/>
  <c r="AW16" i="2" s="1"/>
  <c r="M2" i="1" l="1"/>
  <c r="I4" i="24" l="1"/>
  <c r="D4" i="24" s="1"/>
  <c r="I5" i="24"/>
  <c r="U6" i="24"/>
  <c r="I3" i="24"/>
  <c r="D3" i="24" s="1"/>
  <c r="U5" i="24" l="1"/>
  <c r="D5" i="24"/>
  <c r="E3" i="24"/>
  <c r="U3" i="24"/>
  <c r="U4" i="24"/>
  <c r="E4" i="24"/>
  <c r="E5" i="24" l="1"/>
  <c r="H26" i="22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P2" i="2" l="1"/>
  <c r="AR2" i="2" s="1"/>
  <c r="AP3" i="2"/>
  <c r="AR3" i="2" s="1"/>
  <c r="AP4" i="2"/>
  <c r="AR4" i="2" s="1"/>
  <c r="I28" i="3"/>
  <c r="G4" i="8" l="1"/>
  <c r="G5" i="8"/>
  <c r="G6" i="8"/>
  <c r="G7" i="8"/>
  <c r="G8" i="8"/>
  <c r="G9" i="8"/>
  <c r="G10" i="8"/>
  <c r="G3" i="8"/>
  <c r="G11" i="8" l="1"/>
  <c r="AT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P5" i="2" l="1"/>
  <c r="AR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T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V5" i="2" l="1"/>
  <c r="AU5" i="2"/>
  <c r="AU2" i="2"/>
  <c r="AV2" i="2"/>
  <c r="AV6" i="2"/>
  <c r="AU6" i="2"/>
  <c r="AV3" i="2"/>
  <c r="AU3" i="2"/>
  <c r="AU7" i="2"/>
  <c r="AV7" i="2"/>
  <c r="AU4" i="2"/>
  <c r="AV4" i="2"/>
  <c r="AP7" i="2"/>
  <c r="AR7" i="2" s="1"/>
  <c r="AP6" i="2"/>
  <c r="AR6" i="2" s="1"/>
  <c r="AW4" i="2"/>
  <c r="AW5" i="2"/>
  <c r="AT2" i="2"/>
  <c r="AW2" i="2" s="1"/>
  <c r="AT7" i="2" l="1"/>
  <c r="AW7" i="2" s="1"/>
  <c r="AT6" i="2"/>
  <c r="AW6" i="2" s="1"/>
  <c r="AT3" i="2"/>
  <c r="AW3" i="2" s="1"/>
  <c r="L2" i="1"/>
  <c r="O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<sst xmlns="http://schemas.openxmlformats.org/spreadsheetml/2006/main" count="37941" uniqueCount="1039">
  <si>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</si>
  <si>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</si>
  <si>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</si>
  <si>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</si>
  <si>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</si>
  <si>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</si>
  <si>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</si>
  <si>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</si>
  <si>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</si>
  <si>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</si>
  <si>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</si>
  <si>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</si>
  <si>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</si>
  <si>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</si>
  <si>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</si>
  <si>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</si>
  <si>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</si>
  <si>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</si>
  <si>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</si>
  <si>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</si>
  <si>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</si>
  <si>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</si>
  <si>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</si>
  <si>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</si>
  <si>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</si>
  <si>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</si>
  <si>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</si>
  <si>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</si>
  <si>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</si>
  <si>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</si>
  <si>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</si>
  <si>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</si>
  <si>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</si>
  <si>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</si>
  <si>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</si>
  <si>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</si>
  <si>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</si>
  <si>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</si>
  <si>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</si>
  <si>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</si>
  <si>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</si>
  <si>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</si>
  <si>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</si>
  <si>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</si>
  <si>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</si>
  <si>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</si>
  <si>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</si>
  <si>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</si>
  <si>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</si>
  <si>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</si>
  <si>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</si>
  <si>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</si>
  <si>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</si>
  <si>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</si>
  <si>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</si>
  <si>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</si>
  <si>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</si>
  <si>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</si>
  <si>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</si>
  <si>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</si>
  <si>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</si>
  <si>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</si>
  <si>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</si>
  <si>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</si>
  <si>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</si>
  <si>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</si>
  <si>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</si>
  <si>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</si>
  <si>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</si>
  <si>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</si>
  <si>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</si>
  <si>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</si>
  <si>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</si>
  <si>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</si>
  <si>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</si>
  <si>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</si>
  <si>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</si>
  <si>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</si>
  <si>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</si>
  <si>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</si>
  <si>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</si>
  <si>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</si>
  <si>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</si>
  <si>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</si>
  <si>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</si>
  <si>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</si>
  <si>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</si>
  <si>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</si>
  <si>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</si>
  <si>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</si>
  <si>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</si>
  <si>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</si>
  <si>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</si>
  <si>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</si>
  <si>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</si>
  <si>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</si>
  <si>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</si>
  <si>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</si>
  <si>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</si>
  <si>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</si>
  <si>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</si>
  <si>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</si>
  <si>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</si>
  <si>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</si>
  <si>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</si>
  <si>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</si>
  <si>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</si>
  <si>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</si>
  <si>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</si>
  <si>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</si>
  <si>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</si>
  <si>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</si>
  <si>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</si>
  <si>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</si>
  <si>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</si>
  <si>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</si>
  <si>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</si>
  <si>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</si>
  <si>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</si>
  <si>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</si>
  <si>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</si>
  <si>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</si>
  <si>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</si>
  <si>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</si>
  <si>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</si>
  <si>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</si>
  <si>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</si>
  <si>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</si>
  <si>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</si>
  <si>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</si>
  <si>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</si>
  <si>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</si>
  <si>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</si>
  <si>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</si>
  <si>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</si>
  <si>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</si>
  <si>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</si>
  <si>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</si>
  <si>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</si>
  <si>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</si>
  <si>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</si>
  <si>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</si>
  <si>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</si>
  <si>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</si>
  <si>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</si>
  <si>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</si>
  <si>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</si>
  <si>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</si>
  <si>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г.ф.+ж.ф.</t>
  </si>
  <si>
    <t>ж.ф.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</si>
  <si>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</si>
  <si>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</si>
  <si>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</si>
  <si>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</si>
  <si>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</si>
  <si>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</si>
  <si>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</si>
  <si>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</si>
  <si>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</si>
  <si>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</si>
  <si>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Аппарат, Е-1, метан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</si>
  <si>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</si>
  <si>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</si>
  <si>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</si>
  <si>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</si>
  <si>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</si>
  <si>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</si>
  <si>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</si>
  <si>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</si>
  <si>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</si>
  <si>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</si>
  <si>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</si>
  <si>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</si>
  <si>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</si>
  <si>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</si>
  <si>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</si>
  <si>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</si>
  <si>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</si>
  <si>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</si>
  <si>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</si>
  <si>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</si>
  <si>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</si>
  <si>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</si>
  <si>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</si>
  <si>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</si>
  <si>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</si>
  <si>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</si>
  <si>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</si>
  <si>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</si>
  <si>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</si>
  <si>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</si>
  <si>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</si>
  <si>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</si>
  <si>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</si>
  <si>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</si>
  <si>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</si>
  <si>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</si>
  <si>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</si>
  <si>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</si>
  <si>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</si>
  <si>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</si>
  <si>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</si>
  <si>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</si>
  <si>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</si>
  <si>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</si>
  <si>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</si>
  <si>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</si>
  <si>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</si>
  <si>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</si>
  <si>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</si>
  <si>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</si>
  <si>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</si>
  <si>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</si>
  <si>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</si>
  <si>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</si>
  <si>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</si>
  <si>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</si>
  <si>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</si>
  <si>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</si>
  <si>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</si>
  <si>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</si>
  <si>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</si>
  <si>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</si>
  <si>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</si>
  <si>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</si>
  <si>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</si>
  <si>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</si>
  <si>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Емкость DP ЛВЖ+токси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</si>
  <si>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</si>
  <si>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</si>
  <si>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</si>
  <si>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</si>
  <si>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</si>
  <si>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</si>
  <si>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</si>
  <si>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</si>
  <si>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Насос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</si>
  <si>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</si>
  <si>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</si>
  <si>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</si>
  <si>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</si>
  <si>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</si>
  <si>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</si>
  <si>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</si>
  <si>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</si>
  <si>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</si>
  <si>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</si>
  <si>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</si>
  <si>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</si>
  <si>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</si>
  <si>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</si>
  <si>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</si>
  <si>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 при воздействии внешнего источника горения→ образование огненного шара</t>
  </si>
  <si>
    <t>Частичное-шар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</si>
  <si>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</si>
  <si>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</si>
  <si>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</si>
  <si>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</si>
  <si>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</si>
  <si>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</si>
  <si>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</si>
  <si>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</si>
  <si>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</si>
  <si>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</si>
  <si>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</si>
  <si>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</si>
  <si>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</si>
  <si>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</si>
  <si>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</si>
  <si>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</si>
  <si>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</si>
  <si>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</si>
  <si>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</si>
  <si>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</si>
  <si>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</si>
  <si>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</si>
  <si>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</si>
  <si>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</si>
  <si>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</si>
  <si>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</si>
  <si>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</si>
  <si>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</si>
  <si>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АО "Татех"</t>
  </si>
  <si>
    <t>Акционерное общество</t>
  </si>
  <si>
    <t>Генеральный директор</t>
  </si>
  <si>
    <t>Иванов Ильдар Ильдарович</t>
  </si>
  <si>
    <t>Альметьевск, Шоссейная 26</t>
  </si>
  <si>
    <t>8-9588-9896-36</t>
  </si>
  <si>
    <t>888fax788</t>
  </si>
  <si>
    <t>jart@ya.ru</t>
  </si>
  <si>
    <t>KU858245522254</t>
  </si>
  <si>
    <t>Система промысловых трубопроводов</t>
  </si>
  <si>
    <t>Лениногорский район</t>
  </si>
  <si>
    <t>А43-09-89-25</t>
  </si>
  <si>
    <t>II</t>
  </si>
  <si>
    <t>114-22</t>
  </si>
  <si>
    <t>114-22-ДПБ</t>
  </si>
  <si>
    <t>114-22-РПЗ</t>
  </si>
  <si>
    <t>114-22-ИФЛ</t>
  </si>
  <si>
    <t>114-22-ГОЧС</t>
  </si>
  <si>
    <t>114-22-ПБ</t>
  </si>
  <si>
    <t>Обустройство скважин Урустамакского месторождения. Обустройство нагнетательной скважины №499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</si>
  <si>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</si>
  <si>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</si>
  <si>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</si>
  <si>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</si>
  <si>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</si>
  <si>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</si>
  <si>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</si>
  <si>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</si>
  <si>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</si>
  <si>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</si>
  <si>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</si>
  <si>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</si>
  <si>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</si>
  <si>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</si>
  <si>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</si>
  <si>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</si>
  <si>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</si>
  <si>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</si>
  <si>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</si>
  <si>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</si>
  <si>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</si>
  <si>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от скв.1547 до УП</t>
  </si>
  <si>
    <t>Трубопровод вакуумный газойль 
Рег.№ТТ-491</t>
  </si>
  <si>
    <t>Трубопровод охлаждающее масло Рег.№ТТ-514</t>
  </si>
  <si>
    <t>Трубопровод гудрон 
Рег.№ТТ-511</t>
  </si>
  <si>
    <t>Трубопровод гудрон с суспензией Рег.№ТТ-508</t>
  </si>
  <si>
    <t>Трубопровод Гидрогенизат жидкофазных реакторов Рег.№ТТ-413</t>
  </si>
  <si>
    <t>Трубопровод Гидрогенизат 
Рег.№ТТ-285</t>
  </si>
  <si>
    <t>Трубопровод Гидрогенизат из R-105 Рег.№ТТ-386</t>
  </si>
  <si>
    <t>Трубопровод Верхний продукт от Е-107 до Е-108 
Рег.№ТТ-389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</si>
  <si>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</si>
  <si>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</si>
  <si>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</si>
  <si>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</si>
  <si>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</si>
  <si>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Трубопровод Верхний продукт от Е-109 до Е-110 
Рег.№ТТ-381</t>
  </si>
  <si>
    <t>Трубопровод Нижние продукты из Е-109 и Е-110 Рег.№ТТ-483</t>
  </si>
  <si>
    <t>Полное-факельное горение</t>
  </si>
  <si>
    <t>Трубопровод водород подпиточный
Рег.№ТТ-435</t>
  </si>
  <si>
    <t>Трубопровод Насыщенный амин от К-101 
Рег.№ТТ-327</t>
  </si>
  <si>
    <t>Трубопровод Система транспорта топливного газа МЕ-101 Рег.№ТТ-227</t>
  </si>
  <si>
    <t>Трубопровод Циркуляционный контур Е-700, Е- 701 Рег.№ТТ-457</t>
  </si>
  <si>
    <t>Трубопровод Линия отмывки присадки (Е-601…Е- 605) Рег.№ТТ-513</t>
  </si>
  <si>
    <t>Трубопровод Циркуляционнй коллектор от Е-102 в Е-701 Рег.№ТТ-530</t>
  </si>
  <si>
    <t>Аминовый абсорбер ВД/сепаратор аминового абсорбера ВД Поз. К-101/Е-111 Рег. № ТО-443(У) Учетный номер – 43-20-4811 ОК(НХС) Заводской №- 13С0014-03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</si>
  <si>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</si>
  <si>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</si>
  <si>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</si>
  <si>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</si>
  <si>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t>
  </si>
  <si>
    <t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t>
  </si>
  <si>
    <t>Сырьевая емкость гудрона Поз. Е-101 Рег. №ТО-425(У) Учетный номер –№43-20-4612 ОК(НХС) Заводской №- APC-D-VE-1676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</si>
  <si>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</si>
  <si>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</si>
  <si>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t>
  </si>
  <si>
    <t>Горячий сепаратор высокого давление Поз. Е-107 Рег. №ТО-7(У) Учетный номер – 43-20-4614 ОК(НХС) Заводской №- 45755</t>
  </si>
  <si>
    <t>Холодный сепаратор высокого давление Поз. Е-108 Рег. №ТО-437(У) Учетный номер – 43-20-4813 ОК(НХС) Заводской №- 13С-0014-01</t>
  </si>
  <si>
    <t>Горячий сепаратор низкого давление Поз. Е-109 Рег. №ТО-324(У) Учетный номер – 43-20-4891 ОК(НХС) Заводской №- WHC-13-036-01</t>
  </si>
  <si>
    <t>Холодный сепаратор низкого давление Поз. Е-110 Рег. №ТО-407(У) Учетный номер – 43-20-4615 ОК(НХС) Заводской №- WHC-13-036-02</t>
  </si>
  <si>
    <t>Отстойная емкость 1-й ступени Поз. Е-602 Рег. № ТО-356(У) Учетный номер – 43-20-4730 ОК(НХС) Заводской №- М4С0030-02</t>
  </si>
  <si>
    <t>Отстойная емкость 2-й ступени Поз. Е-604 Рег. № ТО-357(У) Учетный номер – 43-20-4718 ОК(НХС) Заводской №- М4С0030-04</t>
  </si>
  <si>
    <t>Трубопровод верхних продуктов от К-303 Рег.№ТТ-383</t>
  </si>
  <si>
    <t>Трубопровод бутана из К-306 Рег.№ТТ-441</t>
  </si>
  <si>
    <t>Трубопровод насыщенного амина с куба К-305 Рег.№ТТ-333</t>
  </si>
  <si>
    <t>Трубопровод топливного газа от К-304 Рег.№ТТ-377</t>
  </si>
  <si>
    <t>Трубопровод насыщенного амина от К-304, К-307 в Е-421 Рег.№ТТ-400</t>
  </si>
  <si>
    <t>Трубопровод керосиновой фракции от К-203 в К- 204 Рег.№ТТ-401</t>
  </si>
  <si>
    <t>Трубопровод рефлюкса от Е-302 в К-302 Рег.№ТТ-383</t>
  </si>
  <si>
    <t>Трубопровод верхних продуктов от К-301 и нафта из К-303 и К-203 к Е-301, возврат рефлюксной жидкости от Е-301 в К-301 Рег.№ТТ-297</t>
  </si>
  <si>
    <t>Трубопровод нестабильной нафты от К-302 в К- 303 Рег.№ТТ-396</t>
  </si>
  <si>
    <t>Трубопровод легкого вакуумного газойля от К-201 Рег.№ТТ-419</t>
  </si>
  <si>
    <t>Трубопровод гидрогенизата от К-202 в К-203 Рег.№ТТ-431</t>
  </si>
  <si>
    <t>Трубопровод дизельного топлива Рег.№ТТ-532</t>
  </si>
  <si>
    <t>Трубопровод бутановой фракции с VCC до ПАО"НКНХ" Т-9
Рег.№ТТ-118 (МЦК),</t>
  </si>
  <si>
    <t>Трубопровод пропановой фракции с VCC до ПАО"НКНХ"Т-2/2
Рег.№ТТ-106(МЦК),</t>
  </si>
  <si>
    <t>Отпарная колонна поз. К-202, Рег. №ТО-315(У),
Учетный номер – №43-20-4704 ОК(НХС) Заводской № L5CO029-00</t>
  </si>
  <si>
    <t>Колонна вакуумная поз. К-201, Рег. №ТО-251,
Заводской № WHC-13-036-08,</t>
  </si>
  <si>
    <t>Абсорбционная колонна СУГ / Отпарная колонна СУГ поз. К-301/К-302,
Рег. №ТО-265(У), Учетный номер – №43-20-4522 ОК(НХС) Заводской № L5CO029-003,</t>
  </si>
  <si>
    <t>Стабилизационная колонна нафты поз. К-303, Рег. №ТО-266(У),
Учетный номер – №43-20-4523 ОК(НХС) Заводской № L5CO029-006,</t>
  </si>
  <si>
    <t>Ёмкость предварительного испарения поз. Е-206, Рег. №ТО-252(У),
Учетный номер – №43-20-4496 ОК(НХС) Заводской № APC-D-VE-1679,</t>
  </si>
  <si>
    <t>Рефлюксная емкость поз. Е-207, Рег. №ТО-250(У),
Учетный номер – №43-20-4527 ОК(НХС) Заводской № APC-D-VE-1680,</t>
  </si>
  <si>
    <t>Рефлюксная емкость поз. Е-301 Рег. №ТО-343(У),
Учетный номер – №43-20-4529 ОК(НХС) Заводской № APC-D-VE-1681,</t>
  </si>
  <si>
    <t>Рефлюксная емкость поз. Е-302 Рег. №ТО-340(У),
Учетный номер – №43-20-4530 ОК(НХС) Заводской № APC-D-VE-1682,</t>
  </si>
  <si>
    <t>Рефлюксная емкость поз. Е-305 Рег. №ТО-339(У),
Учетный номер – №43-20-4531 ОК(НХС) Заводской № 105824,</t>
  </si>
  <si>
    <t>Трубопровод природный газ Рег.№ТТ-242</t>
  </si>
  <si>
    <t>Трубопровод конденсата углеводородных сбросов Рег.№ТТ-302</t>
  </si>
  <si>
    <t>Трубопровод углеводородного конденсата Рег.№ТТ-107</t>
  </si>
  <si>
    <t>Трубопровод кислого углеводородного конденсата Рег.№ТТ-108</t>
  </si>
  <si>
    <t>Перегреватель сырья поз. 6А-Т203, Заводской № 6250-101/6А-Т203 ( 6В-Т203, Заводской № 6250-501)</t>
  </si>
  <si>
    <t>Ствол факельной системы поз.Ф1, Рег. №ТО-309 (Ствол факельной системы поз.Ф2, Рег. №ТО-308)
Заводской № 22518)
Заводской № 22518,</t>
  </si>
  <si>
    <t>Трубопровод некондиционной нефти Рег. № ТТ-369</t>
  </si>
  <si>
    <t>Трубоппровод насыщенного амина Рег. № ТТ-364</t>
  </si>
  <si>
    <t>Трубопровод насыщенного амина Рег. №ТТ-336</t>
  </si>
  <si>
    <t>Трубопровод дренажа Рег. №ТТ-417</t>
  </si>
  <si>
    <t>Трубопровод насыщенного амина Рег. №ТТ-359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</si>
  <si>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</si>
  <si>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</si>
  <si>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</si>
  <si>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</si>
  <si>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</si>
  <si>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</si>
  <si>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жидкой серы Рег. №ТТ-448</t>
  </si>
  <si>
    <t>Трубопровод жидкой серы Рег. №ТТ-464</t>
  </si>
  <si>
    <t>Испарительная емкость насыщенного амина поз. Е-411
Рег. №ТО-49(У) Учетный номер – №43-20-4583 ОК(НХС) Заводской № CN-057-13</t>
  </si>
  <si>
    <t>Емкость орошения регенератора амина поз. Е-412 Рег. № ТО-56(У)
Учетный номер – №43-20-4584 ОК(НХС) Заводской № CN-058-13</t>
  </si>
  <si>
    <t>Дренажная емкость некондиционных нефтепродуктов поз. Е-466 Рег. № ТО-59
Заводской № KNMU-631G</t>
  </si>
  <si>
    <t>Угольный фильтр регенерированного амина поз. F-413 Рег. №ТО-70(У), Учетный номер – №43-20-4581 ОК(НХС) Заводской № 130043-2</t>
  </si>
  <si>
    <t>Теплообменник насыщенного/регенерированного амина поз. Т-411А Рег.№ ТО-76(У), Учетный номер – №43-20-4594 ОК(НХС) Заводской № KNMU-087S,</t>
  </si>
  <si>
    <t>Теплообменник насыщенного/регенерированного амина поз. Т-411В
Рег.№ ТО-77(У),
Учетный номер – №43-20-4595 ОК(НХС) Заводской № KNMU-088S,</t>
  </si>
  <si>
    <t>Ребойлер регенератора амина поз. Т-412 Рег.№ ТО-337(У),
Учетный номер – №43-20-4596 ОК(НХС) Заводской № KNMU-618G,</t>
  </si>
  <si>
    <t>Серная яма поз. Р-430
Тип оборудования – полуподземный железобетонный резервуар</t>
  </si>
  <si>
    <t>Полное разрушение→ мгновенное воспламенение→ пожар пролива+токсическое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</si>
  <si>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</si>
  <si>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 разрушениее→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</si>
  <si>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разгерметизация→ мгновенное воспламенение→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</si>
  <si>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</si>
  <si>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</si>
  <si>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топливного газа Рег. № ТТ-104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</si>
  <si>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</si>
  <si>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</si>
  <si>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</si>
  <si>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Трубопровод серной кислоты 94% Рег. № ТТ-188</t>
  </si>
  <si>
    <t>Трубопровод раствора едкого натра Рег. № ТТ-199</t>
  </si>
  <si>
    <t>Фильтр осветлительный (сорбционный) поз. Ф- 101 А Рег. №ТО-64, Учетный номер – Заводской № S2082,</t>
  </si>
  <si>
    <t>Бак хранения серной кислоты поз. Е-201 А Рег. №ТО-26,
Заводской № 3221,</t>
  </si>
  <si>
    <t>Бак-мерник едкого натра поз. Е-302 А Рег. №ТО-24,
Заводской № 3223,</t>
  </si>
  <si>
    <t>Трубопровод реагент серная кислота Рег.№ТТ-058</t>
  </si>
  <si>
    <t>Напорный нефтеотделитель поз. НО-001/А Рег. №ТО-14(У),
Учетный номер – №43-20-4439 ОК(НХС) Заводской № 118,</t>
  </si>
  <si>
    <t>Ёмкость для уловленного нефтепродукта поз. Е-001
Рег. №ТО-94,
Заводской № 776555816-1500313,</t>
  </si>
  <si>
    <t>Вертикальная емкость хранения и расхода серной кислоты поз. Е-002/А
Рег. №ТО-95,
Заводской № 16,</t>
  </si>
  <si>
    <t>Трубопровод технологических углеводородов Рег. № ТТ-160</t>
  </si>
  <si>
    <t>Трубопровод суспензии
Рег. № ТТ-182, в составе с горячими удвоенными откидными клапанами поз. МЕ-601А/В,</t>
  </si>
  <si>
    <t>Трубопровод технологических углеводородов Рег. № ТТ-463</t>
  </si>
  <si>
    <t>Трубопровод технологического газа Рег. № ТТ-367, в составе:
скуббер Вентури поз. М-602,</t>
  </si>
  <si>
    <t>Трубопровод природного газа Рег. № ТТ-184</t>
  </si>
  <si>
    <t>Ёмкость поз. Е-501, Рег. № ТО-117,
Заводской №105827,</t>
  </si>
  <si>
    <t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t>
  </si>
  <si>
    <t>Sт</t>
  </si>
  <si>
    <t>P=28</t>
  </si>
  <si>
    <t>P=53</t>
  </si>
  <si>
    <t>Частичное разрушение→ токсическое поражение</t>
  </si>
  <si>
    <t>Частиянон-токси</t>
  </si>
  <si>
    <t>Фракционирующая колонна поз. К-203
Рег. №ТО-264(У),
Учетный номер – №43-20-4662 ОК(НХС)
Заводской № 13C0014-04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</si>
  <si>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</si>
  <si>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</si>
  <si>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</si>
  <si>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</si>
  <si>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</si>
  <si>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</si>
  <si>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</si>
  <si>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</si>
  <si>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</si>
  <si>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</si>
  <si>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</si>
  <si>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</si>
  <si>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</si>
  <si>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</si>
  <si>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</si>
  <si>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</si>
  <si>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</si>
  <si>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</si>
  <si>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</si>
  <si>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</si>
  <si>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</si>
  <si>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</si>
  <si>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</si>
  <si>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</si>
  <si>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</si>
  <si>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</si>
  <si>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</si>
  <si>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</si>
  <si>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</si>
  <si>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</si>
  <si>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</si>
  <si>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</si>
  <si>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</si>
  <si>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</si>
  <si>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</si>
  <si>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</si>
  <si>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</si>
  <si>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</si>
  <si>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</si>
  <si>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</si>
  <si>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</si>
  <si>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</si>
  <si>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</si>
  <si>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</si>
  <si>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</si>
  <si>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С55</t>
  </si>
  <si>
    <t>С56</t>
  </si>
  <si>
    <t>С57</t>
  </si>
  <si>
    <t>С58</t>
  </si>
  <si>
    <t>С59</t>
  </si>
  <si>
    <t>С60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</si>
  <si>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</si>
  <si>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</si>
  <si>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</si>
  <si>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</si>
  <si>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</si>
  <si>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</si>
  <si>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</si>
  <si>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</si>
  <si>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</si>
  <si>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</si>
  <si>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</si>
  <si>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</si>
  <si>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</si>
  <si>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</si>
  <si>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</si>
  <si>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</si>
  <si>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</si>
  <si>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</si>
  <si>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С79</t>
  </si>
  <si>
    <t>С80</t>
  </si>
  <si>
    <t>С81</t>
  </si>
  <si>
    <t>С82</t>
  </si>
  <si>
    <t>С83</t>
  </si>
  <si>
    <t>С84</t>
  </si>
  <si>
    <t>С85</t>
  </si>
  <si>
    <t>С86</t>
  </si>
  <si>
    <t>С87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</si>
  <si>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</si>
  <si>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</si>
  <si>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</si>
  <si>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</si>
  <si>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</si>
  <si>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</si>
  <si>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</si>
  <si>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</si>
  <si>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</si>
  <si>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</si>
  <si>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</si>
  <si>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</si>
  <si>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</si>
  <si>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</si>
  <si>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</si>
  <si>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</si>
  <si>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</si>
  <si>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</si>
  <si>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</si>
  <si>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</si>
  <si>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</si>
  <si>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</si>
  <si>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</si>
  <si>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</si>
  <si>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</si>
  <si>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</si>
  <si>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</si>
  <si>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</si>
  <si>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</si>
  <si>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</si>
  <si>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</si>
  <si>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</si>
  <si>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</si>
  <si>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</si>
  <si>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</si>
  <si>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</si>
  <si>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</si>
  <si>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</si>
  <si>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</si>
  <si>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</si>
  <si>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</si>
  <si>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</si>
  <si>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</si>
  <si>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</si>
  <si>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</si>
  <si>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</si>
  <si>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</si>
  <si>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</si>
  <si>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</si>
  <si>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</si>
  <si>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</si>
  <si>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</si>
  <si>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</si>
  <si>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</si>
  <si>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</si>
  <si>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</si>
  <si>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</si>
  <si>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</si>
  <si>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</si>
  <si>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</si>
  <si>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</si>
  <si>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</si>
  <si>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</si>
  <si>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</si>
  <si>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</si>
  <si>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</si>
  <si>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</si>
  <si>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</si>
  <si>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</si>
  <si>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</si>
  <si>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</si>
  <si>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</si>
  <si>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</si>
  <si>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</si>
  <si>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</si>
  <si>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</si>
  <si>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</si>
  <si>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</si>
  <si>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</si>
  <si>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</si>
  <si>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</si>
  <si>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</si>
  <si>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</si>
  <si>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</si>
  <si>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</si>
  <si>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</si>
  <si>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</si>
  <si>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</si>
  <si>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</si>
  <si>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</si>
  <si>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</si>
  <si>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</si>
  <si>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</si>
  <si>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</si>
  <si>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</si>
  <si>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</si>
  <si>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</si>
  <si>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</si>
  <si>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</si>
  <si>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</si>
  <si>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</si>
  <si>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</si>
  <si>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</si>
  <si>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</si>
  <si>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</si>
  <si>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</si>
  <si>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</si>
  <si>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</si>
  <si>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</si>
  <si>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</si>
  <si>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</si>
  <si>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</si>
  <si>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</si>
  <si>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</si>
  <si>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</si>
  <si>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</si>
  <si>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</si>
  <si>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</si>
  <si>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</si>
  <si>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</si>
  <si>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</si>
  <si>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</si>
  <si>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</si>
  <si>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</si>
  <si>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</si>
  <si>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</si>
  <si>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</si>
  <si>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</si>
  <si>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</si>
  <si>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</si>
  <si>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</si>
  <si>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</si>
  <si>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</si>
  <si>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</si>
  <si>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</si>
  <si>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</si>
  <si>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</si>
  <si>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</si>
  <si>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</si>
  <si>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</si>
  <si>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</si>
  <si>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</si>
  <si>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</si>
  <si>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</si>
  <si>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</si>
  <si>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</si>
  <si>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</si>
  <si>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</si>
  <si>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</si>
  <si>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</si>
  <si>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</si>
  <si>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</si>
  <si>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</si>
  <si>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</si>
  <si>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</si>
  <si>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</si>
  <si>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</si>
  <si>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</si>
  <si>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</si>
  <si>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</si>
  <si>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</si>
  <si>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</si>
  <si>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</si>
  <si>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</si>
  <si>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</si>
  <si>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</si>
  <si>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</si>
  <si>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</si>
  <si>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</si>
  <si>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</si>
  <si>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</si>
  <si>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</si>
  <si>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</si>
  <si>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</si>
  <si>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</si>
  <si>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</si>
  <si>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</si>
  <si>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</si>
  <si>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</si>
  <si>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</si>
  <si>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</si>
  <si>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</si>
  <si>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</si>
  <si>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</si>
  <si>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</si>
  <si>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</si>
  <si>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</si>
  <si>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</si>
  <si>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</si>
  <si>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</si>
  <si>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</si>
  <si>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</si>
  <si>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</si>
  <si>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</si>
  <si>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</si>
  <si>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</si>
  <si>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</si>
  <si>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</si>
  <si>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</si>
  <si>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</si>
  <si>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</si>
  <si>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</si>
  <si>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</si>
  <si>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</si>
  <si>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</si>
  <si>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</si>
  <si>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</si>
  <si>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</si>
  <si>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</si>
  <si>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</si>
  <si>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</si>
  <si>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</si>
  <si>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</si>
  <si>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</si>
  <si>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</si>
  <si>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</si>
  <si>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</si>
  <si>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</si>
  <si>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</si>
  <si>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</si>
  <si>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</si>
  <si>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</si>
  <si>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</si>
  <si>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</si>
  <si>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</si>
  <si>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</si>
  <si>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</si>
  <si>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</si>
  <si>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</si>
  <si>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</si>
  <si>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</si>
  <si>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</si>
  <si>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</si>
  <si>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</si>
  <si>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</si>
  <si>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</si>
  <si>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</si>
  <si>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</si>
  <si>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</si>
  <si>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</si>
  <si>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</si>
  <si>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</si>
  <si>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</si>
  <si>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</si>
  <si>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</si>
  <si>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</si>
  <si>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</si>
  <si>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</si>
  <si>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</si>
  <si>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</si>
  <si>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</si>
  <si>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</si>
  <si>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С340</t>
  </si>
  <si>
    <t>С341</t>
  </si>
  <si>
    <t>С342</t>
  </si>
  <si>
    <t>С343</t>
  </si>
  <si>
    <t>С344</t>
  </si>
  <si>
    <t>С345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</si>
  <si>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</si>
  <si>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</si>
  <si>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</si>
  <si>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</si>
  <si>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</si>
  <si>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</si>
  <si>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</si>
  <si>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</si>
  <si>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</si>
  <si>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</si>
  <si>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</si>
  <si>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</si>
  <si>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</si>
  <si>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</si>
  <si>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</si>
  <si>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</si>
  <si>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</si>
  <si>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</si>
  <si>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С364</t>
  </si>
  <si>
    <t>С365</t>
  </si>
  <si>
    <t>С366</t>
  </si>
  <si>
    <t>С367</t>
  </si>
  <si>
    <t>С368</t>
  </si>
  <si>
    <t>С369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</si>
  <si>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</si>
  <si>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</si>
  <si>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</si>
  <si>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</si>
  <si>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</si>
  <si>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</si>
  <si>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</si>
  <si>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</si>
  <si>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</si>
  <si>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</si>
  <si>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</si>
  <si>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</si>
  <si>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</si>
  <si>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</si>
  <si>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</si>
  <si>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</si>
  <si>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</si>
  <si>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</si>
  <si>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С388</t>
  </si>
  <si>
    <t>С389</t>
  </si>
  <si>
    <t>С390</t>
  </si>
  <si>
    <t>С391</t>
  </si>
  <si>
    <t>С392</t>
  </si>
  <si>
    <t>С393</t>
  </si>
  <si>
    <t>С394</t>
  </si>
  <si>
    <t>С395</t>
  </si>
  <si>
    <t>С396</t>
  </si>
  <si>
    <t>С397</t>
  </si>
  <si>
    <t>С398</t>
  </si>
  <si>
    <t>С399</t>
  </si>
  <si>
    <t>С400</t>
  </si>
  <si>
    <t>С401</t>
  </si>
  <si>
    <t>С402</t>
  </si>
  <si>
    <t>С403</t>
  </si>
  <si>
    <t>С404</t>
  </si>
  <si>
    <t>С405</t>
  </si>
  <si>
    <t>С406</t>
  </si>
  <si>
    <t>С407</t>
  </si>
  <si>
    <t>С408</t>
  </si>
  <si>
    <t>С409</t>
  </si>
  <si>
    <t>С410</t>
  </si>
  <si>
    <t>С411</t>
  </si>
  <si>
    <t>С412</t>
  </si>
  <si>
    <t>С413</t>
  </si>
  <si>
    <t>С414</t>
  </si>
  <si>
    <t>С415</t>
  </si>
  <si>
    <t>С416</t>
  </si>
  <si>
    <t>С417</t>
  </si>
  <si>
    <t>С418</t>
  </si>
  <si>
    <t>С419</t>
  </si>
  <si>
    <t>С420</t>
  </si>
  <si>
    <t>С421</t>
  </si>
  <si>
    <t>С422</t>
  </si>
  <si>
    <t>С423</t>
  </si>
  <si>
    <t>С424</t>
  </si>
  <si>
    <t>С425</t>
  </si>
  <si>
    <t>С426</t>
  </si>
  <si>
    <t>С427</t>
  </si>
  <si>
    <t>С428</t>
  </si>
  <si>
    <t>С429</t>
  </si>
  <si>
    <t>С430</t>
  </si>
  <si>
    <t>С431</t>
  </si>
  <si>
    <t>С432</t>
  </si>
  <si>
    <t>С433</t>
  </si>
  <si>
    <t>С434</t>
  </si>
  <si>
    <t>С435</t>
  </si>
  <si>
    <t>С436</t>
  </si>
  <si>
    <t>С437</t>
  </si>
  <si>
    <t>С438</t>
  </si>
  <si>
    <t>С439</t>
  </si>
  <si>
    <t>С440</t>
  </si>
  <si>
    <t>С441</t>
  </si>
  <si>
    <t>С442</t>
  </si>
  <si>
    <t>С443</t>
  </si>
  <si>
    <t>С444</t>
  </si>
  <si>
    <t>С445</t>
  </si>
  <si>
    <t>С446</t>
  </si>
  <si>
    <t>С447</t>
  </si>
  <si>
    <t>С448</t>
  </si>
  <si>
    <t>С449</t>
  </si>
  <si>
    <t>С450</t>
  </si>
  <si>
    <t>С451</t>
  </si>
  <si>
    <t>С452</t>
  </si>
  <si>
    <t>С453</t>
  </si>
  <si>
    <t>С454</t>
  </si>
  <si>
    <t>С455</t>
  </si>
  <si>
    <t>С456</t>
  </si>
  <si>
    <t>С457</t>
  </si>
  <si>
    <t>С458</t>
  </si>
  <si>
    <t>С459</t>
  </si>
  <si>
    <t>С460</t>
  </si>
  <si>
    <t>С461</t>
  </si>
  <si>
    <t>С462</t>
  </si>
  <si>
    <t>С463</t>
  </si>
  <si>
    <t>С464</t>
  </si>
  <si>
    <t>С465</t>
  </si>
  <si>
    <t>С466</t>
  </si>
  <si>
    <t>С467</t>
  </si>
  <si>
    <t>С468</t>
  </si>
  <si>
    <t>С469</t>
  </si>
  <si>
    <t>С470</t>
  </si>
  <si>
    <t>С471</t>
  </si>
  <si>
    <t>С472</t>
  </si>
  <si>
    <t>С473</t>
  </si>
  <si>
    <t>С474</t>
  </si>
  <si>
    <t>С475</t>
  </si>
  <si>
    <t>С476</t>
  </si>
  <si>
    <t>С477</t>
  </si>
  <si>
    <t>С478</t>
  </si>
  <si>
    <t>С479</t>
  </si>
  <si>
    <t>С480</t>
  </si>
  <si>
    <t>С481</t>
  </si>
  <si>
    <t>С482</t>
  </si>
  <si>
    <t>С483</t>
  </si>
  <si>
    <t>С484</t>
  </si>
  <si>
    <t>С485</t>
  </si>
  <si>
    <t>С486</t>
  </si>
  <si>
    <t>С487</t>
  </si>
  <si>
    <t>С488</t>
  </si>
  <si>
    <t>С489</t>
  </si>
  <si>
    <t>С490</t>
  </si>
  <si>
    <t>С491</t>
  </si>
  <si>
    <t>С492</t>
  </si>
  <si>
    <t>С493</t>
  </si>
  <si>
    <t>С494</t>
  </si>
  <si>
    <t>С495</t>
  </si>
  <si>
    <t>С496</t>
  </si>
  <si>
    <t>С497</t>
  </si>
  <si>
    <t>С498</t>
  </si>
  <si>
    <t>С499</t>
  </si>
  <si>
    <t>С500</t>
  </si>
  <si>
    <t>С501</t>
  </si>
  <si>
    <t>С502</t>
  </si>
  <si>
    <t>С503</t>
  </si>
  <si>
    <t>С504</t>
  </si>
  <si>
    <t>С505</t>
  </si>
  <si>
    <t>С506</t>
  </si>
  <si>
    <t>С507</t>
  </si>
  <si>
    <t>С508</t>
  </si>
  <si>
    <t>С509</t>
  </si>
  <si>
    <t>С510</t>
  </si>
  <si>
    <t>С511</t>
  </si>
  <si>
    <t>С512</t>
  </si>
  <si>
    <t>С513</t>
  </si>
  <si>
    <t>С514</t>
  </si>
  <si>
    <t>С515</t>
  </si>
  <si>
    <t>С516</t>
  </si>
  <si>
    <t>С517</t>
  </si>
  <si>
    <t>С518</t>
  </si>
  <si>
    <t>С519</t>
  </si>
  <si>
    <t>С520</t>
  </si>
  <si>
    <t>С521</t>
  </si>
  <si>
    <t>С522</t>
  </si>
  <si>
    <t>С523</t>
  </si>
  <si>
    <t>С524</t>
  </si>
  <si>
    <t>С525</t>
  </si>
  <si>
    <t>С526</t>
  </si>
  <si>
    <t>С527</t>
  </si>
  <si>
    <t>С528</t>
  </si>
  <si>
    <t>С529</t>
  </si>
  <si>
    <t>С530</t>
  </si>
  <si>
    <t>С531</t>
  </si>
  <si>
    <t>С532</t>
  </si>
  <si>
    <t>С533</t>
  </si>
  <si>
    <t>С534</t>
  </si>
  <si>
    <t>С535</t>
  </si>
  <si>
    <t>С536</t>
  </si>
  <si>
    <t>С537</t>
  </si>
  <si>
    <t>С538</t>
  </si>
  <si>
    <t>С539</t>
  </si>
  <si>
    <t>С540</t>
  </si>
  <si>
    <t>С541</t>
  </si>
  <si>
    <t>С542</t>
  </si>
  <si>
    <t>С543</t>
  </si>
  <si>
    <t>С544</t>
  </si>
  <si>
    <t>С545</t>
  </si>
  <si>
    <t>С546</t>
  </si>
  <si>
    <t>С547</t>
  </si>
  <si>
    <t>С548</t>
  </si>
  <si>
    <t>С549</t>
  </si>
  <si>
    <t>С550</t>
  </si>
  <si>
    <t>С551</t>
  </si>
  <si>
    <t>С552</t>
  </si>
  <si>
    <t>С553</t>
  </si>
  <si>
    <t>С554</t>
  </si>
  <si>
    <t>С555</t>
  </si>
  <si>
    <t>С556</t>
  </si>
  <si>
    <t>С557</t>
  </si>
  <si>
    <t>С558</t>
  </si>
  <si>
    <t>С559</t>
  </si>
  <si>
    <t>С560</t>
  </si>
  <si>
    <t>С561</t>
  </si>
  <si>
    <t>С562</t>
  </si>
  <si>
    <t>С563</t>
  </si>
  <si>
    <t>С564</t>
  </si>
  <si>
    <t>С565</t>
  </si>
  <si>
    <t>С566</t>
  </si>
  <si>
    <t>С567</t>
  </si>
  <si>
    <t>С568</t>
  </si>
  <si>
    <t>С569</t>
  </si>
  <si>
    <t>С570</t>
  </si>
  <si>
    <t>С571</t>
  </si>
  <si>
    <t>С572</t>
  </si>
  <si>
    <t>С573</t>
  </si>
  <si>
    <t>С574</t>
  </si>
  <si>
    <t>С575</t>
  </si>
  <si>
    <t>С576</t>
  </si>
  <si>
    <t>С577</t>
  </si>
  <si>
    <t>С578</t>
  </si>
  <si>
    <t>С579</t>
  </si>
  <si>
    <t>С580</t>
  </si>
  <si>
    <t>С581</t>
  </si>
  <si>
    <t>С582</t>
  </si>
  <si>
    <t>С583</t>
  </si>
  <si>
    <t>С584</t>
  </si>
  <si>
    <t>С585</t>
  </si>
  <si>
    <t>С586</t>
  </si>
  <si>
    <t>С587</t>
  </si>
  <si>
    <t>С588</t>
  </si>
  <si>
    <t>С589</t>
  </si>
  <si>
    <t>С590</t>
  </si>
  <si>
    <t>С591</t>
  </si>
  <si>
    <t>С592</t>
  </si>
  <si>
    <t>С593</t>
  </si>
  <si>
    <t>С594</t>
  </si>
  <si>
    <t>С595</t>
  </si>
  <si>
    <t>С596</t>
  </si>
  <si>
    <t>С597</t>
  </si>
  <si>
    <t>С598</t>
  </si>
  <si>
    <t>С599</t>
  </si>
  <si>
    <t>С600</t>
  </si>
  <si>
    <t>С601</t>
  </si>
  <si>
    <t>С602</t>
  </si>
  <si>
    <t>С603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</si>
</sst>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sz val="11"/>
      <color rgb="FF00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38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0" fontId="1" fillId="0" borderId="28" xfId="0" applyFont="1" applyBorder="1"/>
    <xf numFmtId="2" fontId="0" fillId="0" borderId="27" xfId="0" applyNumberForma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5" xfId="0" applyFill="1" applyBorder="1" applyAlignment="1">
      <alignment wrapText="1"/>
    </xf>
    <xf numFmtId="2" fontId="0" fillId="6" borderId="26" xfId="0" applyNumberFormat="1" applyFill="1" applyBorder="1"/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2" fontId="0" fillId="0" borderId="38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0" fontId="24" fillId="0" borderId="0" xfId="2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27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5" fillId="12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11" fontId="26" fillId="0" borderId="22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904875"/>
          <a:ext cx="5280670" cy="4151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6145" name="Скрыть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A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1089</xdr:rowOff>
        </xdr:to>
        <xdr:sp macro="" textlink="">
          <xdr:nvSpPr>
            <xdr:cNvPr id="6146" name="Показать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A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jart@ya.ru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2.xml"/><Relationship Id="rId5" Type="http://schemas.openxmlformats.org/officeDocument/2006/relationships/image" Target="../media/image5.emf"/><Relationship Id="rId4" Type="http://schemas.openxmlformats.org/officeDocument/2006/relationships/control" Target="../activeX/activeX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25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30</v>
      </c>
      <c r="K1" s="8" t="s">
        <v>15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53</v>
      </c>
      <c r="K3" s="75">
        <f>G4*F8*E13*D52</f>
        <v>0</v>
      </c>
    </row>
    <row r="4" spans="3:11" x14ac:dyDescent="0.25">
      <c r="C4" s="9"/>
      <c r="D4" s="9"/>
      <c r="E4" s="9"/>
      <c r="F4" s="11" t="s">
        <v>32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54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32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37</v>
      </c>
      <c r="F8" s="18">
        <v>1</v>
      </c>
      <c r="G8" s="19" t="s">
        <v>37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35</v>
      </c>
      <c r="G9" s="27">
        <v>0.95</v>
      </c>
      <c r="H9" s="17"/>
      <c r="I9" s="11" t="s">
        <v>35</v>
      </c>
      <c r="J9" s="20" t="s">
        <v>39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40</v>
      </c>
      <c r="H12" s="26">
        <v>0</v>
      </c>
      <c r="I12" s="9"/>
      <c r="J12" s="11" t="s">
        <v>31</v>
      </c>
      <c r="K12" s="75">
        <f>J13*H12*G9*F8*E13*D52</f>
        <v>0</v>
      </c>
    </row>
    <row r="13" spans="3:11" x14ac:dyDescent="0.25">
      <c r="C13" s="9"/>
      <c r="D13" s="11" t="s">
        <v>55</v>
      </c>
      <c r="E13" s="18">
        <v>0</v>
      </c>
      <c r="F13" s="17"/>
      <c r="G13" s="9"/>
      <c r="H13" s="17"/>
      <c r="I13" s="11" t="s">
        <v>32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40</v>
      </c>
      <c r="F16" s="26">
        <v>0</v>
      </c>
      <c r="G16" s="9"/>
      <c r="H16" s="9"/>
      <c r="I16" s="11" t="s">
        <v>35</v>
      </c>
      <c r="J16" s="20" t="s">
        <v>39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53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32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54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32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37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56</v>
      </c>
      <c r="E25" s="18">
        <v>1</v>
      </c>
      <c r="F25" s="11" t="s">
        <v>35</v>
      </c>
      <c r="G25" s="27">
        <v>0.95</v>
      </c>
      <c r="H25" s="17"/>
      <c r="I25" s="11" t="s">
        <v>35</v>
      </c>
      <c r="J25" s="20" t="s">
        <v>39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40</v>
      </c>
      <c r="H28" s="18">
        <v>0</v>
      </c>
      <c r="I28" s="9"/>
      <c r="J28" s="11" t="s">
        <v>31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32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35</v>
      </c>
      <c r="J32" s="20" t="s">
        <v>39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53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32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54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32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37</v>
      </c>
      <c r="F41" s="18">
        <v>1</v>
      </c>
      <c r="G41" s="19" t="s">
        <v>37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35</v>
      </c>
      <c r="G42" s="27">
        <v>0.95</v>
      </c>
      <c r="H42" s="17"/>
      <c r="I42" s="11" t="s">
        <v>35</v>
      </c>
      <c r="J42" s="20" t="s">
        <v>39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40</v>
      </c>
      <c r="H45" s="18">
        <v>0</v>
      </c>
      <c r="I45" s="9"/>
      <c r="J45" s="11" t="s">
        <v>31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32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40</v>
      </c>
      <c r="F49" s="18">
        <v>0</v>
      </c>
      <c r="G49" s="9"/>
      <c r="H49" s="9"/>
      <c r="I49" s="11" t="s">
        <v>35</v>
      </c>
      <c r="J49" s="20" t="s">
        <v>39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57</v>
      </c>
      <c r="D52" s="18">
        <v>1</v>
      </c>
      <c r="E52" s="9"/>
      <c r="F52" s="17"/>
      <c r="G52" s="16"/>
      <c r="H52" s="16"/>
      <c r="I52" s="16"/>
      <c r="J52" s="35" t="s">
        <v>53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32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54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32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37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35</v>
      </c>
      <c r="G58" s="27">
        <v>0.95</v>
      </c>
      <c r="H58" s="17"/>
      <c r="I58" s="11" t="s">
        <v>35</v>
      </c>
      <c r="J58" s="20" t="s">
        <v>39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40</v>
      </c>
      <c r="H61" s="18">
        <v>0</v>
      </c>
      <c r="I61" s="9"/>
      <c r="J61" s="11" t="s">
        <v>31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32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35</v>
      </c>
      <c r="J65" s="20" t="s">
        <v>39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31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32</v>
      </c>
      <c r="G72" s="18">
        <v>0.05</v>
      </c>
      <c r="H72" s="9"/>
      <c r="I72" s="9"/>
      <c r="J72" s="25" t="s">
        <v>58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32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37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35</v>
      </c>
      <c r="J76" s="20" t="s">
        <v>39</v>
      </c>
      <c r="K76" s="28">
        <f>J77*I75*H77*G78*F83*D77</f>
        <v>0.90249999999999997</v>
      </c>
    </row>
    <row r="77" spans="3:11" x14ac:dyDescent="0.25">
      <c r="C77" s="39" t="s">
        <v>42</v>
      </c>
      <c r="D77" s="18">
        <v>1</v>
      </c>
      <c r="E77" s="9"/>
      <c r="F77" s="17"/>
      <c r="G77" s="19" t="s">
        <v>37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35</v>
      </c>
      <c r="G78" s="27">
        <v>0.95</v>
      </c>
      <c r="H78" s="19" t="s">
        <v>40</v>
      </c>
      <c r="I78" s="18">
        <v>0</v>
      </c>
      <c r="J78" s="25" t="s">
        <v>31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32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35</v>
      </c>
      <c r="J82" s="20" t="s">
        <v>39</v>
      </c>
      <c r="K82" s="28">
        <f>J83*I78*H77*G78*F83*D77</f>
        <v>0</v>
      </c>
    </row>
    <row r="83" spans="3:11" x14ac:dyDescent="0.25">
      <c r="C83" s="9"/>
      <c r="D83" s="17"/>
      <c r="E83" s="11" t="s">
        <v>37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31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40</v>
      </c>
      <c r="H86" s="18">
        <v>0</v>
      </c>
      <c r="I86" s="11" t="s">
        <v>32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37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35</v>
      </c>
      <c r="J89" s="20" t="s">
        <v>39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40</v>
      </c>
      <c r="I91" s="18">
        <v>0</v>
      </c>
      <c r="J91" s="25" t="s">
        <v>31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32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35</v>
      </c>
      <c r="J95" s="20" t="s">
        <v>39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40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31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32</v>
      </c>
      <c r="G102" s="18">
        <v>0.05</v>
      </c>
      <c r="H102" s="9"/>
      <c r="I102" s="9"/>
      <c r="J102" s="25" t="s">
        <v>58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32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37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35</v>
      </c>
      <c r="J106" s="20" t="s">
        <v>39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37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35</v>
      </c>
      <c r="G108" s="27">
        <v>0.95</v>
      </c>
      <c r="H108" s="19" t="s">
        <v>40</v>
      </c>
      <c r="I108" s="18">
        <v>0</v>
      </c>
      <c r="J108" s="25" t="s">
        <v>31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32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35</v>
      </c>
      <c r="J112" s="20" t="s">
        <v>39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31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40</v>
      </c>
      <c r="H116" s="18">
        <v>0</v>
      </c>
      <c r="I116" s="11" t="s">
        <v>32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37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35</v>
      </c>
      <c r="J119" s="20" t="s">
        <v>39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40</v>
      </c>
      <c r="I121" s="18">
        <v>0</v>
      </c>
      <c r="J121" s="25" t="s">
        <v>31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32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35</v>
      </c>
      <c r="J125" s="20" t="s">
        <v>39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8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12" ht="16.5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12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12" ht="16.5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39</v>
      </c>
      <c r="H9" s="57"/>
      <c r="I9" s="75">
        <f>C9*E7*F8*G8</f>
        <v>0.27074999999999999</v>
      </c>
    </row>
    <row r="10" spans="2:12" ht="16.5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ht="16.5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ht="16.5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  <c r="L14" s="6">
        <v>3.3249999999999995E-2</v>
      </c>
    </row>
    <row r="15" spans="2:12" ht="16.5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ht="16.5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ht="16.5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ht="16.5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39</v>
      </c>
      <c r="H26" s="57"/>
      <c r="I26" s="75">
        <f>C18*E24*F25*G25</f>
        <v>0.63174999999999992</v>
      </c>
    </row>
    <row r="27" spans="2:9" ht="16.5" x14ac:dyDescent="0.3">
      <c r="B27" s="54"/>
      <c r="C27" s="54"/>
      <c r="D27" s="54"/>
      <c r="E27" s="61"/>
      <c r="F27" s="61"/>
      <c r="G27" s="54"/>
      <c r="H27" s="54"/>
      <c r="I27" s="59"/>
    </row>
    <row r="28" spans="2:9" ht="16.5" x14ac:dyDescent="0.3">
      <c r="B28" s="54"/>
      <c r="C28" s="54"/>
      <c r="D28" s="54"/>
      <c r="E28" s="64"/>
      <c r="F28" s="61"/>
      <c r="G28" s="54"/>
      <c r="H28" s="54"/>
      <c r="I28" s="59"/>
    </row>
    <row r="29" spans="2:9" ht="16.5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ht="16.5" x14ac:dyDescent="0.3">
      <c r="B32" s="54"/>
      <c r="C32" s="54"/>
      <c r="D32" s="54"/>
      <c r="E32" s="54"/>
      <c r="F32" s="64"/>
      <c r="G32" s="61"/>
      <c r="H32" s="54"/>
      <c r="I32" s="59"/>
    </row>
    <row r="33" spans="2:12" ht="16.5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ht="16.5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ht="16.5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119</v>
      </c>
      <c r="H9" s="57"/>
      <c r="I9" s="75">
        <f>C9*E7*F8*G8</f>
        <v>0.27074999999999999</v>
      </c>
    </row>
    <row r="10" spans="2:9" ht="16.5" x14ac:dyDescent="0.3">
      <c r="B10" s="54"/>
      <c r="C10" s="61"/>
      <c r="D10" s="54"/>
      <c r="E10" s="61"/>
      <c r="F10" s="61"/>
      <c r="G10" s="54"/>
      <c r="H10" s="54"/>
      <c r="I10" s="59"/>
    </row>
    <row r="11" spans="2:9" ht="16.5" x14ac:dyDescent="0.3">
      <c r="B11" s="54"/>
      <c r="C11" s="61"/>
      <c r="D11" s="54"/>
      <c r="E11" s="64"/>
      <c r="F11" s="61"/>
      <c r="G11" s="54"/>
      <c r="H11" s="54"/>
      <c r="I11" s="59"/>
    </row>
    <row r="12" spans="2:9" ht="16.5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</row>
    <row r="15" spans="2:9" ht="16.5" x14ac:dyDescent="0.3">
      <c r="B15" s="24"/>
      <c r="C15" s="61"/>
      <c r="D15" s="54"/>
      <c r="E15" s="54"/>
      <c r="F15" s="64"/>
      <c r="G15" s="61"/>
      <c r="H15" s="54"/>
      <c r="I15" s="59"/>
    </row>
    <row r="16" spans="2:9" ht="16.5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ht="16.5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ht="16.5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119</v>
      </c>
      <c r="H26" s="57"/>
      <c r="I26" s="75">
        <f>C18*E24*F25*G25</f>
        <v>0.63174999999999992</v>
      </c>
    </row>
    <row r="27" spans="2:9" ht="16.5" x14ac:dyDescent="0.3">
      <c r="B27" s="54"/>
      <c r="C27" s="54"/>
      <c r="D27" s="54"/>
      <c r="E27" s="61"/>
      <c r="F27" s="61"/>
      <c r="G27" s="54"/>
      <c r="H27" s="54"/>
      <c r="I27" s="59"/>
    </row>
    <row r="28" spans="2:9" ht="16.5" x14ac:dyDescent="0.3">
      <c r="B28" s="54"/>
      <c r="C28" s="54"/>
      <c r="D28" s="54"/>
      <c r="E28" s="64"/>
      <c r="F28" s="61"/>
      <c r="G28" s="54"/>
      <c r="H28" s="54"/>
      <c r="I28" s="59"/>
    </row>
    <row r="29" spans="2:9" ht="16.5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ht="16.5" x14ac:dyDescent="0.3">
      <c r="B32" s="54"/>
      <c r="C32" s="54"/>
      <c r="D32" s="54"/>
      <c r="E32" s="54"/>
      <c r="F32" s="64"/>
      <c r="G32" s="61"/>
      <c r="H32" s="54"/>
      <c r="I32" s="59"/>
    </row>
    <row r="33" spans="2:9" ht="16.5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ht="16.5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ht="16.5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55</v>
      </c>
      <c r="F9" s="62" t="s">
        <v>35</v>
      </c>
      <c r="G9" s="63" t="s">
        <v>39</v>
      </c>
      <c r="H9" s="57"/>
      <c r="I9" s="75">
        <f>C9*E7*F8*G8</f>
        <v>0</v>
      </c>
    </row>
    <row r="10" spans="2:9" ht="16.5" x14ac:dyDescent="0.3">
      <c r="B10" s="54"/>
      <c r="C10" s="61"/>
      <c r="D10" s="54"/>
      <c r="E10" s="61"/>
      <c r="F10" s="61"/>
      <c r="G10" s="54"/>
      <c r="H10" s="54"/>
      <c r="I10" s="59"/>
    </row>
    <row r="11" spans="2:9" ht="16.5" x14ac:dyDescent="0.3">
      <c r="B11" s="54"/>
      <c r="C11" s="61"/>
      <c r="D11" s="54"/>
      <c r="E11" s="64"/>
      <c r="F11" s="61"/>
      <c r="G11" s="54"/>
      <c r="H11" s="54"/>
      <c r="I11" s="59"/>
    </row>
    <row r="12" spans="2:9" ht="16.5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31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56</v>
      </c>
      <c r="F14" s="65" t="s">
        <v>32</v>
      </c>
      <c r="G14" s="13">
        <v>0.05</v>
      </c>
      <c r="H14" s="54"/>
      <c r="I14" s="59"/>
    </row>
    <row r="15" spans="2:9" ht="16.5" x14ac:dyDescent="0.3">
      <c r="B15" s="24"/>
      <c r="C15" s="61"/>
      <c r="D15" s="54"/>
      <c r="E15" s="54"/>
      <c r="F15" s="64"/>
      <c r="G15" s="61"/>
      <c r="H15" s="54"/>
      <c r="I15" s="59"/>
    </row>
    <row r="16" spans="2:9" ht="16.5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0.27074999999999999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ht="16.5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ht="16.5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55</v>
      </c>
      <c r="F26" s="62" t="s">
        <v>35</v>
      </c>
      <c r="G26" s="63" t="s">
        <v>39</v>
      </c>
      <c r="H26" s="57"/>
      <c r="I26" s="75">
        <f>C18*E24*F25*G25</f>
        <v>0</v>
      </c>
    </row>
    <row r="27" spans="2:9" ht="16.5" x14ac:dyDescent="0.3">
      <c r="B27" s="54"/>
      <c r="C27" s="54"/>
      <c r="D27" s="54"/>
      <c r="E27" s="61"/>
      <c r="F27" s="61"/>
      <c r="G27" s="54"/>
      <c r="H27" s="54"/>
      <c r="I27" s="59"/>
    </row>
    <row r="28" spans="2:9" ht="16.5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31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56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11" activePane="bottomLeft" state="frozen"/>
      <selection pane="bottomLeft" activeCell="N10" sqref="N10:N1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34</v>
      </c>
      <c r="F6" s="13">
        <v>0.2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38</v>
      </c>
      <c r="F9" s="63" t="s">
        <v>39</v>
      </c>
      <c r="G9" s="57"/>
      <c r="H9" s="75">
        <f>C9*D7*E8*F8</f>
        <v>0.72000000000000008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0.85499999999999998</v>
      </c>
    </row>
    <row r="27" spans="2:8" ht="16.5" x14ac:dyDescent="0.3">
      <c r="B27" s="54"/>
      <c r="C27" s="54"/>
      <c r="D27" s="61"/>
      <c r="E27" s="61"/>
      <c r="F27" s="54"/>
      <c r="G27" s="54"/>
      <c r="H27" s="74"/>
    </row>
    <row r="28" spans="2:8" ht="16.5" x14ac:dyDescent="0.3">
      <c r="B28" s="54"/>
      <c r="C28" s="54"/>
      <c r="D28" s="64"/>
      <c r="E28" s="61"/>
      <c r="F28" s="54"/>
      <c r="G28" s="54"/>
      <c r="H28" s="74"/>
    </row>
    <row r="29" spans="2:8" ht="16.5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ht="16.5" x14ac:dyDescent="0.3">
      <c r="B32" s="54"/>
      <c r="C32" s="54"/>
      <c r="D32" s="54"/>
      <c r="E32" s="64"/>
      <c r="F32" s="61"/>
      <c r="G32" s="54"/>
      <c r="H32" s="74"/>
    </row>
    <row r="33" spans="2:8" ht="16.5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ht="16.5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120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0.85499999999999998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0.85499999999999998</v>
      </c>
    </row>
    <row r="27" spans="2:8" ht="16.5" x14ac:dyDescent="0.3">
      <c r="B27" s="54"/>
      <c r="C27" s="54"/>
      <c r="D27" s="61"/>
      <c r="E27" s="61"/>
      <c r="F27" s="54"/>
      <c r="G27" s="54"/>
      <c r="H27" s="74"/>
    </row>
    <row r="28" spans="2:8" ht="16.5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0.85499999999999998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ht="16.5" x14ac:dyDescent="0.3">
      <c r="B27" s="54"/>
      <c r="C27" s="54"/>
      <c r="D27" s="61"/>
      <c r="E27" s="61"/>
      <c r="F27" s="54"/>
      <c r="G27" s="54"/>
      <c r="H27" s="74"/>
    </row>
    <row r="28" spans="2:8" ht="16.5" x14ac:dyDescent="0.3">
      <c r="B28" s="54"/>
      <c r="C28" s="54"/>
      <c r="D28" s="64"/>
      <c r="E28" s="61"/>
      <c r="F28" s="54"/>
      <c r="G28" s="54"/>
      <c r="H28" s="74"/>
    </row>
    <row r="29" spans="2:8" ht="16.5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ht="16.5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ht="16.5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ht="16.5" x14ac:dyDescent="0.3">
      <c r="B10" s="9"/>
      <c r="C10" s="17"/>
      <c r="D10" s="9"/>
      <c r="E10" s="17"/>
      <c r="F10" s="17"/>
      <c r="G10" s="9"/>
      <c r="H10" s="9"/>
      <c r="I10" s="15"/>
    </row>
    <row r="11" spans="2:9" ht="16.5" x14ac:dyDescent="0.3">
      <c r="B11" s="9"/>
      <c r="C11" s="17"/>
      <c r="D11" s="9"/>
      <c r="E11" s="21"/>
      <c r="F11" s="17"/>
      <c r="G11" s="9"/>
      <c r="H11" s="9"/>
      <c r="I11" s="15"/>
    </row>
    <row r="12" spans="2:9" ht="16.5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ht="16.5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ht="16.5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ht="16.5" x14ac:dyDescent="0.3">
      <c r="B18" s="9"/>
      <c r="C18" s="17"/>
      <c r="D18" s="9"/>
      <c r="E18" s="9"/>
      <c r="F18" s="9"/>
      <c r="G18" s="9"/>
      <c r="H18" s="9"/>
      <c r="I18" s="15"/>
    </row>
    <row r="19" spans="2:9" ht="16.5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ht="16.5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ht="16.5" x14ac:dyDescent="0.3">
      <c r="B26" s="9"/>
      <c r="C26" s="17"/>
      <c r="D26" s="17"/>
      <c r="E26" s="9"/>
      <c r="F26" s="9"/>
      <c r="G26" s="9"/>
      <c r="H26" s="9"/>
      <c r="I26" s="15"/>
    </row>
    <row r="27" spans="2:9" ht="16.5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ht="16.5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ht="16.5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119</v>
      </c>
      <c r="H9" s="12"/>
      <c r="I9" s="75">
        <f>C9*E7*F8*G8</f>
        <v>0.76</v>
      </c>
    </row>
    <row r="10" spans="2:9" ht="16.5" x14ac:dyDescent="0.3">
      <c r="B10" s="9"/>
      <c r="C10" s="17"/>
      <c r="D10" s="9"/>
      <c r="E10" s="17"/>
      <c r="F10" s="17"/>
      <c r="G10" s="9"/>
      <c r="H10" s="9"/>
      <c r="I10" s="15"/>
    </row>
    <row r="11" spans="2:9" ht="16.5" x14ac:dyDescent="0.3">
      <c r="B11" s="9"/>
      <c r="C11" s="17"/>
      <c r="D11" s="9"/>
      <c r="E11" s="21"/>
      <c r="F11" s="17"/>
      <c r="G11" s="9"/>
      <c r="H11" s="9"/>
      <c r="I11" s="15"/>
    </row>
    <row r="12" spans="2:9" ht="16.5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ht="16.5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ht="16.5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ht="16.5" x14ac:dyDescent="0.3">
      <c r="B18" s="9"/>
      <c r="C18" s="17"/>
      <c r="D18" s="9"/>
      <c r="E18" s="9"/>
      <c r="F18" s="9"/>
      <c r="G18" s="9"/>
      <c r="H18" s="9"/>
      <c r="I18" s="15"/>
    </row>
    <row r="19" spans="2:9" ht="16.5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ht="16.5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ht="16.5" x14ac:dyDescent="0.3">
      <c r="B26" s="9"/>
      <c r="C26" s="17"/>
      <c r="D26" s="17"/>
      <c r="E26" s="9"/>
      <c r="F26" s="9"/>
      <c r="G26" s="9"/>
      <c r="H26" s="9"/>
      <c r="I26" s="15"/>
    </row>
    <row r="27" spans="2:9" ht="16.5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ht="16.5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119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27</v>
      </c>
      <c r="C1" s="8" t="s">
        <v>28</v>
      </c>
      <c r="D1" s="8" t="s">
        <v>29</v>
      </c>
      <c r="E1" s="8" t="s">
        <v>30</v>
      </c>
      <c r="F1" s="8" t="s">
        <v>11</v>
      </c>
      <c r="G1" s="8" t="s">
        <v>15</v>
      </c>
    </row>
    <row r="2" spans="2:7" ht="16.5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31</v>
      </c>
      <c r="F3" s="12"/>
      <c r="G3" s="75">
        <f>C4</f>
        <v>0.05</v>
      </c>
    </row>
    <row r="4" spans="2:7" x14ac:dyDescent="0.3">
      <c r="B4" s="11" t="s">
        <v>32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33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32</v>
      </c>
      <c r="E6" s="13">
        <v>0.05</v>
      </c>
      <c r="F6" s="9"/>
      <c r="G6" s="15"/>
    </row>
    <row r="7" spans="2:7" x14ac:dyDescent="0.3">
      <c r="B7" s="11" t="s">
        <v>35</v>
      </c>
      <c r="C7" s="18">
        <v>0.95</v>
      </c>
      <c r="D7" s="9"/>
      <c r="E7" s="17"/>
      <c r="F7" s="9"/>
      <c r="G7" s="15"/>
    </row>
    <row r="8" spans="2:7" ht="16.5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37</v>
      </c>
      <c r="D9" s="19" t="s">
        <v>35</v>
      </c>
      <c r="E9" s="20" t="s">
        <v>39</v>
      </c>
      <c r="F9" s="12"/>
      <c r="G9" s="75">
        <f>C7*D8*E8</f>
        <v>0.90249999999999997</v>
      </c>
    </row>
    <row r="10" spans="2:7" ht="16.5" x14ac:dyDescent="0.3">
      <c r="B10" s="9"/>
      <c r="C10" s="17"/>
      <c r="D10" s="17"/>
      <c r="E10" s="9"/>
      <c r="F10" s="9"/>
      <c r="G10" s="15"/>
    </row>
    <row r="11" spans="2:7" ht="16.5" x14ac:dyDescent="0.3">
      <c r="B11" s="9"/>
      <c r="C11" s="21"/>
      <c r="D11" s="17"/>
      <c r="E11" s="9"/>
      <c r="F11" s="9"/>
      <c r="G11" s="15"/>
    </row>
    <row r="12" spans="2:7" ht="16.5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31</v>
      </c>
      <c r="F13" s="12"/>
      <c r="G13" s="75">
        <f>E14*D13*C7</f>
        <v>0</v>
      </c>
    </row>
    <row r="14" spans="2:7" x14ac:dyDescent="0.3">
      <c r="B14" s="9"/>
      <c r="C14" s="11" t="s">
        <v>40</v>
      </c>
      <c r="D14" s="23" t="s">
        <v>32</v>
      </c>
      <c r="E14" s="13">
        <v>0.05</v>
      </c>
      <c r="F14" s="9"/>
      <c r="G14" s="15"/>
    </row>
    <row r="15" spans="2:7" ht="16.5" x14ac:dyDescent="0.3">
      <c r="B15" s="9"/>
      <c r="C15" s="9"/>
      <c r="D15" s="21"/>
      <c r="E15" s="17"/>
      <c r="F15" s="9"/>
      <c r="G15" s="15"/>
    </row>
    <row r="16" spans="2:7" ht="16.5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35</v>
      </c>
      <c r="E17" s="20" t="s">
        <v>39</v>
      </c>
      <c r="F17" s="12"/>
      <c r="G17" s="75">
        <f>E16*D13*C7</f>
        <v>0</v>
      </c>
    </row>
    <row r="18" spans="2:7" ht="16.5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27</v>
      </c>
      <c r="C21" s="8" t="s">
        <v>28</v>
      </c>
      <c r="D21" s="8" t="s">
        <v>29</v>
      </c>
      <c r="E21" s="8" t="s">
        <v>30</v>
      </c>
      <c r="F21" s="8" t="s">
        <v>11</v>
      </c>
      <c r="G21" s="8" t="s">
        <v>15</v>
      </c>
    </row>
    <row r="22" spans="2:7" ht="16.5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31</v>
      </c>
      <c r="F23" s="12"/>
      <c r="G23" s="75">
        <f>C24</f>
        <v>0.05</v>
      </c>
    </row>
    <row r="24" spans="2:7" x14ac:dyDescent="0.3">
      <c r="B24" s="11" t="s">
        <v>32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33</v>
      </c>
      <c r="F25" s="12"/>
      <c r="G25" s="75">
        <f>C27*E26*D28</f>
        <v>0</v>
      </c>
    </row>
    <row r="26" spans="2:7" x14ac:dyDescent="0.3">
      <c r="B26" s="9"/>
      <c r="C26" s="17"/>
      <c r="D26" s="11" t="s">
        <v>32</v>
      </c>
      <c r="E26" s="13">
        <v>0.05</v>
      </c>
      <c r="F26" s="9"/>
      <c r="G26" s="15"/>
    </row>
    <row r="27" spans="2:7" x14ac:dyDescent="0.3">
      <c r="B27" s="11" t="s">
        <v>35</v>
      </c>
      <c r="C27" s="18">
        <v>0.95</v>
      </c>
      <c r="D27" s="9"/>
      <c r="E27" s="17"/>
      <c r="F27" s="9"/>
      <c r="G27" s="15"/>
    </row>
    <row r="28" spans="2:7" ht="16.5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37</v>
      </c>
      <c r="D29" s="19" t="s">
        <v>35</v>
      </c>
      <c r="E29" s="20" t="s">
        <v>39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31</v>
      </c>
      <c r="F33" s="12"/>
      <c r="G33" s="75">
        <f>E34*D33*C27</f>
        <v>4.7500000000000001E-2</v>
      </c>
    </row>
    <row r="34" spans="2:7" x14ac:dyDescent="0.3">
      <c r="B34" s="9"/>
      <c r="C34" s="11" t="s">
        <v>40</v>
      </c>
      <c r="D34" s="23" t="s">
        <v>32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35</v>
      </c>
      <c r="E37" s="20" t="s">
        <v>39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33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ht="16.5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335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ht="16.5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ht="16.5" x14ac:dyDescent="0.3">
      <c r="B10" s="9"/>
      <c r="C10" s="17"/>
      <c r="D10" s="9"/>
      <c r="E10" s="17"/>
      <c r="F10" s="17"/>
      <c r="G10" s="9"/>
      <c r="H10" s="9"/>
      <c r="I10" s="15"/>
    </row>
    <row r="11" spans="2:9" ht="16.5" x14ac:dyDescent="0.3">
      <c r="B11" s="9"/>
      <c r="C11" s="17"/>
      <c r="D11" s="9"/>
      <c r="E11" s="21"/>
      <c r="F11" s="17"/>
      <c r="G11" s="9"/>
      <c r="H11" s="9"/>
      <c r="I11" s="15"/>
    </row>
    <row r="12" spans="2:9" ht="16.5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ht="16.5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ht="16.5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ht="16.5" x14ac:dyDescent="0.3">
      <c r="B18" s="9"/>
      <c r="C18" s="17"/>
      <c r="D18" s="9"/>
      <c r="E18" s="9"/>
      <c r="F18" s="9"/>
      <c r="G18" s="9"/>
      <c r="H18" s="9"/>
      <c r="I18" s="15"/>
    </row>
    <row r="19" spans="2:9" ht="16.5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ht="16.5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ht="16.5" x14ac:dyDescent="0.3">
      <c r="B26" s="9"/>
      <c r="C26" s="17"/>
      <c r="D26" s="17"/>
      <c r="E26" s="9"/>
      <c r="F26" s="9"/>
      <c r="G26" s="9"/>
      <c r="H26" s="9"/>
      <c r="I26" s="15"/>
    </row>
    <row r="27" spans="2:9" ht="16.5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ht="16.5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0.76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0.76</v>
      </c>
    </row>
    <row r="27" spans="2:8" ht="16.5" x14ac:dyDescent="0.3">
      <c r="B27" s="54"/>
      <c r="C27" s="54"/>
      <c r="D27" s="61"/>
      <c r="E27" s="61"/>
      <c r="F27" s="54"/>
      <c r="G27" s="54"/>
      <c r="H27" s="74"/>
    </row>
    <row r="28" spans="2:8" ht="16.5" x14ac:dyDescent="0.3">
      <c r="B28" s="54"/>
      <c r="C28" s="54"/>
      <c r="D28" s="64"/>
      <c r="E28" s="61"/>
      <c r="F28" s="54"/>
      <c r="G28" s="54"/>
      <c r="H28" s="74"/>
    </row>
    <row r="29" spans="2:8" ht="16.5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ht="16.5" x14ac:dyDescent="0.3">
      <c r="B32" s="54"/>
      <c r="C32" s="54"/>
      <c r="D32" s="54"/>
      <c r="E32" s="64"/>
      <c r="F32" s="61"/>
      <c r="G32" s="54"/>
      <c r="H32" s="74"/>
    </row>
    <row r="33" spans="2:8" ht="16.5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ht="16.5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21.44140625" style="6" customWidth="1"/>
    <col min="6" max="6" width="15.5546875" customWidth="1"/>
    <col min="7" max="7" width="21.66406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67.5" customHeight="1" x14ac:dyDescent="0.25">
      <c r="B1" s="8" t="s">
        <v>25</v>
      </c>
      <c r="C1" s="8" t="s">
        <v>26</v>
      </c>
      <c r="D1" s="8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ht="16.5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335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ht="16.5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119</v>
      </c>
      <c r="H9" s="12"/>
      <c r="I9" s="75">
        <f>C9*E7*F8*G8</f>
        <v>0.76</v>
      </c>
    </row>
    <row r="10" spans="2:9" ht="16.5" x14ac:dyDescent="0.3">
      <c r="B10" s="9"/>
      <c r="C10" s="17"/>
      <c r="D10" s="9"/>
      <c r="E10" s="17"/>
      <c r="F10" s="17"/>
      <c r="G10" s="9"/>
      <c r="H10" s="9"/>
      <c r="I10" s="15"/>
    </row>
    <row r="11" spans="2:9" ht="16.5" x14ac:dyDescent="0.3">
      <c r="B11" s="9"/>
      <c r="C11" s="17"/>
      <c r="D11" s="9"/>
      <c r="E11" s="21"/>
      <c r="F11" s="17"/>
      <c r="G11" s="9"/>
      <c r="H11" s="9"/>
      <c r="I11" s="15"/>
    </row>
    <row r="12" spans="2:9" ht="16.5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ht="16.5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ht="16.5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ht="16.5" x14ac:dyDescent="0.3">
      <c r="B18" s="9"/>
      <c r="C18" s="17"/>
      <c r="D18" s="9"/>
      <c r="E18" s="9"/>
      <c r="F18" s="9"/>
      <c r="G18" s="9"/>
      <c r="H18" s="9"/>
      <c r="I18" s="15"/>
    </row>
    <row r="19" spans="2:9" ht="16.5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ht="16.5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ht="16.5" x14ac:dyDescent="0.3">
      <c r="B26" s="9"/>
      <c r="C26" s="17"/>
      <c r="D26" s="17"/>
      <c r="E26" s="9"/>
      <c r="F26" s="9"/>
      <c r="G26" s="9"/>
      <c r="H26" s="9"/>
      <c r="I26" s="15"/>
    </row>
    <row r="27" spans="2:9" ht="16.5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119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U12"/>
  <sheetViews>
    <sheetView zoomScale="90" zoomScaleNormal="90" workbookViewId="0">
      <pane ySplit="1" topLeftCell="A2" activePane="bottomLeft" state="frozen"/>
      <selection pane="bottomLeft" activeCell="O12" sqref="O12"/>
    </sheetView>
  </sheetViews>
  <sheetFormatPr defaultRowHeight="14.4" x14ac:dyDescent="0.3"/>
  <cols>
    <col min="1" max="1" width="14.33203125" style="129" customWidth="1"/>
    <col min="2" max="2" width="24.5546875" style="80" customWidth="1"/>
    <col min="3" max="3" width="8.88671875" style="129"/>
    <col min="4" max="4" width="15.33203125" customWidth="1"/>
    <col min="5" max="5" width="11.88671875" style="80" customWidth="1"/>
    <col min="6" max="6" width="10.6640625" style="129" customWidth="1"/>
    <col min="7" max="7" width="10.5546875" customWidth="1"/>
    <col min="8" max="8" width="9.5546875" style="80" customWidth="1"/>
    <col min="9" max="9" width="15.6640625" style="129" customWidth="1"/>
    <col min="10" max="10" width="15.33203125" customWidth="1"/>
    <col min="11" max="11" width="17.109375" style="80" customWidth="1"/>
    <col min="12" max="12" width="17.109375" style="309" customWidth="1"/>
    <col min="13" max="13" width="13.109375" style="80" customWidth="1"/>
    <col min="14" max="14" width="12" style="131" customWidth="1"/>
    <col min="15" max="15" width="13.5546875" customWidth="1"/>
    <col min="16" max="16" width="17.44140625" customWidth="1"/>
    <col min="17" max="17" width="12.109375" customWidth="1"/>
    <col min="18" max="18" width="9.109375" style="155"/>
    <col min="20" max="20" width="15" customWidth="1"/>
  </cols>
  <sheetData>
    <row r="1" spans="1:21" ht="62.4" customHeight="1" thickBot="1" x14ac:dyDescent="0.35">
      <c r="A1" s="372" t="s">
        <v>134</v>
      </c>
      <c r="B1" s="373"/>
      <c r="C1" s="374" t="s">
        <v>135</v>
      </c>
      <c r="D1" s="375"/>
      <c r="E1" s="376"/>
      <c r="F1" s="372" t="s">
        <v>136</v>
      </c>
      <c r="G1" s="377"/>
      <c r="H1" s="373"/>
      <c r="I1" s="366" t="s">
        <v>150</v>
      </c>
      <c r="J1" s="366" t="s">
        <v>151</v>
      </c>
      <c r="K1" s="366" t="s">
        <v>152</v>
      </c>
      <c r="L1" s="370" t="s">
        <v>322</v>
      </c>
      <c r="M1" s="366" t="s">
        <v>154</v>
      </c>
      <c r="N1" s="366" t="s">
        <v>153</v>
      </c>
      <c r="O1" s="364" t="s">
        <v>133</v>
      </c>
      <c r="P1" s="366" t="s">
        <v>137</v>
      </c>
      <c r="Q1" s="368" t="s">
        <v>155</v>
      </c>
      <c r="R1" s="154" t="s">
        <v>156</v>
      </c>
      <c r="T1" s="7" t="s">
        <v>161</v>
      </c>
    </row>
    <row r="2" spans="1:21" ht="43.8" thickBot="1" x14ac:dyDescent="0.35">
      <c r="A2" s="139" t="s">
        <v>138</v>
      </c>
      <c r="B2" s="139" t="s">
        <v>139</v>
      </c>
      <c r="C2" s="140" t="s">
        <v>140</v>
      </c>
      <c r="D2" s="139" t="s">
        <v>141</v>
      </c>
      <c r="E2" s="138" t="s">
        <v>142</v>
      </c>
      <c r="F2" s="140" t="s">
        <v>143</v>
      </c>
      <c r="G2" s="139" t="s">
        <v>144</v>
      </c>
      <c r="H2" s="138" t="s">
        <v>145</v>
      </c>
      <c r="I2" s="367"/>
      <c r="J2" s="367"/>
      <c r="K2" s="367"/>
      <c r="L2" s="371"/>
      <c r="M2" s="367"/>
      <c r="N2" s="367"/>
      <c r="O2" s="365"/>
      <c r="P2" s="367"/>
      <c r="Q2" s="369"/>
    </row>
    <row r="3" spans="1:21" ht="29.4" thickBot="1" x14ac:dyDescent="0.35">
      <c r="A3" s="129" t="s">
        <v>146</v>
      </c>
      <c r="B3" s="145" t="s">
        <v>147</v>
      </c>
      <c r="C3" s="141">
        <v>1</v>
      </c>
      <c r="D3" s="136">
        <f>O3*P3*N3+O3*(1-P3)*M3+IF(F3="г.ф.",M3*I3,N3*I3)</f>
        <v>92.5</v>
      </c>
      <c r="E3" s="137">
        <f>D3*C3</f>
        <v>92.5</v>
      </c>
      <c r="F3" s="141" t="s">
        <v>149</v>
      </c>
      <c r="G3" s="70">
        <v>1.6</v>
      </c>
      <c r="H3" s="142">
        <v>100</v>
      </c>
      <c r="I3" s="148">
        <f>PI()*(POWER(K3/1000,2)/4)*J3</f>
        <v>0</v>
      </c>
      <c r="J3" s="149">
        <v>0</v>
      </c>
      <c r="K3" s="147">
        <v>0</v>
      </c>
      <c r="L3" s="307">
        <v>0</v>
      </c>
      <c r="M3" s="130">
        <v>3.4499999999999999E-3</v>
      </c>
      <c r="N3" s="150">
        <v>0.92500000000000004</v>
      </c>
      <c r="O3" s="151">
        <v>100</v>
      </c>
      <c r="P3" s="69">
        <v>1</v>
      </c>
      <c r="Q3" s="152">
        <v>0.1</v>
      </c>
      <c r="R3" s="156" t="s">
        <v>157</v>
      </c>
      <c r="T3" s="156" t="s">
        <v>157</v>
      </c>
      <c r="U3" s="157">
        <f>SUMIF($R$3:$R$6,T3,$D$3:$D$6)</f>
        <v>92.5</v>
      </c>
    </row>
    <row r="4" spans="1:21" ht="15" thickBot="1" x14ac:dyDescent="0.35">
      <c r="A4" s="129" t="s">
        <v>146</v>
      </c>
      <c r="B4" s="144" t="s">
        <v>323</v>
      </c>
      <c r="C4" s="143">
        <v>1</v>
      </c>
      <c r="D4" s="136">
        <f t="shared" ref="D4" si="0">O4*P4*N4+O4*(1-P4)*M4+IF(F4="г.ф.",M4*I4,N4*I4)</f>
        <v>121.76986698308151</v>
      </c>
      <c r="E4" s="133">
        <f t="shared" ref="E4:E5" si="1">D4*C4</f>
        <v>121.76986698308151</v>
      </c>
      <c r="F4" s="143" t="s">
        <v>148</v>
      </c>
      <c r="G4" s="51">
        <v>1</v>
      </c>
      <c r="H4" s="144">
        <v>100</v>
      </c>
      <c r="I4" s="146">
        <f>PI()*(POWER(K4/1000,2)/4)*J4</f>
        <v>131.6430994411692</v>
      </c>
      <c r="J4" s="126">
        <v>6800</v>
      </c>
      <c r="K4" s="128">
        <v>157</v>
      </c>
      <c r="L4" s="308">
        <v>12</v>
      </c>
      <c r="M4" s="130">
        <v>0</v>
      </c>
      <c r="N4" s="130">
        <v>0.92500000000000004</v>
      </c>
      <c r="O4" s="127">
        <v>0</v>
      </c>
      <c r="P4" s="53">
        <v>1</v>
      </c>
      <c r="Q4" s="153">
        <v>0</v>
      </c>
      <c r="R4" s="156" t="s">
        <v>158</v>
      </c>
      <c r="T4" s="156" t="s">
        <v>158</v>
      </c>
      <c r="U4" s="157">
        <f>SUMIF($R$3:$R$6,T4,$D$3:$D$6)</f>
        <v>128.67533110910253</v>
      </c>
    </row>
    <row r="5" spans="1:21" ht="15" thickBot="1" x14ac:dyDescent="0.35">
      <c r="A5" s="129" t="s">
        <v>146</v>
      </c>
      <c r="B5" s="144" t="s">
        <v>160</v>
      </c>
      <c r="C5" s="143">
        <v>1</v>
      </c>
      <c r="D5" s="136">
        <f>O5*P5*N5+O5*(1-P5)*M5+IF(F5="г.ф.",M5*I5,N5*I5)</f>
        <v>18.327999999999999</v>
      </c>
      <c r="E5" s="133">
        <f t="shared" si="1"/>
        <v>18.327999999999999</v>
      </c>
      <c r="F5" s="143" t="s">
        <v>148</v>
      </c>
      <c r="G5" s="51">
        <v>0.8</v>
      </c>
      <c r="H5" s="144">
        <v>20</v>
      </c>
      <c r="I5" s="146">
        <f>PI()*(POWER(K5/1000,2)/4)*J5</f>
        <v>0</v>
      </c>
      <c r="J5" s="126">
        <v>0</v>
      </c>
      <c r="K5" s="128">
        <v>89</v>
      </c>
      <c r="L5" s="308">
        <v>12</v>
      </c>
      <c r="M5" s="130">
        <v>0</v>
      </c>
      <c r="N5" s="130">
        <v>0.91639999999999999</v>
      </c>
      <c r="O5" s="127">
        <v>25</v>
      </c>
      <c r="P5" s="53">
        <v>0.8</v>
      </c>
      <c r="Q5" s="153">
        <v>0.15</v>
      </c>
      <c r="R5" s="156" t="s">
        <v>159</v>
      </c>
      <c r="T5" s="156" t="s">
        <v>159</v>
      </c>
      <c r="U5" s="157">
        <f>SUMIF($R$3:$R$6,T5,$D$3:$D$6)</f>
        <v>18.327999999999999</v>
      </c>
    </row>
    <row r="6" spans="1:21" x14ac:dyDescent="0.3">
      <c r="A6" s="129" t="s">
        <v>146</v>
      </c>
      <c r="B6" s="144" t="s">
        <v>323</v>
      </c>
      <c r="C6" s="143">
        <v>1</v>
      </c>
      <c r="D6" s="136">
        <f t="shared" ref="D6" si="2">O6*P6*N6+O6*(1-P6)*M6+IF(F6="г.ф.",M6*I6,N6*I6)</f>
        <v>6.9054641260210179</v>
      </c>
      <c r="E6" s="133">
        <f t="shared" ref="E6" si="3">D6*C6</f>
        <v>6.9054641260210179</v>
      </c>
      <c r="F6" s="143" t="s">
        <v>148</v>
      </c>
      <c r="G6" s="51">
        <v>1</v>
      </c>
      <c r="H6" s="144">
        <v>100</v>
      </c>
      <c r="I6" s="146">
        <f>PI()*(POWER(K6/1000,2)/4)*J6</f>
        <v>7.4653666227254245</v>
      </c>
      <c r="J6" s="126">
        <v>1200</v>
      </c>
      <c r="K6" s="128">
        <v>89</v>
      </c>
      <c r="L6" s="308">
        <v>12</v>
      </c>
      <c r="M6" s="130">
        <v>0</v>
      </c>
      <c r="N6" s="130">
        <v>0.92500000000000004</v>
      </c>
      <c r="O6" s="127">
        <v>0</v>
      </c>
      <c r="P6" s="53">
        <v>1</v>
      </c>
      <c r="Q6" s="153">
        <v>0</v>
      </c>
      <c r="R6" s="156" t="s">
        <v>158</v>
      </c>
      <c r="T6" s="156" t="s">
        <v>1</v>
      </c>
      <c r="U6" s="157">
        <f>SUMIF($R$3:$R$6,T6,$D$3:$D$6)</f>
        <v>0</v>
      </c>
    </row>
    <row r="8" spans="1:21" x14ac:dyDescent="0.3">
      <c r="D8" s="1"/>
      <c r="E8" s="134"/>
      <c r="F8" s="132"/>
    </row>
    <row r="10" spans="1:21" x14ac:dyDescent="0.3">
      <c r="E10" s="135"/>
    </row>
    <row r="11" spans="1:21" x14ac:dyDescent="0.3">
      <c r="E11" s="135"/>
    </row>
    <row r="12" spans="1:21" x14ac:dyDescent="0.3">
      <c r="E12" s="135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165</v>
      </c>
      <c r="C1" s="5" t="s">
        <v>162</v>
      </c>
      <c r="D1" s="158" t="s">
        <v>163</v>
      </c>
      <c r="E1" s="5" t="s">
        <v>2</v>
      </c>
      <c r="F1" s="5" t="s">
        <v>164</v>
      </c>
      <c r="G1" s="5" t="s">
        <v>3</v>
      </c>
      <c r="H1" s="4" t="s">
        <v>5</v>
      </c>
      <c r="I1" s="4" t="s">
        <v>9</v>
      </c>
      <c r="J1" s="4" t="s">
        <v>6</v>
      </c>
      <c r="K1" s="5" t="s">
        <v>166</v>
      </c>
      <c r="L1" s="159" t="s">
        <v>4</v>
      </c>
      <c r="M1" s="160" t="s">
        <v>7</v>
      </c>
      <c r="N1" s="4" t="s">
        <v>10</v>
      </c>
      <c r="O1" s="4" t="s">
        <v>8</v>
      </c>
    </row>
    <row r="2" spans="1:15" s="96" customFormat="1" ht="28.2" thickBot="1" x14ac:dyDescent="0.3">
      <c r="A2" s="310" t="s">
        <v>324</v>
      </c>
      <c r="B2" s="258">
        <v>30.4</v>
      </c>
      <c r="C2" s="242">
        <v>151</v>
      </c>
      <c r="D2" s="242">
        <v>0.1</v>
      </c>
      <c r="E2" s="242">
        <v>2100</v>
      </c>
      <c r="F2" s="242">
        <v>150</v>
      </c>
      <c r="G2" s="242">
        <v>300000</v>
      </c>
      <c r="H2" s="242">
        <v>100</v>
      </c>
      <c r="I2" s="242">
        <v>-25</v>
      </c>
      <c r="J2" s="245">
        <v>544</v>
      </c>
      <c r="K2" s="242">
        <v>0.25</v>
      </c>
      <c r="L2" s="97">
        <f>1-EXP((-E2*(C2-F2+ABS(C2-F2)))/(2*G2))</f>
        <v>6.9755570667648925E-3</v>
      </c>
      <c r="M2" s="97">
        <f>POWER(10,7.54424-(2629.65/(C2+387.195)))</f>
        <v>455.18263841067295</v>
      </c>
      <c r="N2" s="97">
        <f>B2+B2*K2</f>
        <v>38</v>
      </c>
      <c r="O2" s="97">
        <f>MIN(L2*B2+POWER(10,-6)*M2*SQRT(H2)*3600*J2/1000,B2+B2*0.25)</f>
        <v>9.1263537254642717</v>
      </c>
    </row>
    <row r="3" spans="1:15" s="6" customFormat="1" ht="13.8" x14ac:dyDescent="0.25">
      <c r="H3" s="161"/>
      <c r="K3" s="1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AW241"/>
  <sheetViews>
    <sheetView zoomScale="85" zoomScaleNormal="85" workbookViewId="0">
      <pane ySplit="1" topLeftCell="A23" activePane="bottomLeft" state="frozen"/>
      <selection pane="bottomLeft" activeCell="K241" sqref="K241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3" width="8.88671875" customWidth="1"/>
    <col min="34" max="34" width="10.88671875" customWidth="1"/>
    <col min="35" max="35" width="13.33203125" customWidth="1"/>
    <col min="36" max="36" width="22.6640625" customWidth="1"/>
    <col min="37" max="37" width="17.88671875" customWidth="1"/>
    <col min="38" max="38" width="13.33203125" customWidth="1"/>
    <col min="39" max="41" width="8.88671875" customWidth="1"/>
    <col min="42" max="42" width="12.33203125" customWidth="1"/>
    <col min="43" max="43" width="11.88671875" customWidth="1"/>
    <col min="44" max="44" width="10.44140625" customWidth="1"/>
    <col min="45" max="45" width="14.33203125" customWidth="1"/>
    <col min="46" max="46" width="12" customWidth="1"/>
    <col min="47" max="47" width="11.109375" customWidth="1"/>
    <col min="48" max="48" width="13.6640625" customWidth="1"/>
    <col min="49" max="49" width="16" customWidth="1"/>
  </cols>
  <sheetData>
    <row r="1" spans="1:49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187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71</v>
      </c>
      <c r="U1" s="68" t="s">
        <v>72</v>
      </c>
      <c r="V1" s="68" t="s">
        <v>73</v>
      </c>
      <c r="W1" s="68" t="s">
        <v>74</v>
      </c>
      <c r="X1" s="68" t="s">
        <v>75</v>
      </c>
      <c r="Y1" s="68" t="s">
        <v>76</v>
      </c>
      <c r="Z1" s="68" t="s">
        <v>77</v>
      </c>
      <c r="AA1" s="68" t="s">
        <v>78</v>
      </c>
      <c r="AB1" s="4" t="s">
        <v>79</v>
      </c>
      <c r="AC1" s="4" t="s">
        <v>80</v>
      </c>
      <c r="AD1" s="68" t="s">
        <v>81</v>
      </c>
      <c r="AE1" s="68" t="s">
        <v>82</v>
      </c>
      <c r="AF1" s="68" t="s">
        <v>83</v>
      </c>
      <c r="AG1" s="68" t="s">
        <v>84</v>
      </c>
      <c r="AH1" s="5" t="s">
        <v>260</v>
      </c>
      <c r="AI1" s="5" t="s">
        <v>89</v>
      </c>
      <c r="AJ1" s="79" t="s">
        <v>97</v>
      </c>
      <c r="AK1" s="2" t="s">
        <v>98</v>
      </c>
      <c r="AL1" s="2" t="s">
        <v>99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175</v>
      </c>
      <c r="AV1" s="5" t="s">
        <v>176</v>
      </c>
      <c r="AW1" s="5" t="s">
        <v>96</v>
      </c>
    </row>
    <row r="2" spans="1:49" ht="15" thickBot="1" x14ac:dyDescent="0.35">
      <c r="A2" s="48" t="s">
        <v>19</v>
      </c>
      <c r="B2" s="163" t="s">
        <v>167</v>
      </c>
      <c r="C2" s="179" t="s">
        <v>168</v>
      </c>
      <c r="D2" s="49" t="s">
        <v>60</v>
      </c>
      <c r="E2" s="166">
        <v>1.0000000000000001E-5</v>
      </c>
      <c r="F2" s="163">
        <v>1</v>
      </c>
      <c r="G2" s="48">
        <v>0.2</v>
      </c>
      <c r="H2" s="50">
        <f>E2*F2*G2</f>
        <v>2.0000000000000003E-6</v>
      </c>
      <c r="I2" s="164">
        <v>8.75</v>
      </c>
      <c r="J2" s="169">
        <f>I2</f>
        <v>8.75</v>
      </c>
      <c r="K2" s="172" t="s">
        <v>184</v>
      </c>
      <c r="L2" s="177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85</v>
      </c>
      <c r="Q2" s="92" t="s">
        <v>85</v>
      </c>
      <c r="R2" s="92" t="s">
        <v>85</v>
      </c>
      <c r="S2" s="92" t="s">
        <v>85</v>
      </c>
      <c r="T2" s="92" t="s">
        <v>85</v>
      </c>
      <c r="U2" s="92" t="s">
        <v>85</v>
      </c>
      <c r="V2" s="92" t="s">
        <v>85</v>
      </c>
      <c r="W2" s="92" t="s">
        <v>85</v>
      </c>
      <c r="X2" s="92" t="s">
        <v>85</v>
      </c>
      <c r="Y2" s="92" t="s">
        <v>85</v>
      </c>
      <c r="Z2" s="92" t="s">
        <v>85</v>
      </c>
      <c r="AA2" s="92" t="s">
        <v>85</v>
      </c>
      <c r="AB2" s="92" t="s">
        <v>85</v>
      </c>
      <c r="AC2" s="92" t="s">
        <v>85</v>
      </c>
      <c r="AD2" s="92" t="s">
        <v>85</v>
      </c>
      <c r="AE2" s="92" t="s">
        <v>85</v>
      </c>
      <c r="AF2" s="92" t="s">
        <v>85</v>
      </c>
      <c r="AG2" s="92" t="s">
        <v>85</v>
      </c>
      <c r="AH2" s="52">
        <v>1</v>
      </c>
      <c r="AI2" s="52">
        <v>2</v>
      </c>
      <c r="AJ2" s="165">
        <v>0.75</v>
      </c>
      <c r="AK2" s="165">
        <v>2.7E-2</v>
      </c>
      <c r="AL2" s="165">
        <v>3</v>
      </c>
      <c r="AM2" s="92"/>
      <c r="AN2" s="92"/>
      <c r="AO2" s="93">
        <f>AK2*I2+AJ2</f>
        <v>0.98624999999999996</v>
      </c>
      <c r="AP2" s="93">
        <f>0.1*AO2</f>
        <v>9.8625000000000004E-2</v>
      </c>
      <c r="AQ2" s="94">
        <f>AH2*3+0.25*AI2</f>
        <v>3.5</v>
      </c>
      <c r="AR2" s="94">
        <f>SUM(AO2:AQ2)/4</f>
        <v>1.1462187500000001</v>
      </c>
      <c r="AS2" s="93">
        <f>10068.2*J2*POWER(10,-6)</f>
        <v>8.8096750000000001E-2</v>
      </c>
      <c r="AT2" s="94">
        <f t="shared" ref="AT2:AT7" si="2">AS2+AR2+AQ2+AP2+AO2</f>
        <v>5.8191905000000004</v>
      </c>
      <c r="AU2" s="95">
        <f>AH2*H2</f>
        <v>2.0000000000000003E-6</v>
      </c>
      <c r="AV2" s="95">
        <f>H2*AI2</f>
        <v>4.0000000000000007E-6</v>
      </c>
      <c r="AW2" s="95">
        <f>H2*AT2</f>
        <v>1.1638381000000003E-5</v>
      </c>
    </row>
    <row r="3" spans="1:49" ht="15" thickBot="1" x14ac:dyDescent="0.35">
      <c r="A3" s="48" t="s">
        <v>20</v>
      </c>
      <c r="B3" s="48" t="str">
        <f>B2</f>
        <v>Трубопровод ЛВЖ</v>
      </c>
      <c r="C3" s="179" t="s">
        <v>169</v>
      </c>
      <c r="D3" s="49" t="s">
        <v>63</v>
      </c>
      <c r="E3" s="167">
        <f>E2</f>
        <v>1.0000000000000001E-5</v>
      </c>
      <c r="F3" s="168">
        <f>F2</f>
        <v>1</v>
      </c>
      <c r="G3" s="48">
        <v>0.04</v>
      </c>
      <c r="H3" s="50">
        <f t="shared" ref="H3:H7" si="3">E3*F3*G3</f>
        <v>4.0000000000000003E-7</v>
      </c>
      <c r="I3" s="162">
        <f>I2</f>
        <v>8.75</v>
      </c>
      <c r="J3" s="170">
        <v>0.625</v>
      </c>
      <c r="K3" s="172" t="s">
        <v>185</v>
      </c>
      <c r="L3" s="177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85</v>
      </c>
      <c r="Q3" s="92" t="s">
        <v>85</v>
      </c>
      <c r="R3" s="92" t="s">
        <v>85</v>
      </c>
      <c r="S3" s="92" t="s">
        <v>85</v>
      </c>
      <c r="T3" s="92" t="s">
        <v>85</v>
      </c>
      <c r="U3" s="92" t="s">
        <v>85</v>
      </c>
      <c r="V3" s="92" t="s">
        <v>85</v>
      </c>
      <c r="W3" s="92" t="s">
        <v>85</v>
      </c>
      <c r="X3" s="92" t="s">
        <v>85</v>
      </c>
      <c r="Y3" s="92" t="s">
        <v>85</v>
      </c>
      <c r="Z3" s="92" t="s">
        <v>85</v>
      </c>
      <c r="AA3" s="92" t="s">
        <v>85</v>
      </c>
      <c r="AB3" s="92" t="s">
        <v>85</v>
      </c>
      <c r="AC3" s="92" t="s">
        <v>85</v>
      </c>
      <c r="AD3" s="92" t="s">
        <v>85</v>
      </c>
      <c r="AE3" s="92" t="s">
        <v>85</v>
      </c>
      <c r="AF3" s="92" t="s">
        <v>85</v>
      </c>
      <c r="AG3" s="92" t="s">
        <v>85</v>
      </c>
      <c r="AH3" s="52">
        <v>2</v>
      </c>
      <c r="AI3" s="52">
        <v>2</v>
      </c>
      <c r="AJ3" s="92">
        <f>AJ2</f>
        <v>0.75</v>
      </c>
      <c r="AK3" s="92">
        <f>AK2</f>
        <v>2.7E-2</v>
      </c>
      <c r="AL3" s="92">
        <f>AL2</f>
        <v>3</v>
      </c>
      <c r="AM3" s="92"/>
      <c r="AN3" s="92"/>
      <c r="AO3" s="93">
        <f>AK3*I3+AJ3</f>
        <v>0.98624999999999996</v>
      </c>
      <c r="AP3" s="93">
        <f t="shared" ref="AP3:AP7" si="4">0.1*AO3</f>
        <v>9.8625000000000004E-2</v>
      </c>
      <c r="AQ3" s="94">
        <f t="shared" ref="AQ3:AQ7" si="5">AH3*3+0.25*AI3</f>
        <v>6.5</v>
      </c>
      <c r="AR3" s="94">
        <f t="shared" ref="AR3:AR7" si="6">SUM(AO3:AQ3)/4</f>
        <v>1.8962187500000001</v>
      </c>
      <c r="AS3" s="93">
        <f>10068.2*J3*POWER(10,-6)*10</f>
        <v>6.2926249999999989E-2</v>
      </c>
      <c r="AT3" s="94">
        <f t="shared" si="2"/>
        <v>9.5440199999999997</v>
      </c>
      <c r="AU3" s="95">
        <f t="shared" ref="AU3:AU7" si="7">AH3*H3</f>
        <v>8.0000000000000007E-7</v>
      </c>
      <c r="AV3" s="95">
        <f t="shared" ref="AV3:AV7" si="8">H3*AI3</f>
        <v>8.0000000000000007E-7</v>
      </c>
      <c r="AW3" s="95">
        <f t="shared" ref="AW3:AW7" si="9">H3*AT3</f>
        <v>3.8176079999999999E-6</v>
      </c>
    </row>
    <row r="4" spans="1:49" x14ac:dyDescent="0.3">
      <c r="A4" s="48" t="s">
        <v>21</v>
      </c>
      <c r="B4" s="48" t="str">
        <f>B2</f>
        <v>Трубопровод ЛВЖ</v>
      </c>
      <c r="C4" s="179" t="s">
        <v>170</v>
      </c>
      <c r="D4" s="49" t="s">
        <v>61</v>
      </c>
      <c r="E4" s="167">
        <f>E2</f>
        <v>1.0000000000000001E-5</v>
      </c>
      <c r="F4" s="168">
        <f>F2</f>
        <v>1</v>
      </c>
      <c r="G4" s="48">
        <v>0.76</v>
      </c>
      <c r="H4" s="50">
        <f t="shared" si="3"/>
        <v>7.6000000000000009E-6</v>
      </c>
      <c r="I4" s="162">
        <f>I2</f>
        <v>8.75</v>
      </c>
      <c r="J4" s="171">
        <v>0</v>
      </c>
      <c r="K4" s="172" t="s">
        <v>186</v>
      </c>
      <c r="L4" s="177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85</v>
      </c>
      <c r="Q4" s="92" t="s">
        <v>85</v>
      </c>
      <c r="R4" s="92" t="s">
        <v>85</v>
      </c>
      <c r="S4" s="92" t="s">
        <v>85</v>
      </c>
      <c r="T4" s="92" t="s">
        <v>85</v>
      </c>
      <c r="U4" s="92" t="s">
        <v>85</v>
      </c>
      <c r="V4" s="92" t="s">
        <v>85</v>
      </c>
      <c r="W4" s="92" t="s">
        <v>85</v>
      </c>
      <c r="X4" s="92" t="s">
        <v>85</v>
      </c>
      <c r="Y4" s="92" t="s">
        <v>85</v>
      </c>
      <c r="Z4" s="92" t="s">
        <v>85</v>
      </c>
      <c r="AA4" s="92" t="s">
        <v>85</v>
      </c>
      <c r="AB4" s="92" t="s">
        <v>85</v>
      </c>
      <c r="AC4" s="92" t="s">
        <v>85</v>
      </c>
      <c r="AD4" s="92" t="s">
        <v>85</v>
      </c>
      <c r="AE4" s="92" t="s">
        <v>85</v>
      </c>
      <c r="AF4" s="92" t="s">
        <v>85</v>
      </c>
      <c r="AG4" s="92" t="s">
        <v>85</v>
      </c>
      <c r="AH4" s="92">
        <v>0</v>
      </c>
      <c r="AI4" s="92">
        <v>0</v>
      </c>
      <c r="AJ4" s="92">
        <f>AJ2</f>
        <v>0.75</v>
      </c>
      <c r="AK4" s="92">
        <f>AK2</f>
        <v>2.7E-2</v>
      </c>
      <c r="AL4" s="92">
        <f>AL2</f>
        <v>3</v>
      </c>
      <c r="AM4" s="92"/>
      <c r="AN4" s="92"/>
      <c r="AO4" s="93">
        <f>AK4*I4*0.1+AJ4</f>
        <v>0.77362500000000001</v>
      </c>
      <c r="AP4" s="93">
        <f t="shared" si="4"/>
        <v>7.7362500000000001E-2</v>
      </c>
      <c r="AQ4" s="94">
        <f t="shared" si="5"/>
        <v>0</v>
      </c>
      <c r="AR4" s="94">
        <f t="shared" si="6"/>
        <v>0.212746875</v>
      </c>
      <c r="AS4" s="93">
        <f>1333*J3*POWER(10,-6)</f>
        <v>8.3312499999999999E-4</v>
      </c>
      <c r="AT4" s="94">
        <f t="shared" si="2"/>
        <v>1.0645674999999999</v>
      </c>
      <c r="AU4" s="95">
        <f t="shared" si="7"/>
        <v>0</v>
      </c>
      <c r="AV4" s="95">
        <f t="shared" si="8"/>
        <v>0</v>
      </c>
      <c r="AW4" s="95">
        <f t="shared" si="9"/>
        <v>8.0907130000000009E-6</v>
      </c>
    </row>
    <row r="5" spans="1:49" x14ac:dyDescent="0.3">
      <c r="A5" s="48" t="s">
        <v>22</v>
      </c>
      <c r="B5" s="48" t="str">
        <f>B2</f>
        <v>Трубопровод ЛВЖ</v>
      </c>
      <c r="C5" s="179" t="s">
        <v>171</v>
      </c>
      <c r="D5" s="49" t="s">
        <v>86</v>
      </c>
      <c r="E5" s="166">
        <v>1E-4</v>
      </c>
      <c r="F5" s="168">
        <f>F2</f>
        <v>1</v>
      </c>
      <c r="G5" s="48">
        <v>0.2</v>
      </c>
      <c r="H5" s="50">
        <f t="shared" si="3"/>
        <v>2.0000000000000002E-5</v>
      </c>
      <c r="I5" s="162">
        <f>0.15*I2</f>
        <v>1.3125</v>
      </c>
      <c r="J5" s="169">
        <f>I5</f>
        <v>1.3125</v>
      </c>
      <c r="K5" s="174" t="s">
        <v>188</v>
      </c>
      <c r="L5" s="178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85</v>
      </c>
      <c r="Q5" s="92" t="s">
        <v>85</v>
      </c>
      <c r="R5" s="92" t="s">
        <v>85</v>
      </c>
      <c r="S5" s="92" t="s">
        <v>85</v>
      </c>
      <c r="T5" s="92" t="s">
        <v>85</v>
      </c>
      <c r="U5" s="92" t="s">
        <v>85</v>
      </c>
      <c r="V5" s="92" t="s">
        <v>85</v>
      </c>
      <c r="W5" s="92" t="s">
        <v>85</v>
      </c>
      <c r="X5" s="92" t="s">
        <v>85</v>
      </c>
      <c r="Y5" s="92" t="s">
        <v>85</v>
      </c>
      <c r="Z5" s="92" t="s">
        <v>85</v>
      </c>
      <c r="AA5" s="92" t="s">
        <v>85</v>
      </c>
      <c r="AB5" s="92" t="s">
        <v>85</v>
      </c>
      <c r="AC5" s="92" t="s">
        <v>85</v>
      </c>
      <c r="AD5" s="92" t="s">
        <v>85</v>
      </c>
      <c r="AE5" s="92" t="s">
        <v>85</v>
      </c>
      <c r="AF5" s="92" t="s">
        <v>85</v>
      </c>
      <c r="AG5" s="92" t="s">
        <v>85</v>
      </c>
      <c r="AH5" s="92">
        <v>0</v>
      </c>
      <c r="AI5" s="92">
        <v>2</v>
      </c>
      <c r="AJ5" s="92">
        <f>0.1*$AJ$2</f>
        <v>7.5000000000000011E-2</v>
      </c>
      <c r="AK5" s="92">
        <f>AK2</f>
        <v>2.7E-2</v>
      </c>
      <c r="AL5" s="92">
        <f>ROUNDUP(AL2/3,0)</f>
        <v>1</v>
      </c>
      <c r="AM5" s="92"/>
      <c r="AN5" s="92"/>
      <c r="AO5" s="93">
        <f>AK5*I5+AJ5</f>
        <v>0.11043750000000001</v>
      </c>
      <c r="AP5" s="93">
        <f t="shared" si="4"/>
        <v>1.1043750000000001E-2</v>
      </c>
      <c r="AQ5" s="94">
        <f t="shared" si="5"/>
        <v>0.5</v>
      </c>
      <c r="AR5" s="94">
        <f t="shared" si="6"/>
        <v>0.1553703125</v>
      </c>
      <c r="AS5" s="93">
        <f>10068.2*J5*POWER(10,-6)</f>
        <v>1.3214512500000001E-2</v>
      </c>
      <c r="AT5" s="94">
        <f t="shared" si="2"/>
        <v>0.79006607499999992</v>
      </c>
      <c r="AU5" s="95">
        <f t="shared" si="7"/>
        <v>0</v>
      </c>
      <c r="AV5" s="95">
        <f t="shared" si="8"/>
        <v>4.0000000000000003E-5</v>
      </c>
      <c r="AW5" s="95">
        <f t="shared" si="9"/>
        <v>1.5801321499999999E-5</v>
      </c>
    </row>
    <row r="6" spans="1:49" x14ac:dyDescent="0.3">
      <c r="A6" s="48" t="s">
        <v>23</v>
      </c>
      <c r="B6" s="48" t="str">
        <f>B2</f>
        <v>Трубопровод ЛВЖ</v>
      </c>
      <c r="C6" s="179" t="s">
        <v>172</v>
      </c>
      <c r="D6" s="49" t="s">
        <v>174</v>
      </c>
      <c r="E6" s="167">
        <f>E5</f>
        <v>1E-4</v>
      </c>
      <c r="F6" s="168">
        <f>F2</f>
        <v>1</v>
      </c>
      <c r="G6" s="48">
        <v>0.04</v>
      </c>
      <c r="H6" s="50">
        <f t="shared" si="3"/>
        <v>4.0000000000000007E-6</v>
      </c>
      <c r="I6" s="162">
        <f>0.15*I2</f>
        <v>1.3125</v>
      </c>
      <c r="J6" s="169">
        <f>0.15*J3</f>
        <v>9.375E-2</v>
      </c>
      <c r="K6" s="174" t="s">
        <v>189</v>
      </c>
      <c r="L6" s="178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85</v>
      </c>
      <c r="Q6" s="92" t="s">
        <v>85</v>
      </c>
      <c r="R6" s="92" t="s">
        <v>85</v>
      </c>
      <c r="S6" s="92" t="s">
        <v>85</v>
      </c>
      <c r="T6" s="92" t="s">
        <v>85</v>
      </c>
      <c r="U6" s="92" t="s">
        <v>85</v>
      </c>
      <c r="V6" s="92" t="s">
        <v>85</v>
      </c>
      <c r="W6" s="92" t="s">
        <v>85</v>
      </c>
      <c r="X6" s="92" t="s">
        <v>85</v>
      </c>
      <c r="Y6" s="92" t="s">
        <v>85</v>
      </c>
      <c r="Z6" s="92" t="s">
        <v>85</v>
      </c>
      <c r="AA6" s="92" t="s">
        <v>85</v>
      </c>
      <c r="AB6" s="92" t="s">
        <v>85</v>
      </c>
      <c r="AC6" s="92" t="s">
        <v>85</v>
      </c>
      <c r="AD6" s="92" t="s">
        <v>85</v>
      </c>
      <c r="AE6" s="92" t="s">
        <v>85</v>
      </c>
      <c r="AF6" s="92" t="s">
        <v>85</v>
      </c>
      <c r="AG6" s="92" t="s">
        <v>85</v>
      </c>
      <c r="AH6" s="92">
        <v>0</v>
      </c>
      <c r="AI6" s="92">
        <v>1</v>
      </c>
      <c r="AJ6" s="92">
        <f>0.1*$AJ$2</f>
        <v>7.5000000000000011E-2</v>
      </c>
      <c r="AK6" s="92">
        <f>AK2</f>
        <v>2.7E-2</v>
      </c>
      <c r="AL6" s="92">
        <f>ROUNDUP(AL2/3,0)</f>
        <v>1</v>
      </c>
      <c r="AM6" s="92"/>
      <c r="AN6" s="92"/>
      <c r="AO6" s="93">
        <f t="shared" ref="AO6" si="10">AK6*I6+AJ6</f>
        <v>0.11043750000000001</v>
      </c>
      <c r="AP6" s="93">
        <f t="shared" si="4"/>
        <v>1.1043750000000001E-2</v>
      </c>
      <c r="AQ6" s="94">
        <f t="shared" si="5"/>
        <v>0.25</v>
      </c>
      <c r="AR6" s="94">
        <f t="shared" si="6"/>
        <v>9.2870312499999996E-2</v>
      </c>
      <c r="AS6" s="93">
        <f>10068.2*J6*POWER(10,-6)*10</f>
        <v>9.4389375000000011E-3</v>
      </c>
      <c r="AT6" s="94">
        <f t="shared" si="2"/>
        <v>0.47379050000000006</v>
      </c>
      <c r="AU6" s="95">
        <f t="shared" si="7"/>
        <v>0</v>
      </c>
      <c r="AV6" s="95">
        <f t="shared" si="8"/>
        <v>4.0000000000000007E-6</v>
      </c>
      <c r="AW6" s="95">
        <f t="shared" si="9"/>
        <v>1.8951620000000005E-6</v>
      </c>
    </row>
    <row r="7" spans="1:49" x14ac:dyDescent="0.3">
      <c r="A7" s="271" t="s">
        <v>24</v>
      </c>
      <c r="B7" s="271" t="str">
        <f>B2</f>
        <v>Трубопровод ЛВЖ</v>
      </c>
      <c r="C7" s="272" t="s">
        <v>173</v>
      </c>
      <c r="D7" s="273" t="s">
        <v>62</v>
      </c>
      <c r="E7" s="274">
        <f>E5</f>
        <v>1E-4</v>
      </c>
      <c r="F7" s="275">
        <f>F2</f>
        <v>1</v>
      </c>
      <c r="G7" s="271">
        <v>0.76</v>
      </c>
      <c r="H7" s="276">
        <f t="shared" si="3"/>
        <v>7.6000000000000004E-5</v>
      </c>
      <c r="I7" s="277">
        <f>0.15*I2</f>
        <v>1.3125</v>
      </c>
      <c r="J7" s="278">
        <v>0</v>
      </c>
      <c r="K7" s="279" t="s">
        <v>200</v>
      </c>
      <c r="L7" s="280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85</v>
      </c>
      <c r="Q7" s="92" t="s">
        <v>85</v>
      </c>
      <c r="R7" s="92" t="s">
        <v>85</v>
      </c>
      <c r="S7" s="92" t="s">
        <v>85</v>
      </c>
      <c r="T7" s="92" t="s">
        <v>85</v>
      </c>
      <c r="U7" s="92" t="s">
        <v>85</v>
      </c>
      <c r="V7" s="92" t="s">
        <v>85</v>
      </c>
      <c r="W7" s="92" t="s">
        <v>85</v>
      </c>
      <c r="X7" s="92" t="s">
        <v>85</v>
      </c>
      <c r="Y7" s="92" t="s">
        <v>85</v>
      </c>
      <c r="Z7" s="92" t="s">
        <v>85</v>
      </c>
      <c r="AA7" s="92" t="s">
        <v>85</v>
      </c>
      <c r="AB7" s="92" t="s">
        <v>85</v>
      </c>
      <c r="AC7" s="92" t="s">
        <v>85</v>
      </c>
      <c r="AD7" s="92" t="s">
        <v>85</v>
      </c>
      <c r="AE7" s="92" t="s">
        <v>85</v>
      </c>
      <c r="AF7" s="92" t="s">
        <v>85</v>
      </c>
      <c r="AG7" s="92" t="s">
        <v>85</v>
      </c>
      <c r="AH7" s="92">
        <v>0</v>
      </c>
      <c r="AI7" s="92">
        <v>0</v>
      </c>
      <c r="AJ7" s="92">
        <f>0.1*$AJ$2</f>
        <v>7.5000000000000011E-2</v>
      </c>
      <c r="AK7" s="92">
        <f>AK2</f>
        <v>2.7E-2</v>
      </c>
      <c r="AL7" s="92">
        <f>ROUNDUP(AL2/3,0)</f>
        <v>1</v>
      </c>
      <c r="AM7" s="92"/>
      <c r="AN7" s="92"/>
      <c r="AO7" s="93">
        <f>AK7*I7*0.1+AJ7</f>
        <v>7.8543750000000009E-2</v>
      </c>
      <c r="AP7" s="93">
        <f t="shared" si="4"/>
        <v>7.854375000000002E-3</v>
      </c>
      <c r="AQ7" s="94">
        <f t="shared" si="5"/>
        <v>0</v>
      </c>
      <c r="AR7" s="94">
        <f t="shared" si="6"/>
        <v>2.1599531250000002E-2</v>
      </c>
      <c r="AS7" s="93">
        <f>1333*J6*POWER(10,-6)</f>
        <v>1.2496875E-4</v>
      </c>
      <c r="AT7" s="94">
        <f t="shared" si="2"/>
        <v>0.10812262500000001</v>
      </c>
      <c r="AU7" s="95">
        <f t="shared" si="7"/>
        <v>0</v>
      </c>
      <c r="AV7" s="95">
        <f t="shared" si="8"/>
        <v>0</v>
      </c>
      <c r="AW7" s="95">
        <f t="shared" si="9"/>
        <v>8.2173195000000018E-6</v>
      </c>
    </row>
    <row r="8" spans="1:49" s="281" customFormat="1" x14ac:dyDescent="0.3">
      <c r="A8" s="48" t="s">
        <v>85</v>
      </c>
      <c r="B8" s="48" t="s">
        <v>85</v>
      </c>
      <c r="C8" s="48" t="s">
        <v>85</v>
      </c>
      <c r="D8" s="48" t="s">
        <v>85</v>
      </c>
      <c r="E8" s="48" t="s">
        <v>85</v>
      </c>
      <c r="F8" s="48" t="s">
        <v>85</v>
      </c>
      <c r="G8" s="48" t="s">
        <v>85</v>
      </c>
      <c r="H8" s="48" t="s">
        <v>85</v>
      </c>
      <c r="I8" s="48" t="s">
        <v>85</v>
      </c>
      <c r="J8" s="48" t="s">
        <v>85</v>
      </c>
      <c r="K8" s="48" t="s">
        <v>85</v>
      </c>
      <c r="L8" s="48" t="s">
        <v>85</v>
      </c>
      <c r="M8" s="48" t="s">
        <v>85</v>
      </c>
      <c r="N8" s="48" t="s">
        <v>85</v>
      </c>
      <c r="O8" s="48" t="s">
        <v>85</v>
      </c>
      <c r="P8" s="48" t="s">
        <v>85</v>
      </c>
      <c r="Q8" s="48" t="s">
        <v>85</v>
      </c>
      <c r="R8" s="48" t="s">
        <v>85</v>
      </c>
      <c r="S8" s="48" t="s">
        <v>85</v>
      </c>
      <c r="T8" s="48" t="s">
        <v>85</v>
      </c>
      <c r="U8" s="48" t="s">
        <v>85</v>
      </c>
      <c r="V8" s="48" t="s">
        <v>85</v>
      </c>
      <c r="W8" s="48" t="s">
        <v>85</v>
      </c>
      <c r="X8" s="48" t="s">
        <v>85</v>
      </c>
      <c r="Y8" s="48" t="s">
        <v>85</v>
      </c>
      <c r="Z8" s="48" t="s">
        <v>85</v>
      </c>
      <c r="AA8" s="48" t="s">
        <v>85</v>
      </c>
      <c r="AB8" s="48" t="s">
        <v>85</v>
      </c>
      <c r="AC8" s="48" t="s">
        <v>85</v>
      </c>
      <c r="AD8" s="48" t="s">
        <v>85</v>
      </c>
      <c r="AE8" s="48" t="s">
        <v>85</v>
      </c>
      <c r="AF8" s="48" t="s">
        <v>85</v>
      </c>
      <c r="AG8" s="48" t="s">
        <v>85</v>
      </c>
      <c r="AH8" s="48" t="s">
        <v>85</v>
      </c>
      <c r="AI8" s="48" t="s">
        <v>85</v>
      </c>
      <c r="AJ8" s="48" t="s">
        <v>85</v>
      </c>
      <c r="AK8" s="48" t="s">
        <v>85</v>
      </c>
      <c r="AL8" s="48" t="s">
        <v>85</v>
      </c>
      <c r="AM8" s="48" t="s">
        <v>85</v>
      </c>
      <c r="AN8" s="48" t="s">
        <v>85</v>
      </c>
      <c r="AO8" s="48" t="s">
        <v>85</v>
      </c>
      <c r="AP8" s="48" t="s">
        <v>85</v>
      </c>
      <c r="AQ8" s="48" t="s">
        <v>85</v>
      </c>
      <c r="AR8" s="48" t="s">
        <v>85</v>
      </c>
      <c r="AS8" s="48" t="s">
        <v>85</v>
      </c>
      <c r="AT8" s="48" t="s">
        <v>85</v>
      </c>
      <c r="AU8" s="48" t="s">
        <v>85</v>
      </c>
      <c r="AV8" s="48" t="s">
        <v>85</v>
      </c>
      <c r="AW8" s="48" t="s">
        <v>85</v>
      </c>
    </row>
    <row r="9" spans="1:49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spans="1:49" s="281" customFormat="1" x14ac:dyDescent="0.3">
      <c r="A10" s="48" t="s">
        <v>85</v>
      </c>
      <c r="B10" s="48" t="s">
        <v>85</v>
      </c>
      <c r="C10" s="48" t="s">
        <v>85</v>
      </c>
      <c r="D10" s="48" t="s">
        <v>85</v>
      </c>
      <c r="E10" s="48" t="s">
        <v>85</v>
      </c>
      <c r="F10" s="48" t="s">
        <v>85</v>
      </c>
      <c r="G10" s="48" t="s">
        <v>85</v>
      </c>
      <c r="H10" s="48" t="s">
        <v>85</v>
      </c>
      <c r="I10" s="48" t="s">
        <v>85</v>
      </c>
      <c r="J10" s="48" t="s">
        <v>85</v>
      </c>
      <c r="K10" s="48" t="s">
        <v>85</v>
      </c>
      <c r="L10" s="48" t="s">
        <v>85</v>
      </c>
      <c r="M10" s="48" t="s">
        <v>85</v>
      </c>
      <c r="N10" s="48" t="s">
        <v>85</v>
      </c>
      <c r="O10" s="48" t="s">
        <v>85</v>
      </c>
      <c r="P10" s="48" t="s">
        <v>85</v>
      </c>
      <c r="Q10" s="48" t="s">
        <v>85</v>
      </c>
      <c r="R10" s="48" t="s">
        <v>85</v>
      </c>
      <c r="S10" s="48" t="s">
        <v>85</v>
      </c>
      <c r="T10" s="48" t="s">
        <v>85</v>
      </c>
      <c r="U10" s="48" t="s">
        <v>85</v>
      </c>
      <c r="V10" s="48" t="s">
        <v>85</v>
      </c>
      <c r="W10" s="48" t="s">
        <v>85</v>
      </c>
      <c r="X10" s="48" t="s">
        <v>85</v>
      </c>
      <c r="Y10" s="48" t="s">
        <v>85</v>
      </c>
      <c r="Z10" s="48" t="s">
        <v>85</v>
      </c>
      <c r="AA10" s="48" t="s">
        <v>85</v>
      </c>
      <c r="AB10" s="48" t="s">
        <v>85</v>
      </c>
      <c r="AC10" s="48" t="s">
        <v>85</v>
      </c>
      <c r="AD10" s="48" t="s">
        <v>85</v>
      </c>
      <c r="AE10" s="48" t="s">
        <v>85</v>
      </c>
      <c r="AF10" s="48" t="s">
        <v>85</v>
      </c>
      <c r="AG10" s="48" t="s">
        <v>85</v>
      </c>
      <c r="AH10" s="48" t="s">
        <v>85</v>
      </c>
      <c r="AI10" s="48" t="s">
        <v>85</v>
      </c>
      <c r="AJ10" s="48" t="s">
        <v>85</v>
      </c>
      <c r="AK10" s="48" t="s">
        <v>85</v>
      </c>
      <c r="AL10" s="48" t="s">
        <v>85</v>
      </c>
      <c r="AM10" s="48" t="s">
        <v>85</v>
      </c>
      <c r="AN10" s="48" t="s">
        <v>85</v>
      </c>
      <c r="AO10" s="48" t="s">
        <v>85</v>
      </c>
      <c r="AP10" s="48" t="s">
        <v>85</v>
      </c>
      <c r="AQ10" s="48" t="s">
        <v>85</v>
      </c>
      <c r="AR10" s="48" t="s">
        <v>85</v>
      </c>
      <c r="AS10" s="48" t="s">
        <v>85</v>
      </c>
      <c r="AT10" s="48" t="s">
        <v>85</v>
      </c>
      <c r="AU10" s="48" t="s">
        <v>85</v>
      </c>
      <c r="AV10" s="48" t="s">
        <v>85</v>
      </c>
      <c r="AW10" s="48" t="s">
        <v>85</v>
      </c>
    </row>
    <row r="11" spans="1:49" ht="15" thickBot="1" x14ac:dyDescent="0.35">
      <c r="E11" s="56"/>
      <c r="F11" s="56"/>
    </row>
    <row r="12" spans="1:49" ht="15" thickBot="1" x14ac:dyDescent="0.35">
      <c r="A12" s="48" t="s">
        <v>19</v>
      </c>
      <c r="B12" s="163" t="s">
        <v>177</v>
      </c>
      <c r="C12" s="179" t="s">
        <v>168</v>
      </c>
      <c r="D12" s="49" t="s">
        <v>60</v>
      </c>
      <c r="E12" s="166">
        <v>1.0000000000000001E-5</v>
      </c>
      <c r="F12" s="163">
        <v>1</v>
      </c>
      <c r="G12" s="48">
        <v>0.2</v>
      </c>
      <c r="H12" s="50">
        <f>E12*F12*G12</f>
        <v>2.0000000000000003E-6</v>
      </c>
      <c r="I12" s="164">
        <f>1.2*5.27</f>
        <v>6.323999999999999</v>
      </c>
      <c r="J12" s="162">
        <f>I12</f>
        <v>6.323999999999999</v>
      </c>
      <c r="K12" s="172" t="s">
        <v>184</v>
      </c>
      <c r="L12" s="177">
        <v>300</v>
      </c>
      <c r="M12" s="92" t="str">
        <f t="shared" ref="M12:N17" si="11">A12</f>
        <v>С1</v>
      </c>
      <c r="N12" s="92" t="str">
        <f t="shared" si="11"/>
        <v>Трубопровод ЛВЖ+токси</v>
      </c>
      <c r="O12" s="92" t="str">
        <f t="shared" ref="O12:O17" si="12">D12</f>
        <v>Полное-пожар</v>
      </c>
      <c r="P12" s="92" t="s">
        <v>85</v>
      </c>
      <c r="Q12" s="92" t="s">
        <v>85</v>
      </c>
      <c r="R12" s="92" t="s">
        <v>85</v>
      </c>
      <c r="S12" s="92" t="s">
        <v>85</v>
      </c>
      <c r="T12" s="92" t="s">
        <v>85</v>
      </c>
      <c r="U12" s="92" t="s">
        <v>85</v>
      </c>
      <c r="V12" s="92" t="s">
        <v>85</v>
      </c>
      <c r="W12" s="92" t="s">
        <v>85</v>
      </c>
      <c r="X12" s="92" t="s">
        <v>85</v>
      </c>
      <c r="Y12" s="92" t="s">
        <v>85</v>
      </c>
      <c r="Z12" s="92" t="s">
        <v>85</v>
      </c>
      <c r="AA12" s="92" t="s">
        <v>85</v>
      </c>
      <c r="AB12" s="92" t="s">
        <v>85</v>
      </c>
      <c r="AC12" s="92" t="s">
        <v>85</v>
      </c>
      <c r="AD12" s="92" t="s">
        <v>85</v>
      </c>
      <c r="AE12" s="92" t="s">
        <v>85</v>
      </c>
      <c r="AF12" s="92" t="s">
        <v>85</v>
      </c>
      <c r="AG12" s="92" t="s">
        <v>85</v>
      </c>
      <c r="AH12" s="52">
        <v>1</v>
      </c>
      <c r="AI12" s="52">
        <v>2</v>
      </c>
      <c r="AJ12" s="165">
        <v>0.75</v>
      </c>
      <c r="AK12" s="165">
        <v>2.7E-2</v>
      </c>
      <c r="AL12" s="165">
        <v>3</v>
      </c>
      <c r="AM12" s="92"/>
      <c r="AN12" s="92"/>
      <c r="AO12" s="93">
        <f>AK12*I12+AJ12</f>
        <v>0.92074800000000001</v>
      </c>
      <c r="AP12" s="93">
        <f>0.1*AO12</f>
        <v>9.2074800000000012E-2</v>
      </c>
      <c r="AQ12" s="94">
        <f>AH12*3+0.25*AI12</f>
        <v>3.5</v>
      </c>
      <c r="AR12" s="94">
        <f>SUM(AO12:AQ12)/4</f>
        <v>1.1282057000000001</v>
      </c>
      <c r="AS12" s="93">
        <f>10068.2*J12*POWER(10,-6)</f>
        <v>6.3671296799999999E-2</v>
      </c>
      <c r="AT12" s="94">
        <f>AS12+AR12+AQ12+AP12+AO12</f>
        <v>5.7046997967999991</v>
      </c>
      <c r="AU12" s="95">
        <f>AH12*H12</f>
        <v>2.0000000000000003E-6</v>
      </c>
      <c r="AV12" s="95">
        <f>H12*AI12</f>
        <v>4.0000000000000007E-6</v>
      </c>
      <c r="AW12" s="95">
        <f>H12*AT12</f>
        <v>1.14093995936E-5</v>
      </c>
    </row>
    <row r="13" spans="1:49" ht="15" thickBot="1" x14ac:dyDescent="0.35">
      <c r="A13" s="48" t="s">
        <v>20</v>
      </c>
      <c r="B13" s="48" t="str">
        <f>B12</f>
        <v>Трубопровод ЛВЖ+токси</v>
      </c>
      <c r="C13" s="179" t="s">
        <v>169</v>
      </c>
      <c r="D13" s="49" t="s">
        <v>63</v>
      </c>
      <c r="E13" s="167">
        <f>E12</f>
        <v>1.0000000000000001E-5</v>
      </c>
      <c r="F13" s="168">
        <f>F12</f>
        <v>1</v>
      </c>
      <c r="G13" s="48">
        <v>0.04</v>
      </c>
      <c r="H13" s="50">
        <f t="shared" ref="H13:H17" si="13">E13*F13*G13</f>
        <v>4.0000000000000003E-7</v>
      </c>
      <c r="I13" s="162">
        <f>I12</f>
        <v>6.323999999999999</v>
      </c>
      <c r="J13" s="163">
        <v>0.625</v>
      </c>
      <c r="K13" s="172" t="s">
        <v>185</v>
      </c>
      <c r="L13" s="177">
        <v>0</v>
      </c>
      <c r="M13" s="92" t="str">
        <f t="shared" si="11"/>
        <v>С2</v>
      </c>
      <c r="N13" s="92" t="str">
        <f t="shared" si="11"/>
        <v>Трубопровод ЛВЖ+токси</v>
      </c>
      <c r="O13" s="92" t="str">
        <f t="shared" si="12"/>
        <v>Полное-взрыв</v>
      </c>
      <c r="P13" s="92" t="s">
        <v>85</v>
      </c>
      <c r="Q13" s="92" t="s">
        <v>85</v>
      </c>
      <c r="R13" s="92" t="s">
        <v>85</v>
      </c>
      <c r="S13" s="92" t="s">
        <v>85</v>
      </c>
      <c r="T13" s="92" t="s">
        <v>85</v>
      </c>
      <c r="U13" s="92" t="s">
        <v>85</v>
      </c>
      <c r="V13" s="92" t="s">
        <v>85</v>
      </c>
      <c r="W13" s="92" t="s">
        <v>85</v>
      </c>
      <c r="X13" s="92" t="s">
        <v>85</v>
      </c>
      <c r="Y13" s="92" t="s">
        <v>85</v>
      </c>
      <c r="Z13" s="92" t="s">
        <v>85</v>
      </c>
      <c r="AA13" s="92" t="s">
        <v>85</v>
      </c>
      <c r="AB13" s="92" t="s">
        <v>85</v>
      </c>
      <c r="AC13" s="92" t="s">
        <v>85</v>
      </c>
      <c r="AD13" s="92" t="s">
        <v>85</v>
      </c>
      <c r="AE13" s="92" t="s">
        <v>85</v>
      </c>
      <c r="AF13" s="92" t="s">
        <v>85</v>
      </c>
      <c r="AG13" s="92" t="s">
        <v>85</v>
      </c>
      <c r="AH13" s="52">
        <v>2</v>
      </c>
      <c r="AI13" s="52">
        <v>2</v>
      </c>
      <c r="AJ13" s="92">
        <f>AJ12</f>
        <v>0.75</v>
      </c>
      <c r="AK13" s="92">
        <f>AK12</f>
        <v>2.7E-2</v>
      </c>
      <c r="AL13" s="92">
        <f>AL12</f>
        <v>3</v>
      </c>
      <c r="AM13" s="92"/>
      <c r="AN13" s="92"/>
      <c r="AO13" s="93">
        <f>AK13*I13+AJ13</f>
        <v>0.92074800000000001</v>
      </c>
      <c r="AP13" s="93">
        <f t="shared" ref="AP13:AP17" si="14">0.1*AO13</f>
        <v>9.2074800000000012E-2</v>
      </c>
      <c r="AQ13" s="94">
        <f t="shared" ref="AQ13:AQ17" si="15">AH13*3+0.25*AI13</f>
        <v>6.5</v>
      </c>
      <c r="AR13" s="94">
        <f t="shared" ref="AR13:AR17" si="16">SUM(AO13:AQ13)/4</f>
        <v>1.8782057000000001</v>
      </c>
      <c r="AS13" s="93">
        <f>10068.2*J13*POWER(10,-6)*10</f>
        <v>6.2926249999999989E-2</v>
      </c>
      <c r="AT13" s="94">
        <f t="shared" ref="AT13:AT17" si="17">AS13+AR13+AQ13+AP13+AO13</f>
        <v>9.4539547500000012</v>
      </c>
      <c r="AU13" s="95">
        <f t="shared" ref="AU13:AU17" si="18">AH13*H13</f>
        <v>8.0000000000000007E-7</v>
      </c>
      <c r="AV13" s="95">
        <f t="shared" ref="AV13:AV17" si="19">H13*AI13</f>
        <v>8.0000000000000007E-7</v>
      </c>
      <c r="AW13" s="95">
        <f t="shared" ref="AW13:AW17" si="20">H13*AT13</f>
        <v>3.7815819000000008E-6</v>
      </c>
    </row>
    <row r="14" spans="1:49" x14ac:dyDescent="0.3">
      <c r="A14" s="48" t="s">
        <v>21</v>
      </c>
      <c r="B14" s="48" t="str">
        <f>B12</f>
        <v>Трубопровод ЛВЖ+токси</v>
      </c>
      <c r="C14" s="179" t="s">
        <v>178</v>
      </c>
      <c r="D14" s="49" t="s">
        <v>180</v>
      </c>
      <c r="E14" s="167">
        <f>E12</f>
        <v>1.0000000000000001E-5</v>
      </c>
      <c r="F14" s="168">
        <f>F12</f>
        <v>1</v>
      </c>
      <c r="G14" s="48">
        <v>0.76</v>
      </c>
      <c r="H14" s="50">
        <f t="shared" si="13"/>
        <v>7.6000000000000009E-6</v>
      </c>
      <c r="I14" s="162">
        <f>I12</f>
        <v>6.323999999999999</v>
      </c>
      <c r="J14" s="169">
        <f>J13*0.25</f>
        <v>0.15625</v>
      </c>
      <c r="K14" s="172" t="s">
        <v>186</v>
      </c>
      <c r="L14" s="177">
        <v>0</v>
      </c>
      <c r="M14" s="92" t="str">
        <f t="shared" si="11"/>
        <v>С3</v>
      </c>
      <c r="N14" s="92" t="str">
        <f t="shared" si="11"/>
        <v>Трубопровод ЛВЖ+токси</v>
      </c>
      <c r="O14" s="92" t="str">
        <f t="shared" si="12"/>
        <v>Полное-токси</v>
      </c>
      <c r="P14" s="92" t="s">
        <v>85</v>
      </c>
      <c r="Q14" s="92" t="s">
        <v>85</v>
      </c>
      <c r="R14" s="92" t="s">
        <v>85</v>
      </c>
      <c r="S14" s="92" t="s">
        <v>85</v>
      </c>
      <c r="T14" s="92" t="s">
        <v>85</v>
      </c>
      <c r="U14" s="92" t="s">
        <v>85</v>
      </c>
      <c r="V14" s="92" t="s">
        <v>85</v>
      </c>
      <c r="W14" s="92" t="s">
        <v>85</v>
      </c>
      <c r="X14" s="92" t="s">
        <v>85</v>
      </c>
      <c r="Y14" s="92" t="s">
        <v>85</v>
      </c>
      <c r="Z14" s="92" t="s">
        <v>85</v>
      </c>
      <c r="AA14" s="92" t="s">
        <v>85</v>
      </c>
      <c r="AB14" s="92" t="s">
        <v>85</v>
      </c>
      <c r="AC14" s="92" t="s">
        <v>85</v>
      </c>
      <c r="AD14" s="92" t="s">
        <v>85</v>
      </c>
      <c r="AE14" s="92" t="s">
        <v>85</v>
      </c>
      <c r="AF14" s="92" t="s">
        <v>85</v>
      </c>
      <c r="AG14" s="92" t="s">
        <v>85</v>
      </c>
      <c r="AH14" s="92">
        <v>0</v>
      </c>
      <c r="AI14" s="92">
        <v>1</v>
      </c>
      <c r="AJ14" s="92">
        <f>AJ12</f>
        <v>0.75</v>
      </c>
      <c r="AK14" s="92">
        <f>AK12</f>
        <v>2.7E-2</v>
      </c>
      <c r="AL14" s="92">
        <f>AL12</f>
        <v>3</v>
      </c>
      <c r="AM14" s="92"/>
      <c r="AN14" s="92"/>
      <c r="AO14" s="93">
        <f>AK14*I14*0.1+AJ14</f>
        <v>0.76707479999999995</v>
      </c>
      <c r="AP14" s="93">
        <f t="shared" si="14"/>
        <v>7.6707479999999995E-2</v>
      </c>
      <c r="AQ14" s="94">
        <f t="shared" si="15"/>
        <v>0.25</v>
      </c>
      <c r="AR14" s="94">
        <f t="shared" si="16"/>
        <v>0.27344556999999997</v>
      </c>
      <c r="AS14" s="93">
        <f>1333*J13*POWER(10,-6)</f>
        <v>8.3312499999999999E-4</v>
      </c>
      <c r="AT14" s="94">
        <f t="shared" si="17"/>
        <v>1.3680609750000001</v>
      </c>
      <c r="AU14" s="95">
        <f t="shared" si="18"/>
        <v>0</v>
      </c>
      <c r="AV14" s="95">
        <f t="shared" si="19"/>
        <v>7.6000000000000009E-6</v>
      </c>
      <c r="AW14" s="95">
        <f t="shared" si="20"/>
        <v>1.0397263410000003E-5</v>
      </c>
    </row>
    <row r="15" spans="1:49" x14ac:dyDescent="0.3">
      <c r="A15" s="48" t="s">
        <v>22</v>
      </c>
      <c r="B15" s="48" t="str">
        <f>B12</f>
        <v>Трубопровод ЛВЖ+токси</v>
      </c>
      <c r="C15" s="179" t="s">
        <v>171</v>
      </c>
      <c r="D15" s="49" t="s">
        <v>86</v>
      </c>
      <c r="E15" s="166">
        <v>1E-4</v>
      </c>
      <c r="F15" s="168">
        <f>F12</f>
        <v>1</v>
      </c>
      <c r="G15" s="48">
        <v>0.2</v>
      </c>
      <c r="H15" s="50">
        <f t="shared" si="13"/>
        <v>2.0000000000000002E-5</v>
      </c>
      <c r="I15" s="162">
        <f>0.15*I12</f>
        <v>0.94859999999999978</v>
      </c>
      <c r="J15" s="162">
        <f>I15</f>
        <v>0.94859999999999978</v>
      </c>
      <c r="K15" s="174" t="s">
        <v>188</v>
      </c>
      <c r="L15" s="178">
        <v>45390</v>
      </c>
      <c r="M15" s="92" t="str">
        <f t="shared" si="11"/>
        <v>С4</v>
      </c>
      <c r="N15" s="92" t="str">
        <f t="shared" si="11"/>
        <v>Трубопровод ЛВЖ+токси</v>
      </c>
      <c r="O15" s="92" t="str">
        <f t="shared" si="12"/>
        <v>Частичное-пожар</v>
      </c>
      <c r="P15" s="92" t="s">
        <v>85</v>
      </c>
      <c r="Q15" s="92" t="s">
        <v>85</v>
      </c>
      <c r="R15" s="92" t="s">
        <v>85</v>
      </c>
      <c r="S15" s="92" t="s">
        <v>85</v>
      </c>
      <c r="T15" s="92" t="s">
        <v>85</v>
      </c>
      <c r="U15" s="92" t="s">
        <v>85</v>
      </c>
      <c r="V15" s="92" t="s">
        <v>85</v>
      </c>
      <c r="W15" s="92" t="s">
        <v>85</v>
      </c>
      <c r="X15" s="92" t="s">
        <v>85</v>
      </c>
      <c r="Y15" s="92" t="s">
        <v>85</v>
      </c>
      <c r="Z15" s="92" t="s">
        <v>85</v>
      </c>
      <c r="AA15" s="92" t="s">
        <v>85</v>
      </c>
      <c r="AB15" s="92" t="s">
        <v>85</v>
      </c>
      <c r="AC15" s="92" t="s">
        <v>85</v>
      </c>
      <c r="AD15" s="92" t="s">
        <v>85</v>
      </c>
      <c r="AE15" s="92" t="s">
        <v>85</v>
      </c>
      <c r="AF15" s="92" t="s">
        <v>85</v>
      </c>
      <c r="AG15" s="92" t="s">
        <v>85</v>
      </c>
      <c r="AH15" s="92">
        <v>0</v>
      </c>
      <c r="AI15" s="92">
        <v>2</v>
      </c>
      <c r="AJ15" s="92">
        <f>0.1*$AJ$2</f>
        <v>7.5000000000000011E-2</v>
      </c>
      <c r="AK15" s="92">
        <f>AK12</f>
        <v>2.7E-2</v>
      </c>
      <c r="AL15" s="92">
        <f>ROUNDUP(AL12/3,0)</f>
        <v>1</v>
      </c>
      <c r="AM15" s="92"/>
      <c r="AN15" s="92"/>
      <c r="AO15" s="93">
        <f>AK15*I15+AJ15</f>
        <v>0.10061220000000001</v>
      </c>
      <c r="AP15" s="93">
        <f t="shared" si="14"/>
        <v>1.0061220000000003E-2</v>
      </c>
      <c r="AQ15" s="94">
        <f t="shared" si="15"/>
        <v>0.5</v>
      </c>
      <c r="AR15" s="94">
        <f t="shared" si="16"/>
        <v>0.15266835500000001</v>
      </c>
      <c r="AS15" s="93">
        <f>10068.2*J15*POWER(10,-6)</f>
        <v>9.5506945199999981E-3</v>
      </c>
      <c r="AT15" s="94">
        <f t="shared" si="17"/>
        <v>0.77289246952000001</v>
      </c>
      <c r="AU15" s="95">
        <f t="shared" si="18"/>
        <v>0</v>
      </c>
      <c r="AV15" s="95">
        <f t="shared" si="19"/>
        <v>4.0000000000000003E-5</v>
      </c>
      <c r="AW15" s="95">
        <f t="shared" si="20"/>
        <v>1.5457849390400003E-5</v>
      </c>
    </row>
    <row r="16" spans="1:49" x14ac:dyDescent="0.3">
      <c r="A16" s="48" t="s">
        <v>23</v>
      </c>
      <c r="B16" s="48" t="str">
        <f>B12</f>
        <v>Трубопровод ЛВЖ+токси</v>
      </c>
      <c r="C16" s="179" t="s">
        <v>172</v>
      </c>
      <c r="D16" s="49" t="s">
        <v>174</v>
      </c>
      <c r="E16" s="167">
        <f>E15</f>
        <v>1E-4</v>
      </c>
      <c r="F16" s="168">
        <f>F12</f>
        <v>1</v>
      </c>
      <c r="G16" s="48">
        <v>0.04</v>
      </c>
      <c r="H16" s="50">
        <f t="shared" si="13"/>
        <v>4.0000000000000007E-6</v>
      </c>
      <c r="I16" s="162">
        <f>0.15*I12</f>
        <v>0.94859999999999978</v>
      </c>
      <c r="J16" s="162">
        <f>0.15*J13</f>
        <v>9.375E-2</v>
      </c>
      <c r="K16" s="174" t="s">
        <v>189</v>
      </c>
      <c r="L16" s="178">
        <v>3</v>
      </c>
      <c r="M16" s="92" t="str">
        <f t="shared" si="11"/>
        <v>С5</v>
      </c>
      <c r="N16" s="92" t="str">
        <f t="shared" si="11"/>
        <v>Трубопровод ЛВЖ+токси</v>
      </c>
      <c r="O16" s="92" t="str">
        <f t="shared" si="12"/>
        <v>Частичное-пожар-вспышка</v>
      </c>
      <c r="P16" s="92" t="s">
        <v>85</v>
      </c>
      <c r="Q16" s="92" t="s">
        <v>85</v>
      </c>
      <c r="R16" s="92" t="s">
        <v>85</v>
      </c>
      <c r="S16" s="92" t="s">
        <v>85</v>
      </c>
      <c r="T16" s="92" t="s">
        <v>85</v>
      </c>
      <c r="U16" s="92" t="s">
        <v>85</v>
      </c>
      <c r="V16" s="92" t="s">
        <v>85</v>
      </c>
      <c r="W16" s="92" t="s">
        <v>85</v>
      </c>
      <c r="X16" s="92" t="s">
        <v>85</v>
      </c>
      <c r="Y16" s="92" t="s">
        <v>85</v>
      </c>
      <c r="Z16" s="92" t="s">
        <v>85</v>
      </c>
      <c r="AA16" s="92" t="s">
        <v>85</v>
      </c>
      <c r="AB16" s="92" t="s">
        <v>85</v>
      </c>
      <c r="AC16" s="92" t="s">
        <v>85</v>
      </c>
      <c r="AD16" s="92" t="s">
        <v>85</v>
      </c>
      <c r="AE16" s="92" t="s">
        <v>85</v>
      </c>
      <c r="AF16" s="92" t="s">
        <v>85</v>
      </c>
      <c r="AG16" s="92" t="s">
        <v>85</v>
      </c>
      <c r="AH16" s="92">
        <v>0</v>
      </c>
      <c r="AI16" s="92">
        <v>1</v>
      </c>
      <c r="AJ16" s="92">
        <f>0.1*$AJ$2</f>
        <v>7.5000000000000011E-2</v>
      </c>
      <c r="AK16" s="92">
        <f>AK12</f>
        <v>2.7E-2</v>
      </c>
      <c r="AL16" s="92">
        <f>ROUNDUP(AL12/3,0)</f>
        <v>1</v>
      </c>
      <c r="AM16" s="92"/>
      <c r="AN16" s="92"/>
      <c r="AO16" s="93">
        <f t="shared" ref="AO16" si="21">AK16*I16+AJ16</f>
        <v>0.10061220000000001</v>
      </c>
      <c r="AP16" s="93">
        <f t="shared" si="14"/>
        <v>1.0061220000000003E-2</v>
      </c>
      <c r="AQ16" s="94">
        <f t="shared" si="15"/>
        <v>0.25</v>
      </c>
      <c r="AR16" s="94">
        <f t="shared" si="16"/>
        <v>9.0168355000000006E-2</v>
      </c>
      <c r="AS16" s="93">
        <f>10068.2*J16*POWER(10,-6)*10</f>
        <v>9.4389375000000011E-3</v>
      </c>
      <c r="AT16" s="94">
        <f t="shared" si="17"/>
        <v>0.46028071250000002</v>
      </c>
      <c r="AU16" s="95">
        <f t="shared" si="18"/>
        <v>0</v>
      </c>
      <c r="AV16" s="95">
        <f t="shared" si="19"/>
        <v>4.0000000000000007E-6</v>
      </c>
      <c r="AW16" s="95">
        <f t="shared" si="20"/>
        <v>1.8411228500000003E-6</v>
      </c>
    </row>
    <row r="17" spans="1:49" ht="15" thickBot="1" x14ac:dyDescent="0.35">
      <c r="A17" s="48" t="s">
        <v>24</v>
      </c>
      <c r="B17" s="48" t="str">
        <f>B12</f>
        <v>Трубопровод ЛВЖ+токси</v>
      </c>
      <c r="C17" s="179" t="s">
        <v>179</v>
      </c>
      <c r="D17" s="49" t="s">
        <v>181</v>
      </c>
      <c r="E17" s="167">
        <f>E15</f>
        <v>1E-4</v>
      </c>
      <c r="F17" s="168">
        <f>F12</f>
        <v>1</v>
      </c>
      <c r="G17" s="48">
        <v>0.76</v>
      </c>
      <c r="H17" s="50">
        <f t="shared" si="13"/>
        <v>7.6000000000000004E-5</v>
      </c>
      <c r="I17" s="162">
        <f>0.15*I12</f>
        <v>0.94859999999999978</v>
      </c>
      <c r="J17" s="169">
        <f>J16*0.25</f>
        <v>2.34375E-2</v>
      </c>
      <c r="K17" s="175" t="s">
        <v>200</v>
      </c>
      <c r="L17" s="231">
        <v>2</v>
      </c>
      <c r="M17" s="92" t="str">
        <f t="shared" si="11"/>
        <v>С6</v>
      </c>
      <c r="N17" s="92" t="str">
        <f t="shared" si="11"/>
        <v>Трубопровод ЛВЖ+токси</v>
      </c>
      <c r="O17" s="92" t="str">
        <f t="shared" si="12"/>
        <v>Частичное-токси</v>
      </c>
      <c r="P17" s="92" t="s">
        <v>85</v>
      </c>
      <c r="Q17" s="92" t="s">
        <v>85</v>
      </c>
      <c r="R17" s="92" t="s">
        <v>85</v>
      </c>
      <c r="S17" s="92" t="s">
        <v>85</v>
      </c>
      <c r="T17" s="92" t="s">
        <v>85</v>
      </c>
      <c r="U17" s="92" t="s">
        <v>85</v>
      </c>
      <c r="V17" s="92" t="s">
        <v>85</v>
      </c>
      <c r="W17" s="92" t="s">
        <v>85</v>
      </c>
      <c r="X17" s="92" t="s">
        <v>85</v>
      </c>
      <c r="Y17" s="92" t="s">
        <v>85</v>
      </c>
      <c r="Z17" s="92" t="s">
        <v>85</v>
      </c>
      <c r="AA17" s="92" t="s">
        <v>85</v>
      </c>
      <c r="AB17" s="92" t="s">
        <v>85</v>
      </c>
      <c r="AC17" s="92" t="s">
        <v>85</v>
      </c>
      <c r="AD17" s="92" t="s">
        <v>85</v>
      </c>
      <c r="AE17" s="92" t="s">
        <v>85</v>
      </c>
      <c r="AF17" s="92" t="s">
        <v>85</v>
      </c>
      <c r="AG17" s="92" t="s">
        <v>85</v>
      </c>
      <c r="AH17" s="92">
        <v>0</v>
      </c>
      <c r="AI17" s="92">
        <v>1</v>
      </c>
      <c r="AJ17" s="92">
        <f>0.1*$AJ$2</f>
        <v>7.5000000000000011E-2</v>
      </c>
      <c r="AK17" s="92">
        <f>AK12</f>
        <v>2.7E-2</v>
      </c>
      <c r="AL17" s="92">
        <f>ROUNDUP(AL12/3,0)</f>
        <v>1</v>
      </c>
      <c r="AM17" s="92"/>
      <c r="AN17" s="92"/>
      <c r="AO17" s="93">
        <f>AK17*I17*0.1+AJ17</f>
        <v>7.7561220000000014E-2</v>
      </c>
      <c r="AP17" s="93">
        <f t="shared" si="14"/>
        <v>7.7561220000000016E-3</v>
      </c>
      <c r="AQ17" s="94">
        <f t="shared" si="15"/>
        <v>0.25</v>
      </c>
      <c r="AR17" s="94">
        <f t="shared" si="16"/>
        <v>8.3829335500000005E-2</v>
      </c>
      <c r="AS17" s="93">
        <f>1333*J16*POWER(10,-6)</f>
        <v>1.2496875E-4</v>
      </c>
      <c r="AT17" s="94">
        <f t="shared" si="17"/>
        <v>0.41927164625000002</v>
      </c>
      <c r="AU17" s="95">
        <f t="shared" si="18"/>
        <v>0</v>
      </c>
      <c r="AV17" s="95">
        <f t="shared" si="19"/>
        <v>7.6000000000000004E-5</v>
      </c>
      <c r="AW17" s="95">
        <f t="shared" si="20"/>
        <v>3.1864645115000006E-5</v>
      </c>
    </row>
    <row r="18" spans="1:49" x14ac:dyDescent="0.3">
      <c r="A18" s="48"/>
      <c r="B18" s="48"/>
      <c r="C18" s="179"/>
      <c r="D18" s="49"/>
      <c r="E18" s="167"/>
      <c r="F18" s="168"/>
      <c r="G18" s="48"/>
      <c r="H18" s="50"/>
      <c r="I18" s="162"/>
      <c r="J18" s="48"/>
      <c r="K18" s="292"/>
      <c r="L18" s="293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3"/>
      <c r="AP18" s="93"/>
      <c r="AQ18" s="94"/>
      <c r="AR18" s="94"/>
      <c r="AS18" s="93"/>
      <c r="AT18" s="94"/>
      <c r="AU18" s="95"/>
      <c r="AV18" s="95"/>
      <c r="AW18" s="95"/>
    </row>
    <row r="19" spans="1:49" s="281" customFormat="1" x14ac:dyDescent="0.3">
      <c r="A19" s="48" t="s">
        <v>85</v>
      </c>
      <c r="B19" s="48" t="s">
        <v>85</v>
      </c>
      <c r="C19" s="48" t="s">
        <v>85</v>
      </c>
      <c r="D19" s="48" t="s">
        <v>85</v>
      </c>
      <c r="E19" s="48" t="s">
        <v>85</v>
      </c>
      <c r="F19" s="48" t="s">
        <v>85</v>
      </c>
      <c r="G19" s="48" t="s">
        <v>85</v>
      </c>
      <c r="H19" s="48" t="s">
        <v>85</v>
      </c>
      <c r="I19" s="48" t="s">
        <v>85</v>
      </c>
      <c r="J19" s="48" t="s">
        <v>85</v>
      </c>
      <c r="K19" s="48" t="s">
        <v>85</v>
      </c>
      <c r="L19" s="48" t="s">
        <v>85</v>
      </c>
      <c r="M19" s="48" t="s">
        <v>85</v>
      </c>
      <c r="N19" s="48" t="s">
        <v>85</v>
      </c>
      <c r="O19" s="48" t="s">
        <v>85</v>
      </c>
      <c r="P19" s="48" t="s">
        <v>85</v>
      </c>
      <c r="Q19" s="48" t="s">
        <v>85</v>
      </c>
      <c r="R19" s="48" t="s">
        <v>85</v>
      </c>
      <c r="S19" s="48" t="s">
        <v>85</v>
      </c>
      <c r="T19" s="48" t="s">
        <v>85</v>
      </c>
      <c r="U19" s="48" t="s">
        <v>85</v>
      </c>
      <c r="V19" s="48" t="s">
        <v>85</v>
      </c>
      <c r="W19" s="48" t="s">
        <v>85</v>
      </c>
      <c r="X19" s="48" t="s">
        <v>85</v>
      </c>
      <c r="Y19" s="48" t="s">
        <v>85</v>
      </c>
      <c r="Z19" s="48" t="s">
        <v>85</v>
      </c>
      <c r="AA19" s="48" t="s">
        <v>85</v>
      </c>
      <c r="AB19" s="48" t="s">
        <v>85</v>
      </c>
      <c r="AC19" s="48" t="s">
        <v>85</v>
      </c>
      <c r="AD19" s="48" t="s">
        <v>85</v>
      </c>
      <c r="AE19" s="48" t="s">
        <v>85</v>
      </c>
      <c r="AF19" s="48" t="s">
        <v>85</v>
      </c>
      <c r="AG19" s="48" t="s">
        <v>85</v>
      </c>
      <c r="AH19" s="48" t="s">
        <v>85</v>
      </c>
      <c r="AI19" s="48" t="s">
        <v>85</v>
      </c>
      <c r="AJ19" s="48" t="s">
        <v>85</v>
      </c>
      <c r="AK19" s="48" t="s">
        <v>85</v>
      </c>
      <c r="AL19" s="48" t="s">
        <v>85</v>
      </c>
      <c r="AM19" s="48" t="s">
        <v>85</v>
      </c>
      <c r="AN19" s="48" t="s">
        <v>85</v>
      </c>
      <c r="AO19" s="48" t="s">
        <v>85</v>
      </c>
      <c r="AP19" s="48" t="s">
        <v>85</v>
      </c>
      <c r="AQ19" s="48" t="s">
        <v>85</v>
      </c>
      <c r="AR19" s="48" t="s">
        <v>85</v>
      </c>
      <c r="AS19" s="48" t="s">
        <v>85</v>
      </c>
      <c r="AT19" s="48" t="s">
        <v>85</v>
      </c>
      <c r="AU19" s="48" t="s">
        <v>85</v>
      </c>
      <c r="AV19" s="48" t="s">
        <v>85</v>
      </c>
      <c r="AW19" s="48" t="s">
        <v>85</v>
      </c>
    </row>
    <row r="20" spans="1:49" s="281" customFormat="1" x14ac:dyDescent="0.3">
      <c r="A20" s="48" t="s">
        <v>85</v>
      </c>
      <c r="B20" s="48" t="s">
        <v>85</v>
      </c>
      <c r="C20" s="48" t="s">
        <v>85</v>
      </c>
      <c r="D20" s="48" t="s">
        <v>85</v>
      </c>
      <c r="E20" s="48" t="s">
        <v>85</v>
      </c>
      <c r="F20" s="48" t="s">
        <v>85</v>
      </c>
      <c r="G20" s="48" t="s">
        <v>85</v>
      </c>
      <c r="H20" s="48" t="s">
        <v>85</v>
      </c>
      <c r="I20" s="48" t="s">
        <v>85</v>
      </c>
      <c r="J20" s="48" t="s">
        <v>85</v>
      </c>
      <c r="K20" s="48" t="s">
        <v>85</v>
      </c>
      <c r="L20" s="48" t="s">
        <v>85</v>
      </c>
      <c r="M20" s="48" t="s">
        <v>85</v>
      </c>
      <c r="N20" s="48" t="s">
        <v>85</v>
      </c>
      <c r="O20" s="48" t="s">
        <v>85</v>
      </c>
      <c r="P20" s="48" t="s">
        <v>85</v>
      </c>
      <c r="Q20" s="48" t="s">
        <v>85</v>
      </c>
      <c r="R20" s="48" t="s">
        <v>85</v>
      </c>
      <c r="S20" s="48" t="s">
        <v>85</v>
      </c>
      <c r="T20" s="48" t="s">
        <v>85</v>
      </c>
      <c r="U20" s="48" t="s">
        <v>85</v>
      </c>
      <c r="V20" s="48" t="s">
        <v>85</v>
      </c>
      <c r="W20" s="48" t="s">
        <v>85</v>
      </c>
      <c r="X20" s="48" t="s">
        <v>85</v>
      </c>
      <c r="Y20" s="48" t="s">
        <v>85</v>
      </c>
      <c r="Z20" s="48" t="s">
        <v>85</v>
      </c>
      <c r="AA20" s="48" t="s">
        <v>85</v>
      </c>
      <c r="AB20" s="48" t="s">
        <v>85</v>
      </c>
      <c r="AC20" s="48" t="s">
        <v>85</v>
      </c>
      <c r="AD20" s="48" t="s">
        <v>85</v>
      </c>
      <c r="AE20" s="48" t="s">
        <v>85</v>
      </c>
      <c r="AF20" s="48" t="s">
        <v>85</v>
      </c>
      <c r="AG20" s="48" t="s">
        <v>85</v>
      </c>
      <c r="AH20" s="48" t="s">
        <v>85</v>
      </c>
      <c r="AI20" s="48" t="s">
        <v>85</v>
      </c>
      <c r="AJ20" s="48" t="s">
        <v>85</v>
      </c>
      <c r="AK20" s="48" t="s">
        <v>85</v>
      </c>
      <c r="AL20" s="48" t="s">
        <v>85</v>
      </c>
      <c r="AM20" s="48" t="s">
        <v>85</v>
      </c>
      <c r="AN20" s="48" t="s">
        <v>85</v>
      </c>
      <c r="AO20" s="48" t="s">
        <v>85</v>
      </c>
      <c r="AP20" s="48" t="s">
        <v>85</v>
      </c>
      <c r="AQ20" s="48" t="s">
        <v>85</v>
      </c>
      <c r="AR20" s="48" t="s">
        <v>85</v>
      </c>
      <c r="AS20" s="48" t="s">
        <v>85</v>
      </c>
      <c r="AT20" s="48" t="s">
        <v>85</v>
      </c>
      <c r="AU20" s="48" t="s">
        <v>85</v>
      </c>
      <c r="AV20" s="48" t="s">
        <v>85</v>
      </c>
      <c r="AW20" s="48" t="s">
        <v>85</v>
      </c>
    </row>
    <row r="21" spans="1:49" ht="15" thickBot="1" x14ac:dyDescent="0.35"/>
    <row r="22" spans="1:49" ht="15" thickBot="1" x14ac:dyDescent="0.35">
      <c r="A22" s="48" t="s">
        <v>19</v>
      </c>
      <c r="B22" s="163" t="s">
        <v>182</v>
      </c>
      <c r="C22" s="179" t="s">
        <v>168</v>
      </c>
      <c r="D22" s="49" t="s">
        <v>60</v>
      </c>
      <c r="E22" s="166">
        <v>1.0000000000000001E-5</v>
      </c>
      <c r="F22" s="163">
        <v>1</v>
      </c>
      <c r="G22" s="48">
        <v>0.2</v>
      </c>
      <c r="H22" s="50">
        <f>E22*F22*G22</f>
        <v>2.0000000000000003E-6</v>
      </c>
      <c r="I22" s="164">
        <v>8.75</v>
      </c>
      <c r="J22" s="162">
        <f>I22</f>
        <v>8.75</v>
      </c>
      <c r="K22" s="172" t="s">
        <v>184</v>
      </c>
      <c r="L22" s="177">
        <v>300</v>
      </c>
      <c r="M22" s="92" t="str">
        <f t="shared" ref="M22:M27" si="22">A22</f>
        <v>С1</v>
      </c>
      <c r="N22" s="92" t="str">
        <f t="shared" ref="N22:N27" si="23">B22</f>
        <v>Трубопровод ГЖ</v>
      </c>
      <c r="O22" s="92" t="str">
        <f t="shared" ref="O22:O27" si="24">D22</f>
        <v>Полное-пожар</v>
      </c>
      <c r="P22" s="92" t="s">
        <v>85</v>
      </c>
      <c r="Q22" s="92" t="s">
        <v>85</v>
      </c>
      <c r="R22" s="92" t="s">
        <v>85</v>
      </c>
      <c r="S22" s="92" t="s">
        <v>85</v>
      </c>
      <c r="T22" s="92" t="s">
        <v>85</v>
      </c>
      <c r="U22" s="92" t="s">
        <v>85</v>
      </c>
      <c r="V22" s="92" t="s">
        <v>85</v>
      </c>
      <c r="W22" s="92" t="s">
        <v>85</v>
      </c>
      <c r="X22" s="92" t="s">
        <v>85</v>
      </c>
      <c r="Y22" s="92" t="s">
        <v>85</v>
      </c>
      <c r="Z22" s="92" t="s">
        <v>85</v>
      </c>
      <c r="AA22" s="92" t="s">
        <v>85</v>
      </c>
      <c r="AB22" s="92" t="s">
        <v>85</v>
      </c>
      <c r="AC22" s="92" t="s">
        <v>85</v>
      </c>
      <c r="AD22" s="92" t="s">
        <v>85</v>
      </c>
      <c r="AE22" s="92" t="s">
        <v>85</v>
      </c>
      <c r="AF22" s="92" t="s">
        <v>85</v>
      </c>
      <c r="AG22" s="92" t="s">
        <v>85</v>
      </c>
      <c r="AH22" s="52">
        <v>1</v>
      </c>
      <c r="AI22" s="52">
        <v>2</v>
      </c>
      <c r="AJ22" s="165">
        <v>0.75</v>
      </c>
      <c r="AK22" s="165">
        <v>2.7E-2</v>
      </c>
      <c r="AL22" s="165">
        <v>3</v>
      </c>
      <c r="AM22" s="92"/>
      <c r="AN22" s="92"/>
      <c r="AO22" s="93">
        <f>AK22*I22+AJ22</f>
        <v>0.98624999999999996</v>
      </c>
      <c r="AP22" s="93">
        <f>0.1*AO22</f>
        <v>9.8625000000000004E-2</v>
      </c>
      <c r="AQ22" s="94">
        <f>AH22*3+0.25*AI22</f>
        <v>3.5</v>
      </c>
      <c r="AR22" s="94">
        <f>SUM(AO22:AQ22)/4</f>
        <v>1.1462187500000001</v>
      </c>
      <c r="AS22" s="93">
        <f>10068.2*J22*POWER(10,-6)</f>
        <v>8.8096750000000001E-2</v>
      </c>
      <c r="AT22" s="94">
        <f t="shared" ref="AT22:AT27" si="25">AS22+AR22+AQ22+AP22+AO22</f>
        <v>5.8191905000000004</v>
      </c>
      <c r="AU22" s="95">
        <f>AH22*H22</f>
        <v>2.0000000000000003E-6</v>
      </c>
      <c r="AV22" s="95">
        <f>H22*AI22</f>
        <v>4.0000000000000007E-6</v>
      </c>
      <c r="AW22" s="95">
        <f>H22*AT22</f>
        <v>1.1638381000000003E-5</v>
      </c>
    </row>
    <row r="23" spans="1:49" ht="15" thickBot="1" x14ac:dyDescent="0.35">
      <c r="A23" s="48" t="s">
        <v>20</v>
      </c>
      <c r="B23" s="48" t="str">
        <f>B22</f>
        <v>Трубопровод ГЖ</v>
      </c>
      <c r="C23" s="179" t="s">
        <v>183</v>
      </c>
      <c r="D23" s="49" t="s">
        <v>60</v>
      </c>
      <c r="E23" s="167">
        <f>E22</f>
        <v>1.0000000000000001E-5</v>
      </c>
      <c r="F23" s="168">
        <f>F22</f>
        <v>1</v>
      </c>
      <c r="G23" s="48">
        <v>0.04</v>
      </c>
      <c r="H23" s="50">
        <f t="shared" ref="H23:H27" si="26">E23*F23*G23</f>
        <v>4.0000000000000003E-7</v>
      </c>
      <c r="I23" s="162">
        <f>I22</f>
        <v>8.75</v>
      </c>
      <c r="J23" s="162">
        <f>I22</f>
        <v>8.75</v>
      </c>
      <c r="K23" s="172" t="s">
        <v>185</v>
      </c>
      <c r="L23" s="177">
        <v>0</v>
      </c>
      <c r="M23" s="92" t="str">
        <f t="shared" si="22"/>
        <v>С2</v>
      </c>
      <c r="N23" s="92" t="str">
        <f t="shared" si="23"/>
        <v>Трубопровод ГЖ</v>
      </c>
      <c r="O23" s="92" t="str">
        <f t="shared" si="24"/>
        <v>Полное-пожар</v>
      </c>
      <c r="P23" s="92" t="s">
        <v>85</v>
      </c>
      <c r="Q23" s="92" t="s">
        <v>85</v>
      </c>
      <c r="R23" s="92" t="s">
        <v>85</v>
      </c>
      <c r="S23" s="92" t="s">
        <v>85</v>
      </c>
      <c r="T23" s="92" t="s">
        <v>85</v>
      </c>
      <c r="U23" s="92" t="s">
        <v>85</v>
      </c>
      <c r="V23" s="92" t="s">
        <v>85</v>
      </c>
      <c r="W23" s="92" t="s">
        <v>85</v>
      </c>
      <c r="X23" s="92" t="s">
        <v>85</v>
      </c>
      <c r="Y23" s="92" t="s">
        <v>85</v>
      </c>
      <c r="Z23" s="92" t="s">
        <v>85</v>
      </c>
      <c r="AA23" s="92" t="s">
        <v>85</v>
      </c>
      <c r="AB23" s="92" t="s">
        <v>85</v>
      </c>
      <c r="AC23" s="92" t="s">
        <v>85</v>
      </c>
      <c r="AD23" s="92" t="s">
        <v>85</v>
      </c>
      <c r="AE23" s="92" t="s">
        <v>85</v>
      </c>
      <c r="AF23" s="92" t="s">
        <v>85</v>
      </c>
      <c r="AG23" s="92" t="s">
        <v>85</v>
      </c>
      <c r="AH23" s="52">
        <v>2</v>
      </c>
      <c r="AI23" s="52">
        <v>2</v>
      </c>
      <c r="AJ23" s="92">
        <f>AJ22</f>
        <v>0.75</v>
      </c>
      <c r="AK23" s="92">
        <f>AK22</f>
        <v>2.7E-2</v>
      </c>
      <c r="AL23" s="92">
        <f>AL22</f>
        <v>3</v>
      </c>
      <c r="AM23" s="92"/>
      <c r="AN23" s="92"/>
      <c r="AO23" s="93">
        <f>AK23*I23+AJ23</f>
        <v>0.98624999999999996</v>
      </c>
      <c r="AP23" s="93">
        <f t="shared" ref="AP23:AP27" si="27">0.1*AO23</f>
        <v>9.8625000000000004E-2</v>
      </c>
      <c r="AQ23" s="94">
        <f t="shared" ref="AQ23:AQ27" si="28">AH23*3+0.25*AI23</f>
        <v>6.5</v>
      </c>
      <c r="AR23" s="94">
        <f t="shared" ref="AR23:AR27" si="29">SUM(AO23:AQ23)/4</f>
        <v>1.8962187500000001</v>
      </c>
      <c r="AS23" s="93">
        <f>10068.2*J23*POWER(10,-6)*10</f>
        <v>0.88096750000000001</v>
      </c>
      <c r="AT23" s="94">
        <f t="shared" si="25"/>
        <v>10.36206125</v>
      </c>
      <c r="AU23" s="95">
        <f t="shared" ref="AU23:AU27" si="30">AH23*H23</f>
        <v>8.0000000000000007E-7</v>
      </c>
      <c r="AV23" s="95">
        <f t="shared" ref="AV23:AV27" si="31">H23*AI23</f>
        <v>8.0000000000000007E-7</v>
      </c>
      <c r="AW23" s="95">
        <f t="shared" ref="AW23:AW27" si="32">H23*AT23</f>
        <v>4.1448245E-6</v>
      </c>
    </row>
    <row r="24" spans="1:49" x14ac:dyDescent="0.3">
      <c r="A24" s="48" t="s">
        <v>21</v>
      </c>
      <c r="B24" s="48" t="str">
        <f>B22</f>
        <v>Трубопровод ГЖ</v>
      </c>
      <c r="C24" s="179" t="s">
        <v>170</v>
      </c>
      <c r="D24" s="49" t="s">
        <v>61</v>
      </c>
      <c r="E24" s="167">
        <f>E22</f>
        <v>1.0000000000000001E-5</v>
      </c>
      <c r="F24" s="168">
        <f>F22</f>
        <v>1</v>
      </c>
      <c r="G24" s="48">
        <v>0.76</v>
      </c>
      <c r="H24" s="50">
        <f t="shared" si="26"/>
        <v>7.6000000000000009E-6</v>
      </c>
      <c r="I24" s="162">
        <f>I22</f>
        <v>8.75</v>
      </c>
      <c r="J24" s="48">
        <v>0</v>
      </c>
      <c r="K24" s="172" t="s">
        <v>186</v>
      </c>
      <c r="L24" s="177">
        <v>0</v>
      </c>
      <c r="M24" s="92" t="str">
        <f t="shared" si="22"/>
        <v>С3</v>
      </c>
      <c r="N24" s="92" t="str">
        <f t="shared" si="23"/>
        <v>Трубопровод ГЖ</v>
      </c>
      <c r="O24" s="92" t="str">
        <f t="shared" si="24"/>
        <v>Полное-ликвидация</v>
      </c>
      <c r="P24" s="92" t="s">
        <v>85</v>
      </c>
      <c r="Q24" s="92" t="s">
        <v>85</v>
      </c>
      <c r="R24" s="92" t="s">
        <v>85</v>
      </c>
      <c r="S24" s="92" t="s">
        <v>85</v>
      </c>
      <c r="T24" s="92" t="s">
        <v>85</v>
      </c>
      <c r="U24" s="92" t="s">
        <v>85</v>
      </c>
      <c r="V24" s="92" t="s">
        <v>85</v>
      </c>
      <c r="W24" s="92" t="s">
        <v>85</v>
      </c>
      <c r="X24" s="92" t="s">
        <v>85</v>
      </c>
      <c r="Y24" s="92" t="s">
        <v>85</v>
      </c>
      <c r="Z24" s="92" t="s">
        <v>85</v>
      </c>
      <c r="AA24" s="92" t="s">
        <v>85</v>
      </c>
      <c r="AB24" s="92" t="s">
        <v>85</v>
      </c>
      <c r="AC24" s="92" t="s">
        <v>85</v>
      </c>
      <c r="AD24" s="92" t="s">
        <v>85</v>
      </c>
      <c r="AE24" s="92" t="s">
        <v>85</v>
      </c>
      <c r="AF24" s="92" t="s">
        <v>85</v>
      </c>
      <c r="AG24" s="92" t="s">
        <v>85</v>
      </c>
      <c r="AH24" s="92">
        <v>0</v>
      </c>
      <c r="AI24" s="92">
        <v>0</v>
      </c>
      <c r="AJ24" s="92">
        <f>AJ22</f>
        <v>0.75</v>
      </c>
      <c r="AK24" s="92">
        <f>AK22</f>
        <v>2.7E-2</v>
      </c>
      <c r="AL24" s="92">
        <f>AL22</f>
        <v>3</v>
      </c>
      <c r="AM24" s="92"/>
      <c r="AN24" s="92"/>
      <c r="AO24" s="93">
        <f>AK24*I24*0.1+AJ24</f>
        <v>0.77362500000000001</v>
      </c>
      <c r="AP24" s="93">
        <f t="shared" si="27"/>
        <v>7.7362500000000001E-2</v>
      </c>
      <c r="AQ24" s="94">
        <f t="shared" si="28"/>
        <v>0</v>
      </c>
      <c r="AR24" s="94">
        <f t="shared" si="29"/>
        <v>0.212746875</v>
      </c>
      <c r="AS24" s="93">
        <f>1333*J23*POWER(10,-6)</f>
        <v>1.1663749999999999E-2</v>
      </c>
      <c r="AT24" s="94">
        <f t="shared" si="25"/>
        <v>1.075398125</v>
      </c>
      <c r="AU24" s="95">
        <f t="shared" si="30"/>
        <v>0</v>
      </c>
      <c r="AV24" s="95">
        <f t="shared" si="31"/>
        <v>0</v>
      </c>
      <c r="AW24" s="95">
        <f t="shared" si="32"/>
        <v>8.1730257500000016E-6</v>
      </c>
    </row>
    <row r="25" spans="1:49" x14ac:dyDescent="0.3">
      <c r="A25" s="48" t="s">
        <v>22</v>
      </c>
      <c r="B25" s="48" t="str">
        <f>B22</f>
        <v>Трубопровод ГЖ</v>
      </c>
      <c r="C25" s="179" t="s">
        <v>171</v>
      </c>
      <c r="D25" s="49" t="s">
        <v>86</v>
      </c>
      <c r="E25" s="166">
        <v>1E-4</v>
      </c>
      <c r="F25" s="168">
        <f>F22</f>
        <v>1</v>
      </c>
      <c r="G25" s="48">
        <v>0.2</v>
      </c>
      <c r="H25" s="50">
        <f t="shared" si="26"/>
        <v>2.0000000000000002E-5</v>
      </c>
      <c r="I25" s="162">
        <f>0.15*I22</f>
        <v>1.3125</v>
      </c>
      <c r="J25" s="162">
        <f>I25</f>
        <v>1.3125</v>
      </c>
      <c r="K25" s="174" t="s">
        <v>188</v>
      </c>
      <c r="L25" s="178">
        <v>45390</v>
      </c>
      <c r="M25" s="92" t="str">
        <f t="shared" si="22"/>
        <v>С4</v>
      </c>
      <c r="N25" s="92" t="str">
        <f t="shared" si="23"/>
        <v>Трубопровод ГЖ</v>
      </c>
      <c r="O25" s="92" t="str">
        <f t="shared" si="24"/>
        <v>Частичное-пожар</v>
      </c>
      <c r="P25" s="92" t="s">
        <v>85</v>
      </c>
      <c r="Q25" s="92" t="s">
        <v>85</v>
      </c>
      <c r="R25" s="92" t="s">
        <v>85</v>
      </c>
      <c r="S25" s="92" t="s">
        <v>85</v>
      </c>
      <c r="T25" s="92" t="s">
        <v>85</v>
      </c>
      <c r="U25" s="92" t="s">
        <v>85</v>
      </c>
      <c r="V25" s="92" t="s">
        <v>85</v>
      </c>
      <c r="W25" s="92" t="s">
        <v>85</v>
      </c>
      <c r="X25" s="92" t="s">
        <v>85</v>
      </c>
      <c r="Y25" s="92" t="s">
        <v>85</v>
      </c>
      <c r="Z25" s="92" t="s">
        <v>85</v>
      </c>
      <c r="AA25" s="92" t="s">
        <v>85</v>
      </c>
      <c r="AB25" s="92" t="s">
        <v>85</v>
      </c>
      <c r="AC25" s="92" t="s">
        <v>85</v>
      </c>
      <c r="AD25" s="92" t="s">
        <v>85</v>
      </c>
      <c r="AE25" s="92" t="s">
        <v>85</v>
      </c>
      <c r="AF25" s="92" t="s">
        <v>85</v>
      </c>
      <c r="AG25" s="92" t="s">
        <v>85</v>
      </c>
      <c r="AH25" s="92">
        <v>0</v>
      </c>
      <c r="AI25" s="92">
        <v>2</v>
      </c>
      <c r="AJ25" s="92">
        <f>0.1*$AJ$2</f>
        <v>7.5000000000000011E-2</v>
      </c>
      <c r="AK25" s="92">
        <f>AK22</f>
        <v>2.7E-2</v>
      </c>
      <c r="AL25" s="92">
        <f>ROUNDUP(AL22/3,0)</f>
        <v>1</v>
      </c>
      <c r="AM25" s="92"/>
      <c r="AN25" s="92"/>
      <c r="AO25" s="93">
        <f>AK25*I25+AJ25</f>
        <v>0.11043750000000001</v>
      </c>
      <c r="AP25" s="93">
        <f t="shared" si="27"/>
        <v>1.1043750000000001E-2</v>
      </c>
      <c r="AQ25" s="94">
        <f t="shared" si="28"/>
        <v>0.5</v>
      </c>
      <c r="AR25" s="94">
        <f t="shared" si="29"/>
        <v>0.1553703125</v>
      </c>
      <c r="AS25" s="93">
        <f>10068.2*J25*POWER(10,-6)</f>
        <v>1.3214512500000001E-2</v>
      </c>
      <c r="AT25" s="94">
        <f t="shared" si="25"/>
        <v>0.79006607499999992</v>
      </c>
      <c r="AU25" s="95">
        <f t="shared" si="30"/>
        <v>0</v>
      </c>
      <c r="AV25" s="95">
        <f t="shared" si="31"/>
        <v>4.0000000000000003E-5</v>
      </c>
      <c r="AW25" s="95">
        <f t="shared" si="32"/>
        <v>1.5801321499999999E-5</v>
      </c>
    </row>
    <row r="26" spans="1:49" x14ac:dyDescent="0.3">
      <c r="A26" s="48" t="s">
        <v>23</v>
      </c>
      <c r="B26" s="48" t="str">
        <f>B22</f>
        <v>Трубопровод ГЖ</v>
      </c>
      <c r="C26" s="179" t="s">
        <v>199</v>
      </c>
      <c r="D26" s="49" t="s">
        <v>86</v>
      </c>
      <c r="E26" s="167">
        <f>E25</f>
        <v>1E-4</v>
      </c>
      <c r="F26" s="168">
        <f>F22</f>
        <v>1</v>
      </c>
      <c r="G26" s="48">
        <v>0.04</v>
      </c>
      <c r="H26" s="50">
        <f t="shared" si="26"/>
        <v>4.0000000000000007E-6</v>
      </c>
      <c r="I26" s="162">
        <f>0.15*I22</f>
        <v>1.3125</v>
      </c>
      <c r="J26" s="162">
        <f>I25</f>
        <v>1.3125</v>
      </c>
      <c r="K26" s="174" t="s">
        <v>189</v>
      </c>
      <c r="L26" s="178">
        <v>3</v>
      </c>
      <c r="M26" s="92" t="str">
        <f t="shared" si="22"/>
        <v>С5</v>
      </c>
      <c r="N26" s="92" t="str">
        <f t="shared" si="23"/>
        <v>Трубопровод ГЖ</v>
      </c>
      <c r="O26" s="92" t="str">
        <f t="shared" si="24"/>
        <v>Частичное-пожар</v>
      </c>
      <c r="P26" s="92" t="s">
        <v>85</v>
      </c>
      <c r="Q26" s="92" t="s">
        <v>85</v>
      </c>
      <c r="R26" s="92" t="s">
        <v>85</v>
      </c>
      <c r="S26" s="92" t="s">
        <v>85</v>
      </c>
      <c r="T26" s="92" t="s">
        <v>85</v>
      </c>
      <c r="U26" s="92" t="s">
        <v>85</v>
      </c>
      <c r="V26" s="92" t="s">
        <v>85</v>
      </c>
      <c r="W26" s="92" t="s">
        <v>85</v>
      </c>
      <c r="X26" s="92" t="s">
        <v>85</v>
      </c>
      <c r="Y26" s="92" t="s">
        <v>85</v>
      </c>
      <c r="Z26" s="92" t="s">
        <v>85</v>
      </c>
      <c r="AA26" s="92" t="s">
        <v>85</v>
      </c>
      <c r="AB26" s="92" t="s">
        <v>85</v>
      </c>
      <c r="AC26" s="92" t="s">
        <v>85</v>
      </c>
      <c r="AD26" s="92" t="s">
        <v>85</v>
      </c>
      <c r="AE26" s="92" t="s">
        <v>85</v>
      </c>
      <c r="AF26" s="92" t="s">
        <v>85</v>
      </c>
      <c r="AG26" s="92" t="s">
        <v>85</v>
      </c>
      <c r="AH26" s="92">
        <v>0</v>
      </c>
      <c r="AI26" s="92">
        <v>1</v>
      </c>
      <c r="AJ26" s="92">
        <f>0.1*$AJ$2</f>
        <v>7.5000000000000011E-2</v>
      </c>
      <c r="AK26" s="92">
        <f>AK22</f>
        <v>2.7E-2</v>
      </c>
      <c r="AL26" s="92">
        <f>ROUNDUP(AL22/3,0)</f>
        <v>1</v>
      </c>
      <c r="AM26" s="92"/>
      <c r="AN26" s="92"/>
      <c r="AO26" s="93">
        <f t="shared" ref="AO26" si="33">AK26*I26+AJ26</f>
        <v>0.11043750000000001</v>
      </c>
      <c r="AP26" s="93">
        <f t="shared" si="27"/>
        <v>1.1043750000000001E-2</v>
      </c>
      <c r="AQ26" s="94">
        <f t="shared" si="28"/>
        <v>0.25</v>
      </c>
      <c r="AR26" s="94">
        <f t="shared" si="29"/>
        <v>9.2870312499999996E-2</v>
      </c>
      <c r="AS26" s="93">
        <f>10068.2*J26*POWER(10,-6)*10</f>
        <v>0.132145125</v>
      </c>
      <c r="AT26" s="94">
        <f t="shared" si="25"/>
        <v>0.59649668749999996</v>
      </c>
      <c r="AU26" s="95">
        <f t="shared" si="30"/>
        <v>0</v>
      </c>
      <c r="AV26" s="95">
        <f t="shared" si="31"/>
        <v>4.0000000000000007E-6</v>
      </c>
      <c r="AW26" s="95">
        <f t="shared" si="32"/>
        <v>2.3859867500000001E-6</v>
      </c>
    </row>
    <row r="27" spans="1:49" ht="15" thickBot="1" x14ac:dyDescent="0.35">
      <c r="A27" s="48" t="s">
        <v>24</v>
      </c>
      <c r="B27" s="48" t="str">
        <f>B22</f>
        <v>Трубопровод ГЖ</v>
      </c>
      <c r="C27" s="179" t="s">
        <v>173</v>
      </c>
      <c r="D27" s="49" t="s">
        <v>62</v>
      </c>
      <c r="E27" s="167">
        <f>E25</f>
        <v>1E-4</v>
      </c>
      <c r="F27" s="168">
        <f>F22</f>
        <v>1</v>
      </c>
      <c r="G27" s="48">
        <v>0.76</v>
      </c>
      <c r="H27" s="50">
        <f t="shared" si="26"/>
        <v>7.6000000000000004E-5</v>
      </c>
      <c r="I27" s="162">
        <f>0.15*I22</f>
        <v>1.3125</v>
      </c>
      <c r="J27" s="48">
        <v>0</v>
      </c>
      <c r="K27" s="175" t="s">
        <v>200</v>
      </c>
      <c r="L27" s="181">
        <v>3</v>
      </c>
      <c r="M27" s="92" t="str">
        <f t="shared" si="22"/>
        <v>С6</v>
      </c>
      <c r="N27" s="92" t="str">
        <f t="shared" si="23"/>
        <v>Трубопровод ГЖ</v>
      </c>
      <c r="O27" s="92" t="str">
        <f t="shared" si="24"/>
        <v>Частичное-ликвидация</v>
      </c>
      <c r="P27" s="92" t="s">
        <v>85</v>
      </c>
      <c r="Q27" s="92" t="s">
        <v>85</v>
      </c>
      <c r="R27" s="92" t="s">
        <v>85</v>
      </c>
      <c r="S27" s="92" t="s">
        <v>85</v>
      </c>
      <c r="T27" s="92" t="s">
        <v>85</v>
      </c>
      <c r="U27" s="92" t="s">
        <v>85</v>
      </c>
      <c r="V27" s="92" t="s">
        <v>85</v>
      </c>
      <c r="W27" s="92" t="s">
        <v>85</v>
      </c>
      <c r="X27" s="92" t="s">
        <v>85</v>
      </c>
      <c r="Y27" s="92" t="s">
        <v>85</v>
      </c>
      <c r="Z27" s="92" t="s">
        <v>85</v>
      </c>
      <c r="AA27" s="92" t="s">
        <v>85</v>
      </c>
      <c r="AB27" s="92" t="s">
        <v>85</v>
      </c>
      <c r="AC27" s="92" t="s">
        <v>85</v>
      </c>
      <c r="AD27" s="92" t="s">
        <v>85</v>
      </c>
      <c r="AE27" s="92" t="s">
        <v>85</v>
      </c>
      <c r="AF27" s="92" t="s">
        <v>85</v>
      </c>
      <c r="AG27" s="92" t="s">
        <v>85</v>
      </c>
      <c r="AH27" s="92">
        <v>0</v>
      </c>
      <c r="AI27" s="92">
        <v>0</v>
      </c>
      <c r="AJ27" s="92">
        <f>0.1*$AJ$2</f>
        <v>7.5000000000000011E-2</v>
      </c>
      <c r="AK27" s="92">
        <f>AK22</f>
        <v>2.7E-2</v>
      </c>
      <c r="AL27" s="92">
        <f>ROUNDUP(AL22/3,0)</f>
        <v>1</v>
      </c>
      <c r="AM27" s="92"/>
      <c r="AN27" s="92"/>
      <c r="AO27" s="93">
        <f>AK27*I27*0.1+AJ27</f>
        <v>7.8543750000000009E-2</v>
      </c>
      <c r="AP27" s="93">
        <f t="shared" si="27"/>
        <v>7.854375000000002E-3</v>
      </c>
      <c r="AQ27" s="94">
        <f t="shared" si="28"/>
        <v>0</v>
      </c>
      <c r="AR27" s="94">
        <f t="shared" si="29"/>
        <v>2.1599531250000002E-2</v>
      </c>
      <c r="AS27" s="93">
        <f>1333*J26*POWER(10,-6)</f>
        <v>1.7495624999999998E-3</v>
      </c>
      <c r="AT27" s="94">
        <f t="shared" si="25"/>
        <v>0.10974721875000001</v>
      </c>
      <c r="AU27" s="95">
        <f t="shared" si="30"/>
        <v>0</v>
      </c>
      <c r="AV27" s="95">
        <f t="shared" si="31"/>
        <v>0</v>
      </c>
      <c r="AW27" s="95">
        <f t="shared" si="32"/>
        <v>8.3407886250000012E-6</v>
      </c>
    </row>
    <row r="28" spans="1:49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3"/>
      <c r="AP28" s="93"/>
      <c r="AQ28" s="94"/>
      <c r="AR28" s="94"/>
      <c r="AS28" s="93"/>
      <c r="AT28" s="94"/>
      <c r="AU28" s="95"/>
      <c r="AV28" s="95"/>
      <c r="AW28" s="95"/>
    </row>
    <row r="29" spans="1:49" s="281" customFormat="1" x14ac:dyDescent="0.3">
      <c r="A29" s="48" t="s">
        <v>85</v>
      </c>
      <c r="B29" s="48" t="s">
        <v>85</v>
      </c>
      <c r="C29" s="48" t="s">
        <v>85</v>
      </c>
      <c r="D29" s="48" t="s">
        <v>85</v>
      </c>
      <c r="E29" s="48" t="s">
        <v>85</v>
      </c>
      <c r="F29" s="48" t="s">
        <v>85</v>
      </c>
      <c r="G29" s="48" t="s">
        <v>85</v>
      </c>
      <c r="H29" s="48" t="s">
        <v>85</v>
      </c>
      <c r="I29" s="48" t="s">
        <v>85</v>
      </c>
      <c r="J29" s="48" t="s">
        <v>85</v>
      </c>
      <c r="K29" s="48" t="s">
        <v>85</v>
      </c>
      <c r="L29" s="48" t="s">
        <v>85</v>
      </c>
      <c r="M29" s="48" t="s">
        <v>85</v>
      </c>
      <c r="N29" s="48" t="s">
        <v>85</v>
      </c>
      <c r="O29" s="48" t="s">
        <v>85</v>
      </c>
      <c r="P29" s="48" t="s">
        <v>85</v>
      </c>
      <c r="Q29" s="48" t="s">
        <v>85</v>
      </c>
      <c r="R29" s="48" t="s">
        <v>85</v>
      </c>
      <c r="S29" s="48" t="s">
        <v>85</v>
      </c>
      <c r="T29" s="48" t="s">
        <v>85</v>
      </c>
      <c r="U29" s="48" t="s">
        <v>85</v>
      </c>
      <c r="V29" s="48" t="s">
        <v>85</v>
      </c>
      <c r="W29" s="48" t="s">
        <v>85</v>
      </c>
      <c r="X29" s="48" t="s">
        <v>85</v>
      </c>
      <c r="Y29" s="48" t="s">
        <v>85</v>
      </c>
      <c r="Z29" s="48" t="s">
        <v>85</v>
      </c>
      <c r="AA29" s="48" t="s">
        <v>85</v>
      </c>
      <c r="AB29" s="48" t="s">
        <v>85</v>
      </c>
      <c r="AC29" s="48" t="s">
        <v>85</v>
      </c>
      <c r="AD29" s="48" t="s">
        <v>85</v>
      </c>
      <c r="AE29" s="48" t="s">
        <v>85</v>
      </c>
      <c r="AF29" s="48" t="s">
        <v>85</v>
      </c>
      <c r="AG29" s="48" t="s">
        <v>85</v>
      </c>
      <c r="AH29" s="48" t="s">
        <v>85</v>
      </c>
      <c r="AI29" s="48" t="s">
        <v>85</v>
      </c>
      <c r="AJ29" s="48" t="s">
        <v>85</v>
      </c>
      <c r="AK29" s="48" t="s">
        <v>85</v>
      </c>
      <c r="AL29" s="48" t="s">
        <v>85</v>
      </c>
      <c r="AM29" s="48" t="s">
        <v>85</v>
      </c>
      <c r="AN29" s="48" t="s">
        <v>85</v>
      </c>
      <c r="AO29" s="48" t="s">
        <v>85</v>
      </c>
      <c r="AP29" s="48" t="s">
        <v>85</v>
      </c>
      <c r="AQ29" s="48" t="s">
        <v>85</v>
      </c>
      <c r="AR29" s="48" t="s">
        <v>85</v>
      </c>
      <c r="AS29" s="48" t="s">
        <v>85</v>
      </c>
      <c r="AT29" s="48" t="s">
        <v>85</v>
      </c>
      <c r="AU29" s="48" t="s">
        <v>85</v>
      </c>
      <c r="AV29" s="48" t="s">
        <v>85</v>
      </c>
      <c r="AW29" s="48" t="s">
        <v>85</v>
      </c>
    </row>
    <row r="30" spans="1:49" s="281" customFormat="1" x14ac:dyDescent="0.3">
      <c r="A30" s="48" t="s">
        <v>85</v>
      </c>
      <c r="B30" s="48" t="s">
        <v>85</v>
      </c>
      <c r="C30" s="48" t="s">
        <v>85</v>
      </c>
      <c r="D30" s="48" t="s">
        <v>85</v>
      </c>
      <c r="E30" s="48" t="s">
        <v>85</v>
      </c>
      <c r="F30" s="48" t="s">
        <v>85</v>
      </c>
      <c r="G30" s="48" t="s">
        <v>85</v>
      </c>
      <c r="H30" s="48" t="s">
        <v>85</v>
      </c>
      <c r="I30" s="48" t="s">
        <v>85</v>
      </c>
      <c r="J30" s="48" t="s">
        <v>85</v>
      </c>
      <c r="K30" s="48" t="s">
        <v>85</v>
      </c>
      <c r="L30" s="48" t="s">
        <v>85</v>
      </c>
      <c r="M30" s="48" t="s">
        <v>85</v>
      </c>
      <c r="N30" s="48" t="s">
        <v>85</v>
      </c>
      <c r="O30" s="48" t="s">
        <v>85</v>
      </c>
      <c r="P30" s="48" t="s">
        <v>85</v>
      </c>
      <c r="Q30" s="48" t="s">
        <v>85</v>
      </c>
      <c r="R30" s="48" t="s">
        <v>85</v>
      </c>
      <c r="S30" s="48" t="s">
        <v>85</v>
      </c>
      <c r="T30" s="48" t="s">
        <v>85</v>
      </c>
      <c r="U30" s="48" t="s">
        <v>85</v>
      </c>
      <c r="V30" s="48" t="s">
        <v>85</v>
      </c>
      <c r="W30" s="48" t="s">
        <v>85</v>
      </c>
      <c r="X30" s="48" t="s">
        <v>85</v>
      </c>
      <c r="Y30" s="48" t="s">
        <v>85</v>
      </c>
      <c r="Z30" s="48" t="s">
        <v>85</v>
      </c>
      <c r="AA30" s="48" t="s">
        <v>85</v>
      </c>
      <c r="AB30" s="48" t="s">
        <v>85</v>
      </c>
      <c r="AC30" s="48" t="s">
        <v>85</v>
      </c>
      <c r="AD30" s="48" t="s">
        <v>85</v>
      </c>
      <c r="AE30" s="48" t="s">
        <v>85</v>
      </c>
      <c r="AF30" s="48" t="s">
        <v>85</v>
      </c>
      <c r="AG30" s="48" t="s">
        <v>85</v>
      </c>
      <c r="AH30" s="48" t="s">
        <v>85</v>
      </c>
      <c r="AI30" s="48" t="s">
        <v>85</v>
      </c>
      <c r="AJ30" s="48" t="s">
        <v>85</v>
      </c>
      <c r="AK30" s="48" t="s">
        <v>85</v>
      </c>
      <c r="AL30" s="48" t="s">
        <v>85</v>
      </c>
      <c r="AM30" s="48" t="s">
        <v>85</v>
      </c>
      <c r="AN30" s="48" t="s">
        <v>85</v>
      </c>
      <c r="AO30" s="48" t="s">
        <v>85</v>
      </c>
      <c r="AP30" s="48" t="s">
        <v>85</v>
      </c>
      <c r="AQ30" s="48" t="s">
        <v>85</v>
      </c>
      <c r="AR30" s="48" t="s">
        <v>85</v>
      </c>
      <c r="AS30" s="48" t="s">
        <v>85</v>
      </c>
      <c r="AT30" s="48" t="s">
        <v>85</v>
      </c>
      <c r="AU30" s="48" t="s">
        <v>85</v>
      </c>
      <c r="AV30" s="48" t="s">
        <v>85</v>
      </c>
      <c r="AW30" s="48" t="s">
        <v>85</v>
      </c>
    </row>
    <row r="31" spans="1:49" ht="15" thickBot="1" x14ac:dyDescent="0.35"/>
    <row r="32" spans="1:49" ht="18" customHeight="1" x14ac:dyDescent="0.3">
      <c r="A32" s="48" t="s">
        <v>19</v>
      </c>
      <c r="B32" s="163" t="s">
        <v>190</v>
      </c>
      <c r="C32" s="179" t="s">
        <v>191</v>
      </c>
      <c r="D32" s="49" t="s">
        <v>192</v>
      </c>
      <c r="E32" s="166">
        <v>1.0000000000000001E-5</v>
      </c>
      <c r="F32" s="163">
        <v>1</v>
      </c>
      <c r="G32" s="48">
        <v>0.2</v>
      </c>
      <c r="H32" s="50">
        <f>E32*F32*G32</f>
        <v>2.0000000000000003E-6</v>
      </c>
      <c r="I32" s="164">
        <v>1.2</v>
      </c>
      <c r="J32" s="169">
        <f>I32</f>
        <v>1.2</v>
      </c>
      <c r="K32" s="172" t="s">
        <v>184</v>
      </c>
      <c r="L32" s="177">
        <v>0</v>
      </c>
      <c r="M32" s="92" t="str">
        <f t="shared" ref="M32:M39" si="34">A32</f>
        <v>С1</v>
      </c>
      <c r="N32" s="92" t="str">
        <f t="shared" ref="N32:N39" si="35">B32</f>
        <v>Трубопровод газ</v>
      </c>
      <c r="O32" s="92" t="str">
        <f t="shared" ref="O32:O39" si="36">D32</f>
        <v>Полное-факел</v>
      </c>
      <c r="P32" s="92" t="s">
        <v>85</v>
      </c>
      <c r="Q32" s="92" t="s">
        <v>85</v>
      </c>
      <c r="R32" s="92" t="s">
        <v>85</v>
      </c>
      <c r="S32" s="92" t="s">
        <v>85</v>
      </c>
      <c r="T32" s="92" t="s">
        <v>85</v>
      </c>
      <c r="U32" s="92" t="s">
        <v>85</v>
      </c>
      <c r="V32" s="92" t="s">
        <v>85</v>
      </c>
      <c r="W32" s="92" t="s">
        <v>85</v>
      </c>
      <c r="X32" s="92" t="s">
        <v>85</v>
      </c>
      <c r="Y32" s="92" t="s">
        <v>85</v>
      </c>
      <c r="Z32" s="92" t="s">
        <v>85</v>
      </c>
      <c r="AA32" s="92" t="s">
        <v>85</v>
      </c>
      <c r="AB32" s="92" t="s">
        <v>85</v>
      </c>
      <c r="AC32" s="92" t="s">
        <v>85</v>
      </c>
      <c r="AD32" s="92" t="s">
        <v>85</v>
      </c>
      <c r="AE32" s="92" t="s">
        <v>85</v>
      </c>
      <c r="AF32" s="92" t="s">
        <v>85</v>
      </c>
      <c r="AG32" s="92" t="s">
        <v>85</v>
      </c>
      <c r="AH32" s="52">
        <v>1</v>
      </c>
      <c r="AI32" s="52">
        <v>2</v>
      </c>
      <c r="AJ32" s="165">
        <v>0.75</v>
      </c>
      <c r="AK32" s="165">
        <v>2.7E-2</v>
      </c>
      <c r="AL32" s="165">
        <v>3</v>
      </c>
      <c r="AM32" s="92"/>
      <c r="AN32" s="92"/>
      <c r="AO32" s="93">
        <f>AK32*I32+AJ32</f>
        <v>0.78239999999999998</v>
      </c>
      <c r="AP32" s="93">
        <f>0.1*AO32</f>
        <v>7.8240000000000004E-2</v>
      </c>
      <c r="AQ32" s="94">
        <f>AH32*3+0.25*AI32</f>
        <v>3.5</v>
      </c>
      <c r="AR32" s="94">
        <f>SUM(AO32:AQ32)/4</f>
        <v>1.09016</v>
      </c>
      <c r="AS32" s="93">
        <f>10068.2*J32*POWER(10,-6)</f>
        <v>1.208184E-2</v>
      </c>
      <c r="AT32" s="94">
        <f t="shared" ref="AT32:AT39" si="37">AS32+AR32+AQ32+AP32+AO32</f>
        <v>5.4628818399999997</v>
      </c>
      <c r="AU32" s="95">
        <f>AH32*H32</f>
        <v>2.0000000000000003E-6</v>
      </c>
      <c r="AV32" s="95">
        <f>H32*AI32</f>
        <v>4.0000000000000007E-6</v>
      </c>
      <c r="AW32" s="95">
        <f>H32*AT32</f>
        <v>1.0925763680000002E-5</v>
      </c>
    </row>
    <row r="33" spans="1:49" x14ac:dyDescent="0.3">
      <c r="A33" s="48" t="s">
        <v>20</v>
      </c>
      <c r="B33" s="48" t="str">
        <f>B32</f>
        <v>Трубопровод газ</v>
      </c>
      <c r="C33" s="179" t="s">
        <v>169</v>
      </c>
      <c r="D33" s="49" t="s">
        <v>63</v>
      </c>
      <c r="E33" s="167">
        <f>E32</f>
        <v>1.0000000000000001E-5</v>
      </c>
      <c r="F33" s="168">
        <f>F32</f>
        <v>1</v>
      </c>
      <c r="G33" s="48">
        <v>0.1152</v>
      </c>
      <c r="H33" s="50">
        <f t="shared" ref="H33:H39" si="38">E33*F33*G33</f>
        <v>1.1520000000000002E-6</v>
      </c>
      <c r="I33" s="162">
        <f>I32</f>
        <v>1.2</v>
      </c>
      <c r="J33" s="180">
        <f>0.1*I32</f>
        <v>0.12</v>
      </c>
      <c r="K33" s="174" t="s">
        <v>185</v>
      </c>
      <c r="L33" s="178">
        <v>2</v>
      </c>
      <c r="M33" s="92" t="str">
        <f t="shared" si="34"/>
        <v>С2</v>
      </c>
      <c r="N33" s="92" t="str">
        <f t="shared" si="35"/>
        <v>Трубопровод газ</v>
      </c>
      <c r="O33" s="92" t="str">
        <f t="shared" si="36"/>
        <v>Полное-взрыв</v>
      </c>
      <c r="P33" s="92" t="s">
        <v>85</v>
      </c>
      <c r="Q33" s="92" t="s">
        <v>85</v>
      </c>
      <c r="R33" s="92" t="s">
        <v>85</v>
      </c>
      <c r="S33" s="92" t="s">
        <v>85</v>
      </c>
      <c r="T33" s="92" t="s">
        <v>85</v>
      </c>
      <c r="U33" s="92" t="s">
        <v>85</v>
      </c>
      <c r="V33" s="92" t="s">
        <v>85</v>
      </c>
      <c r="W33" s="92" t="s">
        <v>85</v>
      </c>
      <c r="X33" s="92" t="s">
        <v>85</v>
      </c>
      <c r="Y33" s="92" t="s">
        <v>85</v>
      </c>
      <c r="Z33" s="92" t="s">
        <v>85</v>
      </c>
      <c r="AA33" s="92" t="s">
        <v>85</v>
      </c>
      <c r="AB33" s="92" t="s">
        <v>85</v>
      </c>
      <c r="AC33" s="92" t="s">
        <v>85</v>
      </c>
      <c r="AD33" s="92" t="s">
        <v>85</v>
      </c>
      <c r="AE33" s="92" t="s">
        <v>85</v>
      </c>
      <c r="AF33" s="92" t="s">
        <v>85</v>
      </c>
      <c r="AG33" s="92" t="s">
        <v>85</v>
      </c>
      <c r="AH33" s="52">
        <v>2</v>
      </c>
      <c r="AI33" s="52">
        <v>2</v>
      </c>
      <c r="AJ33" s="92">
        <f>AJ32</f>
        <v>0.75</v>
      </c>
      <c r="AK33" s="92">
        <f>AK32</f>
        <v>2.7E-2</v>
      </c>
      <c r="AL33" s="92">
        <f>AL32</f>
        <v>3</v>
      </c>
      <c r="AM33" s="92"/>
      <c r="AN33" s="92"/>
      <c r="AO33" s="93">
        <f>AK33*I33+AJ33</f>
        <v>0.78239999999999998</v>
      </c>
      <c r="AP33" s="93">
        <f t="shared" ref="AP33:AP39" si="39">0.1*AO33</f>
        <v>7.8240000000000004E-2</v>
      </c>
      <c r="AQ33" s="94">
        <f t="shared" ref="AQ33:AQ39" si="40">AH33*3+0.25*AI33</f>
        <v>6.5</v>
      </c>
      <c r="AR33" s="94">
        <f t="shared" ref="AR33:AR39" si="41">SUM(AO33:AQ33)/4</f>
        <v>1.84016</v>
      </c>
      <c r="AS33" s="93">
        <f>10068.2*J33*POWER(10,-6)*10</f>
        <v>1.208184E-2</v>
      </c>
      <c r="AT33" s="94">
        <f t="shared" si="37"/>
        <v>9.2128818399999979</v>
      </c>
      <c r="AU33" s="95">
        <f t="shared" ref="AU33:AU39" si="42">AH33*H33</f>
        <v>2.3040000000000003E-6</v>
      </c>
      <c r="AV33" s="95">
        <f t="shared" ref="AV33:AV39" si="43">H33*AI33</f>
        <v>2.3040000000000003E-6</v>
      </c>
      <c r="AW33" s="95">
        <f t="shared" ref="AW33:AW39" si="44">H33*AT33</f>
        <v>1.061323987968E-5</v>
      </c>
    </row>
    <row r="34" spans="1:49" x14ac:dyDescent="0.3">
      <c r="A34" s="48" t="s">
        <v>21</v>
      </c>
      <c r="B34" s="48" t="str">
        <f>B32</f>
        <v>Трубопровод газ</v>
      </c>
      <c r="C34" s="179" t="s">
        <v>193</v>
      </c>
      <c r="D34" s="49" t="s">
        <v>194</v>
      </c>
      <c r="E34" s="167">
        <f>E32</f>
        <v>1.0000000000000001E-5</v>
      </c>
      <c r="F34" s="168">
        <f>F32</f>
        <v>1</v>
      </c>
      <c r="G34" s="48">
        <v>7.6799999999999993E-2</v>
      </c>
      <c r="H34" s="50">
        <f t="shared" ref="H34" si="45">E34*F34*G34</f>
        <v>7.6799999999999999E-7</v>
      </c>
      <c r="I34" s="162">
        <f>I32</f>
        <v>1.2</v>
      </c>
      <c r="J34" s="169">
        <f>I32</f>
        <v>1.2</v>
      </c>
      <c r="K34" s="174" t="s">
        <v>186</v>
      </c>
      <c r="L34" s="178">
        <v>0</v>
      </c>
      <c r="M34" s="92" t="str">
        <f t="shared" ref="M34" si="46">A34</f>
        <v>С3</v>
      </c>
      <c r="N34" s="92" t="str">
        <f t="shared" ref="N34" si="47">B34</f>
        <v>Трубопровод газ</v>
      </c>
      <c r="O34" s="92" t="str">
        <f t="shared" ref="O34" si="48">D34</f>
        <v>Полное-вспышка</v>
      </c>
      <c r="P34" s="92" t="s">
        <v>85</v>
      </c>
      <c r="Q34" s="92" t="s">
        <v>85</v>
      </c>
      <c r="R34" s="92" t="s">
        <v>85</v>
      </c>
      <c r="S34" s="92" t="s">
        <v>85</v>
      </c>
      <c r="T34" s="92" t="s">
        <v>85</v>
      </c>
      <c r="U34" s="92" t="s">
        <v>85</v>
      </c>
      <c r="V34" s="92" t="s">
        <v>85</v>
      </c>
      <c r="W34" s="92" t="s">
        <v>85</v>
      </c>
      <c r="X34" s="92" t="s">
        <v>85</v>
      </c>
      <c r="Y34" s="92" t="s">
        <v>85</v>
      </c>
      <c r="Z34" s="92" t="s">
        <v>85</v>
      </c>
      <c r="AA34" s="92" t="s">
        <v>85</v>
      </c>
      <c r="AB34" s="92" t="s">
        <v>85</v>
      </c>
      <c r="AC34" s="92" t="s">
        <v>85</v>
      </c>
      <c r="AD34" s="92" t="s">
        <v>85</v>
      </c>
      <c r="AE34" s="92" t="s">
        <v>85</v>
      </c>
      <c r="AF34" s="92" t="s">
        <v>85</v>
      </c>
      <c r="AG34" s="92" t="s">
        <v>85</v>
      </c>
      <c r="AH34" s="92">
        <v>0</v>
      </c>
      <c r="AI34" s="92">
        <v>0</v>
      </c>
      <c r="AJ34" s="92">
        <f>AJ32</f>
        <v>0.75</v>
      </c>
      <c r="AK34" s="92">
        <f>AK32</f>
        <v>2.7E-2</v>
      </c>
      <c r="AL34" s="92">
        <f>AL32</f>
        <v>3</v>
      </c>
      <c r="AM34" s="92"/>
      <c r="AN34" s="92"/>
      <c r="AO34" s="93">
        <f>AK34*I34*0.1+AJ34</f>
        <v>0.75324000000000002</v>
      </c>
      <c r="AP34" s="93">
        <f t="shared" ref="AP34" si="49">0.1*AO34</f>
        <v>7.5324000000000002E-2</v>
      </c>
      <c r="AQ34" s="94">
        <f t="shared" ref="AQ34" si="50">AH34*3+0.25*AI34</f>
        <v>0</v>
      </c>
      <c r="AR34" s="94">
        <f t="shared" ref="AR34" si="51">SUM(AO34:AQ34)/4</f>
        <v>0.20714100000000002</v>
      </c>
      <c r="AS34" s="93">
        <f>1333*J32*POWER(10,-6)</f>
        <v>1.5995999999999999E-3</v>
      </c>
      <c r="AT34" s="94">
        <f t="shared" ref="AT34" si="52">AS34+AR34+AQ34+AP34+AO34</f>
        <v>1.0373046000000001</v>
      </c>
      <c r="AU34" s="95">
        <f t="shared" si="42"/>
        <v>0</v>
      </c>
      <c r="AV34" s="95">
        <f t="shared" si="43"/>
        <v>0</v>
      </c>
      <c r="AW34" s="95">
        <f t="shared" si="44"/>
        <v>7.9664993280000006E-7</v>
      </c>
    </row>
    <row r="35" spans="1:49" x14ac:dyDescent="0.3">
      <c r="A35" s="48" t="s">
        <v>22</v>
      </c>
      <c r="B35" s="48" t="str">
        <f>B32</f>
        <v>Трубопровод газ</v>
      </c>
      <c r="C35" s="179" t="s">
        <v>170</v>
      </c>
      <c r="D35" s="49" t="s">
        <v>61</v>
      </c>
      <c r="E35" s="167">
        <f>E32</f>
        <v>1.0000000000000001E-5</v>
      </c>
      <c r="F35" s="168">
        <f>F32</f>
        <v>1</v>
      </c>
      <c r="G35" s="48">
        <v>0.60799999999999998</v>
      </c>
      <c r="H35" s="50">
        <f t="shared" si="38"/>
        <v>6.0800000000000002E-6</v>
      </c>
      <c r="I35" s="162">
        <f>I32</f>
        <v>1.2</v>
      </c>
      <c r="J35" s="171">
        <v>0</v>
      </c>
      <c r="K35" s="174" t="s">
        <v>188</v>
      </c>
      <c r="L35" s="178">
        <v>45390</v>
      </c>
      <c r="M35" s="92" t="str">
        <f t="shared" si="34"/>
        <v>С4</v>
      </c>
      <c r="N35" s="92" t="str">
        <f t="shared" si="35"/>
        <v>Трубопровод газ</v>
      </c>
      <c r="O35" s="92" t="str">
        <f t="shared" si="36"/>
        <v>Полное-ликвидация</v>
      </c>
      <c r="P35" s="92" t="s">
        <v>85</v>
      </c>
      <c r="Q35" s="92" t="s">
        <v>85</v>
      </c>
      <c r="R35" s="92" t="s">
        <v>85</v>
      </c>
      <c r="S35" s="92" t="s">
        <v>85</v>
      </c>
      <c r="T35" s="92" t="s">
        <v>85</v>
      </c>
      <c r="U35" s="92" t="s">
        <v>85</v>
      </c>
      <c r="V35" s="92" t="s">
        <v>85</v>
      </c>
      <c r="W35" s="92" t="s">
        <v>85</v>
      </c>
      <c r="X35" s="92" t="s">
        <v>85</v>
      </c>
      <c r="Y35" s="92" t="s">
        <v>85</v>
      </c>
      <c r="Z35" s="92" t="s">
        <v>85</v>
      </c>
      <c r="AA35" s="92" t="s">
        <v>85</v>
      </c>
      <c r="AB35" s="92" t="s">
        <v>85</v>
      </c>
      <c r="AC35" s="92" t="s">
        <v>85</v>
      </c>
      <c r="AD35" s="92" t="s">
        <v>85</v>
      </c>
      <c r="AE35" s="92" t="s">
        <v>85</v>
      </c>
      <c r="AF35" s="92" t="s">
        <v>85</v>
      </c>
      <c r="AG35" s="92" t="s">
        <v>85</v>
      </c>
      <c r="AH35" s="92">
        <v>0</v>
      </c>
      <c r="AI35" s="92">
        <v>0</v>
      </c>
      <c r="AJ35" s="92">
        <f>AJ32</f>
        <v>0.75</v>
      </c>
      <c r="AK35" s="92">
        <f>AK32</f>
        <v>2.7E-2</v>
      </c>
      <c r="AL35" s="92">
        <f>AL32</f>
        <v>3</v>
      </c>
      <c r="AM35" s="92"/>
      <c r="AN35" s="92"/>
      <c r="AO35" s="93">
        <f>AK35*I35*0.1+AJ35</f>
        <v>0.75324000000000002</v>
      </c>
      <c r="AP35" s="93">
        <f t="shared" si="39"/>
        <v>7.5324000000000002E-2</v>
      </c>
      <c r="AQ35" s="94">
        <f t="shared" si="40"/>
        <v>0</v>
      </c>
      <c r="AR35" s="94">
        <f t="shared" si="41"/>
        <v>0.20714100000000002</v>
      </c>
      <c r="AS35" s="93">
        <f>1333*J33*POWER(10,-6)</f>
        <v>1.5996000000000001E-4</v>
      </c>
      <c r="AT35" s="94">
        <f t="shared" si="37"/>
        <v>1.0358649600000001</v>
      </c>
      <c r="AU35" s="95">
        <f t="shared" si="42"/>
        <v>0</v>
      </c>
      <c r="AV35" s="95">
        <f t="shared" si="43"/>
        <v>0</v>
      </c>
      <c r="AW35" s="95">
        <f t="shared" si="44"/>
        <v>6.2980589568000003E-6</v>
      </c>
    </row>
    <row r="36" spans="1:49" x14ac:dyDescent="0.3">
      <c r="A36" s="48" t="s">
        <v>23</v>
      </c>
      <c r="B36" s="48" t="str">
        <f>B32</f>
        <v>Трубопровод газ</v>
      </c>
      <c r="C36" s="179" t="s">
        <v>195</v>
      </c>
      <c r="D36" s="49" t="s">
        <v>196</v>
      </c>
      <c r="E36" s="166">
        <v>1E-4</v>
      </c>
      <c r="F36" s="168">
        <f>F32</f>
        <v>1</v>
      </c>
      <c r="G36" s="48">
        <v>3.5000000000000003E-2</v>
      </c>
      <c r="H36" s="50">
        <f t="shared" si="38"/>
        <v>3.5000000000000004E-6</v>
      </c>
      <c r="I36" s="162">
        <f>0.15*I32</f>
        <v>0.18</v>
      </c>
      <c r="J36" s="169">
        <f>I36</f>
        <v>0.18</v>
      </c>
      <c r="K36" s="174" t="s">
        <v>189</v>
      </c>
      <c r="L36" s="178">
        <v>3</v>
      </c>
      <c r="M36" s="92" t="str">
        <f t="shared" si="34"/>
        <v>С5</v>
      </c>
      <c r="N36" s="92" t="str">
        <f t="shared" si="35"/>
        <v>Трубопровод газ</v>
      </c>
      <c r="O36" s="92" t="str">
        <f t="shared" si="36"/>
        <v>Частичное-факел</v>
      </c>
      <c r="P36" s="92" t="s">
        <v>85</v>
      </c>
      <c r="Q36" s="92" t="s">
        <v>85</v>
      </c>
      <c r="R36" s="92" t="s">
        <v>85</v>
      </c>
      <c r="S36" s="92" t="s">
        <v>85</v>
      </c>
      <c r="T36" s="92" t="s">
        <v>85</v>
      </c>
      <c r="U36" s="92" t="s">
        <v>85</v>
      </c>
      <c r="V36" s="92" t="s">
        <v>85</v>
      </c>
      <c r="W36" s="92" t="s">
        <v>85</v>
      </c>
      <c r="X36" s="92" t="s">
        <v>85</v>
      </c>
      <c r="Y36" s="92" t="s">
        <v>85</v>
      </c>
      <c r="Z36" s="92" t="s">
        <v>85</v>
      </c>
      <c r="AA36" s="92" t="s">
        <v>85</v>
      </c>
      <c r="AB36" s="92" t="s">
        <v>85</v>
      </c>
      <c r="AC36" s="92" t="s">
        <v>85</v>
      </c>
      <c r="AD36" s="92" t="s">
        <v>85</v>
      </c>
      <c r="AE36" s="92" t="s">
        <v>85</v>
      </c>
      <c r="AF36" s="92" t="s">
        <v>85</v>
      </c>
      <c r="AG36" s="92" t="s">
        <v>85</v>
      </c>
      <c r="AH36" s="92">
        <v>0</v>
      </c>
      <c r="AI36" s="92">
        <v>2</v>
      </c>
      <c r="AJ36" s="92">
        <f>0.1*$AJ$2</f>
        <v>7.5000000000000011E-2</v>
      </c>
      <c r="AK36" s="92">
        <f>AK32</f>
        <v>2.7E-2</v>
      </c>
      <c r="AL36" s="92">
        <f>ROUNDUP(AL32/3,0)</f>
        <v>1</v>
      </c>
      <c r="AM36" s="92"/>
      <c r="AN36" s="92"/>
      <c r="AO36" s="93">
        <f>AK36*I36+AJ36</f>
        <v>7.9860000000000014E-2</v>
      </c>
      <c r="AP36" s="93">
        <f t="shared" si="39"/>
        <v>7.9860000000000018E-3</v>
      </c>
      <c r="AQ36" s="94">
        <f t="shared" si="40"/>
        <v>0.5</v>
      </c>
      <c r="AR36" s="94">
        <f t="shared" si="41"/>
        <v>0.14696149999999999</v>
      </c>
      <c r="AS36" s="93">
        <f>10068.2*J36*POWER(10,-6)</f>
        <v>1.812276E-3</v>
      </c>
      <c r="AT36" s="94">
        <f t="shared" si="37"/>
        <v>0.73661977600000006</v>
      </c>
      <c r="AU36" s="95">
        <f t="shared" si="42"/>
        <v>0</v>
      </c>
      <c r="AV36" s="95">
        <f t="shared" si="43"/>
        <v>7.0000000000000007E-6</v>
      </c>
      <c r="AW36" s="95">
        <f t="shared" si="44"/>
        <v>2.5781692160000003E-6</v>
      </c>
    </row>
    <row r="37" spans="1:49" x14ac:dyDescent="0.3">
      <c r="A37" s="48" t="s">
        <v>24</v>
      </c>
      <c r="B37" s="48" t="str">
        <f>B32</f>
        <v>Трубопровод газ</v>
      </c>
      <c r="C37" s="179" t="s">
        <v>197</v>
      </c>
      <c r="D37" s="49" t="s">
        <v>198</v>
      </c>
      <c r="E37" s="167">
        <f>E36</f>
        <v>1E-4</v>
      </c>
      <c r="F37" s="168">
        <v>1</v>
      </c>
      <c r="G37" s="48">
        <v>8.3000000000000001E-3</v>
      </c>
      <c r="H37" s="50">
        <f t="shared" ref="H37" si="53">E37*F37*G37</f>
        <v>8.300000000000001E-7</v>
      </c>
      <c r="I37" s="162">
        <f>I36</f>
        <v>0.18</v>
      </c>
      <c r="J37" s="169">
        <f>J33*0.15</f>
        <v>1.7999999999999999E-2</v>
      </c>
      <c r="K37" s="173" t="s">
        <v>200</v>
      </c>
      <c r="L37" s="230">
        <v>4</v>
      </c>
      <c r="M37" s="92" t="str">
        <f t="shared" ref="M37" si="54">A37</f>
        <v>С6</v>
      </c>
      <c r="N37" s="92" t="str">
        <f t="shared" ref="N37" si="55">B37</f>
        <v>Трубопровод газ</v>
      </c>
      <c r="O37" s="92" t="str">
        <f t="shared" ref="O37" si="56">D37</f>
        <v>Частичное-взрыв</v>
      </c>
      <c r="P37" s="92" t="s">
        <v>85</v>
      </c>
      <c r="Q37" s="92" t="s">
        <v>85</v>
      </c>
      <c r="R37" s="92" t="s">
        <v>85</v>
      </c>
      <c r="S37" s="92" t="s">
        <v>85</v>
      </c>
      <c r="T37" s="92" t="s">
        <v>85</v>
      </c>
      <c r="U37" s="92" t="s">
        <v>85</v>
      </c>
      <c r="V37" s="92" t="s">
        <v>85</v>
      </c>
      <c r="W37" s="92" t="s">
        <v>85</v>
      </c>
      <c r="X37" s="92" t="s">
        <v>85</v>
      </c>
      <c r="Y37" s="92" t="s">
        <v>85</v>
      </c>
      <c r="Z37" s="92" t="s">
        <v>85</v>
      </c>
      <c r="AA37" s="92" t="s">
        <v>85</v>
      </c>
      <c r="AB37" s="92" t="s">
        <v>85</v>
      </c>
      <c r="AC37" s="92" t="s">
        <v>85</v>
      </c>
      <c r="AD37" s="92" t="s">
        <v>85</v>
      </c>
      <c r="AE37" s="92" t="s">
        <v>85</v>
      </c>
      <c r="AF37" s="92" t="s">
        <v>85</v>
      </c>
      <c r="AG37" s="92" t="s">
        <v>85</v>
      </c>
      <c r="AH37" s="92">
        <v>0</v>
      </c>
      <c r="AI37" s="92">
        <v>1</v>
      </c>
      <c r="AJ37" s="92">
        <f>0.1*$AJ$2</f>
        <v>7.5000000000000011E-2</v>
      </c>
      <c r="AK37" s="92">
        <f>AK32</f>
        <v>2.7E-2</v>
      </c>
      <c r="AL37" s="92">
        <f>AL36</f>
        <v>1</v>
      </c>
      <c r="AM37" s="92"/>
      <c r="AN37" s="92"/>
      <c r="AO37" s="93">
        <f t="shared" ref="AO37" si="57">AK37*I37+AJ37</f>
        <v>7.9860000000000014E-2</v>
      </c>
      <c r="AP37" s="93">
        <f t="shared" ref="AP37" si="58">0.1*AO37</f>
        <v>7.9860000000000018E-3</v>
      </c>
      <c r="AQ37" s="94">
        <f t="shared" ref="AQ37" si="59">AH37*3+0.25*AI37</f>
        <v>0.25</v>
      </c>
      <c r="AR37" s="94">
        <f t="shared" ref="AR37" si="60">SUM(AO37:AQ37)/4</f>
        <v>8.4461500000000009E-2</v>
      </c>
      <c r="AS37" s="93">
        <f>10068.2*J37*POWER(10,-6)*10</f>
        <v>1.8122759999999998E-3</v>
      </c>
      <c r="AT37" s="94">
        <f t="shared" ref="AT37" si="61">AS37+AR37+AQ37+AP37+AO37</f>
        <v>0.42411977600000006</v>
      </c>
      <c r="AU37" s="95">
        <f t="shared" si="42"/>
        <v>0</v>
      </c>
      <c r="AV37" s="95">
        <f t="shared" si="43"/>
        <v>8.300000000000001E-7</v>
      </c>
      <c r="AW37" s="95">
        <f t="shared" si="44"/>
        <v>3.5201941408000008E-7</v>
      </c>
    </row>
    <row r="38" spans="1:49" x14ac:dyDescent="0.3">
      <c r="A38" s="48" t="s">
        <v>219</v>
      </c>
      <c r="B38" s="48" t="str">
        <f>B32</f>
        <v>Трубопровод газ</v>
      </c>
      <c r="C38" s="179" t="s">
        <v>172</v>
      </c>
      <c r="D38" s="49" t="s">
        <v>174</v>
      </c>
      <c r="E38" s="167">
        <f>E36</f>
        <v>1E-4</v>
      </c>
      <c r="F38" s="168">
        <f>F32</f>
        <v>1</v>
      </c>
      <c r="G38" s="48">
        <v>2.64E-2</v>
      </c>
      <c r="H38" s="50">
        <f t="shared" si="38"/>
        <v>2.6400000000000001E-6</v>
      </c>
      <c r="I38" s="162">
        <f>0.15*I32</f>
        <v>0.18</v>
      </c>
      <c r="J38" s="169">
        <f>J34*0.15</f>
        <v>0.18</v>
      </c>
      <c r="K38" s="174"/>
      <c r="L38" s="178"/>
      <c r="M38" s="92" t="str">
        <f t="shared" si="34"/>
        <v>С7</v>
      </c>
      <c r="N38" s="92" t="str">
        <f t="shared" si="35"/>
        <v>Трубопровод газ</v>
      </c>
      <c r="O38" s="92" t="str">
        <f t="shared" si="36"/>
        <v>Частичное-пожар-вспышка</v>
      </c>
      <c r="P38" s="92" t="s">
        <v>85</v>
      </c>
      <c r="Q38" s="92" t="s">
        <v>85</v>
      </c>
      <c r="R38" s="92" t="s">
        <v>85</v>
      </c>
      <c r="S38" s="92" t="s">
        <v>85</v>
      </c>
      <c r="T38" s="92" t="s">
        <v>85</v>
      </c>
      <c r="U38" s="92" t="s">
        <v>85</v>
      </c>
      <c r="V38" s="92" t="s">
        <v>85</v>
      </c>
      <c r="W38" s="92" t="s">
        <v>85</v>
      </c>
      <c r="X38" s="92" t="s">
        <v>85</v>
      </c>
      <c r="Y38" s="92" t="s">
        <v>85</v>
      </c>
      <c r="Z38" s="92" t="s">
        <v>85</v>
      </c>
      <c r="AA38" s="92" t="s">
        <v>85</v>
      </c>
      <c r="AB38" s="92" t="s">
        <v>85</v>
      </c>
      <c r="AC38" s="92" t="s">
        <v>85</v>
      </c>
      <c r="AD38" s="92" t="s">
        <v>85</v>
      </c>
      <c r="AE38" s="92" t="s">
        <v>85</v>
      </c>
      <c r="AF38" s="92" t="s">
        <v>85</v>
      </c>
      <c r="AG38" s="92" t="s">
        <v>85</v>
      </c>
      <c r="AH38" s="92">
        <v>0</v>
      </c>
      <c r="AI38" s="92">
        <v>1</v>
      </c>
      <c r="AJ38" s="92">
        <f>0.1*$AJ$2</f>
        <v>7.5000000000000011E-2</v>
      </c>
      <c r="AK38" s="92">
        <f>AK32</f>
        <v>2.7E-2</v>
      </c>
      <c r="AL38" s="92">
        <f>ROUNDUP(AL32/3,0)</f>
        <v>1</v>
      </c>
      <c r="AM38" s="92"/>
      <c r="AN38" s="92"/>
      <c r="AO38" s="93">
        <f t="shared" ref="AO38" si="62">AK38*I38+AJ38</f>
        <v>7.9860000000000014E-2</v>
      </c>
      <c r="AP38" s="93">
        <f t="shared" si="39"/>
        <v>7.9860000000000018E-3</v>
      </c>
      <c r="AQ38" s="94">
        <f t="shared" si="40"/>
        <v>0.25</v>
      </c>
      <c r="AR38" s="94">
        <f t="shared" si="41"/>
        <v>8.4461500000000009E-2</v>
      </c>
      <c r="AS38" s="93">
        <f>10068.2*J38*POWER(10,-6)*10</f>
        <v>1.8122760000000002E-2</v>
      </c>
      <c r="AT38" s="94">
        <f t="shared" si="37"/>
        <v>0.44043025999999996</v>
      </c>
      <c r="AU38" s="95">
        <f t="shared" si="42"/>
        <v>0</v>
      </c>
      <c r="AV38" s="95">
        <f t="shared" si="43"/>
        <v>2.6400000000000001E-6</v>
      </c>
      <c r="AW38" s="95">
        <f t="shared" si="44"/>
        <v>1.1627358863999999E-6</v>
      </c>
    </row>
    <row r="39" spans="1:49" ht="15" thickBot="1" x14ac:dyDescent="0.35">
      <c r="A39" s="48" t="s">
        <v>220</v>
      </c>
      <c r="B39" s="48" t="str">
        <f>B32</f>
        <v>Трубопровод газ</v>
      </c>
      <c r="C39" s="179" t="s">
        <v>173</v>
      </c>
      <c r="D39" s="49" t="s">
        <v>62</v>
      </c>
      <c r="E39" s="167">
        <f>E36</f>
        <v>1E-4</v>
      </c>
      <c r="F39" s="168">
        <f>F32</f>
        <v>1</v>
      </c>
      <c r="G39" s="48">
        <v>0.93030000000000002</v>
      </c>
      <c r="H39" s="50">
        <f t="shared" si="38"/>
        <v>9.3030000000000009E-5</v>
      </c>
      <c r="I39" s="162">
        <f>0.15*I32</f>
        <v>0.18</v>
      </c>
      <c r="J39" s="171">
        <v>0</v>
      </c>
      <c r="K39" s="175"/>
      <c r="L39" s="176"/>
      <c r="M39" s="92" t="str">
        <f t="shared" si="34"/>
        <v>С8</v>
      </c>
      <c r="N39" s="92" t="str">
        <f t="shared" si="35"/>
        <v>Трубопровод газ</v>
      </c>
      <c r="O39" s="92" t="str">
        <f t="shared" si="36"/>
        <v>Частичное-ликвидация</v>
      </c>
      <c r="P39" s="92" t="s">
        <v>85</v>
      </c>
      <c r="Q39" s="92" t="s">
        <v>85</v>
      </c>
      <c r="R39" s="92" t="s">
        <v>85</v>
      </c>
      <c r="S39" s="92" t="s">
        <v>85</v>
      </c>
      <c r="T39" s="92" t="s">
        <v>85</v>
      </c>
      <c r="U39" s="92" t="s">
        <v>85</v>
      </c>
      <c r="V39" s="92" t="s">
        <v>85</v>
      </c>
      <c r="W39" s="92" t="s">
        <v>85</v>
      </c>
      <c r="X39" s="92" t="s">
        <v>85</v>
      </c>
      <c r="Y39" s="92" t="s">
        <v>85</v>
      </c>
      <c r="Z39" s="92" t="s">
        <v>85</v>
      </c>
      <c r="AA39" s="92" t="s">
        <v>85</v>
      </c>
      <c r="AB39" s="92" t="s">
        <v>85</v>
      </c>
      <c r="AC39" s="92" t="s">
        <v>85</v>
      </c>
      <c r="AD39" s="92" t="s">
        <v>85</v>
      </c>
      <c r="AE39" s="92" t="s">
        <v>85</v>
      </c>
      <c r="AF39" s="92" t="s">
        <v>85</v>
      </c>
      <c r="AG39" s="92" t="s">
        <v>85</v>
      </c>
      <c r="AH39" s="92">
        <v>0</v>
      </c>
      <c r="AI39" s="92">
        <v>0</v>
      </c>
      <c r="AJ39" s="92">
        <f>0.1*$AJ$2</f>
        <v>7.5000000000000011E-2</v>
      </c>
      <c r="AK39" s="92">
        <f>AK32</f>
        <v>2.7E-2</v>
      </c>
      <c r="AL39" s="92">
        <f>ROUNDUP(AL32/3,0)</f>
        <v>1</v>
      </c>
      <c r="AM39" s="92"/>
      <c r="AN39" s="92"/>
      <c r="AO39" s="93">
        <f>AK39*I39*0.1+AJ39</f>
        <v>7.5486000000000011E-2</v>
      </c>
      <c r="AP39" s="93">
        <f t="shared" si="39"/>
        <v>7.5486000000000017E-3</v>
      </c>
      <c r="AQ39" s="94">
        <f t="shared" si="40"/>
        <v>0</v>
      </c>
      <c r="AR39" s="94">
        <f t="shared" si="41"/>
        <v>2.0758650000000003E-2</v>
      </c>
      <c r="AS39" s="93">
        <f>1333*J38*POWER(10,-6)</f>
        <v>2.3993999999999998E-4</v>
      </c>
      <c r="AT39" s="94">
        <f t="shared" si="37"/>
        <v>0.10403319000000003</v>
      </c>
      <c r="AU39" s="95">
        <f t="shared" si="42"/>
        <v>0</v>
      </c>
      <c r="AV39" s="95">
        <f t="shared" si="43"/>
        <v>0</v>
      </c>
      <c r="AW39" s="95">
        <f t="shared" si="44"/>
        <v>9.6782076657000025E-6</v>
      </c>
    </row>
    <row r="40" spans="1:49" x14ac:dyDescent="0.3">
      <c r="A40" s="52"/>
      <c r="B40" s="52"/>
      <c r="C40" s="92"/>
      <c r="D40" s="268"/>
      <c r="E40" s="269"/>
      <c r="F40" s="270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3"/>
      <c r="AP40" s="93"/>
      <c r="AQ40" s="94"/>
      <c r="AR40" s="94"/>
      <c r="AS40" s="93"/>
      <c r="AT40" s="94"/>
      <c r="AU40" s="95"/>
      <c r="AV40" s="95"/>
      <c r="AW40" s="95"/>
    </row>
    <row r="41" spans="1:49" ht="15" thickBot="1" x14ac:dyDescent="0.35"/>
    <row r="42" spans="1:49" ht="18" customHeight="1" x14ac:dyDescent="0.3">
      <c r="A42" s="48" t="s">
        <v>19</v>
      </c>
      <c r="B42" s="163" t="s">
        <v>201</v>
      </c>
      <c r="C42" s="179" t="s">
        <v>191</v>
      </c>
      <c r="D42" s="49" t="s">
        <v>192</v>
      </c>
      <c r="E42" s="166">
        <v>1.0000000000000001E-5</v>
      </c>
      <c r="F42" s="163">
        <v>1</v>
      </c>
      <c r="G42" s="48">
        <v>0.2</v>
      </c>
      <c r="H42" s="50">
        <f>E42*F42*G42</f>
        <v>2.0000000000000003E-6</v>
      </c>
      <c r="I42" s="164">
        <v>6.37</v>
      </c>
      <c r="J42" s="169">
        <f>I42</f>
        <v>6.37</v>
      </c>
      <c r="K42" s="172" t="s">
        <v>184</v>
      </c>
      <c r="L42" s="177">
        <v>0</v>
      </c>
      <c r="M42" s="92" t="str">
        <f t="shared" ref="M42:M49" si="63">A42</f>
        <v>С1</v>
      </c>
      <c r="N42" s="92" t="str">
        <f t="shared" ref="N42:N49" si="64">B42</f>
        <v>Трубопровод газ+токси</v>
      </c>
      <c r="O42" s="92" t="str">
        <f t="shared" ref="O42:O49" si="65">D42</f>
        <v>Полное-факел</v>
      </c>
      <c r="P42" s="92" t="s">
        <v>85</v>
      </c>
      <c r="Q42" s="92" t="s">
        <v>85</v>
      </c>
      <c r="R42" s="92" t="s">
        <v>85</v>
      </c>
      <c r="S42" s="92" t="s">
        <v>85</v>
      </c>
      <c r="T42" s="92" t="s">
        <v>85</v>
      </c>
      <c r="U42" s="92" t="s">
        <v>85</v>
      </c>
      <c r="V42" s="92" t="s">
        <v>85</v>
      </c>
      <c r="W42" s="92" t="s">
        <v>85</v>
      </c>
      <c r="X42" s="92" t="s">
        <v>85</v>
      </c>
      <c r="Y42" s="92" t="s">
        <v>85</v>
      </c>
      <c r="Z42" s="92" t="s">
        <v>85</v>
      </c>
      <c r="AA42" s="92" t="s">
        <v>85</v>
      </c>
      <c r="AB42" s="92" t="s">
        <v>85</v>
      </c>
      <c r="AC42" s="92" t="s">
        <v>85</v>
      </c>
      <c r="AD42" s="92" t="s">
        <v>85</v>
      </c>
      <c r="AE42" s="92" t="s">
        <v>85</v>
      </c>
      <c r="AF42" s="92" t="s">
        <v>85</v>
      </c>
      <c r="AG42" s="92" t="s">
        <v>85</v>
      </c>
      <c r="AH42" s="52">
        <v>1</v>
      </c>
      <c r="AI42" s="52">
        <v>2</v>
      </c>
      <c r="AJ42" s="165">
        <v>0.75</v>
      </c>
      <c r="AK42" s="165">
        <v>2.7E-2</v>
      </c>
      <c r="AL42" s="165">
        <v>3</v>
      </c>
      <c r="AM42" s="92"/>
      <c r="AN42" s="92"/>
      <c r="AO42" s="93">
        <f>AK42*I42+AJ42</f>
        <v>0.92198999999999998</v>
      </c>
      <c r="AP42" s="93">
        <f>0.1*AO42</f>
        <v>9.2199000000000003E-2</v>
      </c>
      <c r="AQ42" s="94">
        <f>AH42*3+0.25*AI42</f>
        <v>3.5</v>
      </c>
      <c r="AR42" s="94">
        <f>SUM(AO42:AQ42)/4</f>
        <v>1.12854725</v>
      </c>
      <c r="AS42" s="93">
        <f>10068.2*J42*POWER(10,-6)</f>
        <v>6.4134434000000004E-2</v>
      </c>
      <c r="AT42" s="94">
        <f t="shared" ref="AT42:AT49" si="66">AS42+AR42+AQ42+AP42+AO42</f>
        <v>5.7068706840000001</v>
      </c>
      <c r="AU42" s="95">
        <f>AH42*H42</f>
        <v>2.0000000000000003E-6</v>
      </c>
      <c r="AV42" s="95">
        <f>H42*AI42</f>
        <v>4.0000000000000007E-6</v>
      </c>
      <c r="AW42" s="95">
        <f>H42*AT42</f>
        <v>1.1413741368000002E-5</v>
      </c>
    </row>
    <row r="43" spans="1:49" x14ac:dyDescent="0.3">
      <c r="A43" s="48" t="s">
        <v>20</v>
      </c>
      <c r="B43" s="48" t="str">
        <f>B42</f>
        <v>Трубопровод газ+токси</v>
      </c>
      <c r="C43" s="179" t="s">
        <v>169</v>
      </c>
      <c r="D43" s="49" t="s">
        <v>63</v>
      </c>
      <c r="E43" s="167">
        <f>E42</f>
        <v>1.0000000000000001E-5</v>
      </c>
      <c r="F43" s="168">
        <f>F42</f>
        <v>1</v>
      </c>
      <c r="G43" s="48">
        <v>0.1152</v>
      </c>
      <c r="H43" s="50">
        <f t="shared" ref="H43:H49" si="67">E43*F43*G43</f>
        <v>1.1520000000000002E-6</v>
      </c>
      <c r="I43" s="162">
        <f>I42</f>
        <v>6.37</v>
      </c>
      <c r="J43" s="180">
        <f>0.1*I42</f>
        <v>0.63700000000000001</v>
      </c>
      <c r="K43" s="174" t="s">
        <v>185</v>
      </c>
      <c r="L43" s="178">
        <v>2</v>
      </c>
      <c r="M43" s="92" t="str">
        <f t="shared" si="63"/>
        <v>С2</v>
      </c>
      <c r="N43" s="92" t="str">
        <f t="shared" si="64"/>
        <v>Трубопровод газ+токси</v>
      </c>
      <c r="O43" s="92" t="str">
        <f t="shared" si="65"/>
        <v>Полное-взрыв</v>
      </c>
      <c r="P43" s="92" t="s">
        <v>85</v>
      </c>
      <c r="Q43" s="92" t="s">
        <v>85</v>
      </c>
      <c r="R43" s="92" t="s">
        <v>85</v>
      </c>
      <c r="S43" s="92" t="s">
        <v>85</v>
      </c>
      <c r="T43" s="92" t="s">
        <v>85</v>
      </c>
      <c r="U43" s="92" t="s">
        <v>85</v>
      </c>
      <c r="V43" s="92" t="s">
        <v>85</v>
      </c>
      <c r="W43" s="92" t="s">
        <v>85</v>
      </c>
      <c r="X43" s="92" t="s">
        <v>85</v>
      </c>
      <c r="Y43" s="92" t="s">
        <v>85</v>
      </c>
      <c r="Z43" s="92" t="s">
        <v>85</v>
      </c>
      <c r="AA43" s="92" t="s">
        <v>85</v>
      </c>
      <c r="AB43" s="92" t="s">
        <v>85</v>
      </c>
      <c r="AC43" s="92" t="s">
        <v>85</v>
      </c>
      <c r="AD43" s="92" t="s">
        <v>85</v>
      </c>
      <c r="AE43" s="92" t="s">
        <v>85</v>
      </c>
      <c r="AF43" s="92" t="s">
        <v>85</v>
      </c>
      <c r="AG43" s="92" t="s">
        <v>85</v>
      </c>
      <c r="AH43" s="52">
        <v>2</v>
      </c>
      <c r="AI43" s="52">
        <v>2</v>
      </c>
      <c r="AJ43" s="92">
        <f>AJ42</f>
        <v>0.75</v>
      </c>
      <c r="AK43" s="92">
        <f>AK42</f>
        <v>2.7E-2</v>
      </c>
      <c r="AL43" s="92">
        <f>AL42</f>
        <v>3</v>
      </c>
      <c r="AM43" s="92"/>
      <c r="AN43" s="92"/>
      <c r="AO43" s="93">
        <f>AK43*I43+AJ43</f>
        <v>0.92198999999999998</v>
      </c>
      <c r="AP43" s="93">
        <f t="shared" ref="AP43:AP49" si="68">0.1*AO43</f>
        <v>9.2199000000000003E-2</v>
      </c>
      <c r="AQ43" s="94">
        <f t="shared" ref="AQ43:AQ49" si="69">AH43*3+0.25*AI43</f>
        <v>6.5</v>
      </c>
      <c r="AR43" s="94">
        <f t="shared" ref="AR43:AR49" si="70">SUM(AO43:AQ43)/4</f>
        <v>1.87854725</v>
      </c>
      <c r="AS43" s="93">
        <f>10068.2*J43*POWER(10,-6)*10</f>
        <v>6.4134434000000004E-2</v>
      </c>
      <c r="AT43" s="94">
        <f t="shared" si="66"/>
        <v>9.4568706840000001</v>
      </c>
      <c r="AU43" s="95">
        <f t="shared" ref="AU43:AU49" si="71">AH43*H43</f>
        <v>2.3040000000000003E-6</v>
      </c>
      <c r="AV43" s="95">
        <f t="shared" ref="AV43:AV49" si="72">H43*AI43</f>
        <v>2.3040000000000003E-6</v>
      </c>
      <c r="AW43" s="95">
        <f t="shared" ref="AW43:AW49" si="73">H43*AT43</f>
        <v>1.0894315027968001E-5</v>
      </c>
    </row>
    <row r="44" spans="1:49" x14ac:dyDescent="0.3">
      <c r="A44" s="48" t="s">
        <v>21</v>
      </c>
      <c r="B44" s="48" t="str">
        <f>B42</f>
        <v>Трубопровод газ+токси</v>
      </c>
      <c r="C44" s="179" t="s">
        <v>193</v>
      </c>
      <c r="D44" s="49" t="s">
        <v>194</v>
      </c>
      <c r="E44" s="167">
        <f>E42</f>
        <v>1.0000000000000001E-5</v>
      </c>
      <c r="F44" s="168">
        <f>F42</f>
        <v>1</v>
      </c>
      <c r="G44" s="48">
        <v>7.6799999999999993E-2</v>
      </c>
      <c r="H44" s="50">
        <f t="shared" si="67"/>
        <v>7.6799999999999999E-7</v>
      </c>
      <c r="I44" s="162">
        <f>I42</f>
        <v>6.37</v>
      </c>
      <c r="J44" s="169">
        <f>J43</f>
        <v>0.63700000000000001</v>
      </c>
      <c r="K44" s="174" t="s">
        <v>186</v>
      </c>
      <c r="L44" s="178">
        <v>0</v>
      </c>
      <c r="M44" s="92" t="str">
        <f t="shared" si="63"/>
        <v>С3</v>
      </c>
      <c r="N44" s="92" t="str">
        <f t="shared" si="64"/>
        <v>Трубопровод газ+токси</v>
      </c>
      <c r="O44" s="92" t="str">
        <f t="shared" si="65"/>
        <v>Полное-вспышка</v>
      </c>
      <c r="P44" s="92" t="s">
        <v>85</v>
      </c>
      <c r="Q44" s="92" t="s">
        <v>85</v>
      </c>
      <c r="R44" s="92" t="s">
        <v>85</v>
      </c>
      <c r="S44" s="92" t="s">
        <v>85</v>
      </c>
      <c r="T44" s="92" t="s">
        <v>85</v>
      </c>
      <c r="U44" s="92" t="s">
        <v>85</v>
      </c>
      <c r="V44" s="92" t="s">
        <v>85</v>
      </c>
      <c r="W44" s="92" t="s">
        <v>85</v>
      </c>
      <c r="X44" s="92" t="s">
        <v>85</v>
      </c>
      <c r="Y44" s="92" t="s">
        <v>85</v>
      </c>
      <c r="Z44" s="92" t="s">
        <v>85</v>
      </c>
      <c r="AA44" s="92" t="s">
        <v>85</v>
      </c>
      <c r="AB44" s="92" t="s">
        <v>85</v>
      </c>
      <c r="AC44" s="92" t="s">
        <v>85</v>
      </c>
      <c r="AD44" s="92" t="s">
        <v>85</v>
      </c>
      <c r="AE44" s="92" t="s">
        <v>85</v>
      </c>
      <c r="AF44" s="92" t="s">
        <v>85</v>
      </c>
      <c r="AG44" s="92" t="s">
        <v>85</v>
      </c>
      <c r="AH44" s="92">
        <v>0</v>
      </c>
      <c r="AI44" s="92">
        <v>0</v>
      </c>
      <c r="AJ44" s="92">
        <f>AJ42</f>
        <v>0.75</v>
      </c>
      <c r="AK44" s="92">
        <f>AK42</f>
        <v>2.7E-2</v>
      </c>
      <c r="AL44" s="92">
        <f>AL42</f>
        <v>3</v>
      </c>
      <c r="AM44" s="92"/>
      <c r="AN44" s="92"/>
      <c r="AO44" s="93">
        <f>AK44*I44*0.1+AJ44</f>
        <v>0.76719899999999996</v>
      </c>
      <c r="AP44" s="93">
        <f t="shared" si="68"/>
        <v>7.6719900000000008E-2</v>
      </c>
      <c r="AQ44" s="94">
        <f t="shared" si="69"/>
        <v>0</v>
      </c>
      <c r="AR44" s="94">
        <f t="shared" si="70"/>
        <v>0.21097972500000001</v>
      </c>
      <c r="AS44" s="93">
        <f>1333*J42*POWER(10,-6)</f>
        <v>8.4912100000000008E-3</v>
      </c>
      <c r="AT44" s="94">
        <f t="shared" si="66"/>
        <v>1.0633898349999999</v>
      </c>
      <c r="AU44" s="95">
        <f t="shared" si="71"/>
        <v>0</v>
      </c>
      <c r="AV44" s="95">
        <f t="shared" si="72"/>
        <v>0</v>
      </c>
      <c r="AW44" s="95">
        <f t="shared" si="73"/>
        <v>8.1668339327999993E-7</v>
      </c>
    </row>
    <row r="45" spans="1:49" x14ac:dyDescent="0.3">
      <c r="A45" s="48" t="s">
        <v>22</v>
      </c>
      <c r="B45" s="48" t="str">
        <f>B42</f>
        <v>Трубопровод газ+токси</v>
      </c>
      <c r="C45" s="179" t="s">
        <v>178</v>
      </c>
      <c r="D45" s="49" t="s">
        <v>180</v>
      </c>
      <c r="E45" s="167">
        <f>E42</f>
        <v>1.0000000000000001E-5</v>
      </c>
      <c r="F45" s="168">
        <f>F42</f>
        <v>1</v>
      </c>
      <c r="G45" s="48">
        <v>0.60799999999999998</v>
      </c>
      <c r="H45" s="50">
        <f t="shared" si="67"/>
        <v>6.0800000000000002E-6</v>
      </c>
      <c r="I45" s="162">
        <f>I42</f>
        <v>6.37</v>
      </c>
      <c r="J45" s="169">
        <f>J43</f>
        <v>0.63700000000000001</v>
      </c>
      <c r="K45" s="174" t="s">
        <v>188</v>
      </c>
      <c r="L45" s="178">
        <v>45390</v>
      </c>
      <c r="M45" s="92" t="str">
        <f t="shared" si="63"/>
        <v>С4</v>
      </c>
      <c r="N45" s="92" t="str">
        <f t="shared" si="64"/>
        <v>Трубопровод газ+токси</v>
      </c>
      <c r="O45" s="92" t="str">
        <f t="shared" si="65"/>
        <v>Полное-токси</v>
      </c>
      <c r="P45" s="92" t="s">
        <v>85</v>
      </c>
      <c r="Q45" s="92" t="s">
        <v>85</v>
      </c>
      <c r="R45" s="92" t="s">
        <v>85</v>
      </c>
      <c r="S45" s="92" t="s">
        <v>85</v>
      </c>
      <c r="T45" s="92" t="s">
        <v>85</v>
      </c>
      <c r="U45" s="92" t="s">
        <v>85</v>
      </c>
      <c r="V45" s="92" t="s">
        <v>85</v>
      </c>
      <c r="W45" s="92" t="s">
        <v>85</v>
      </c>
      <c r="X45" s="92" t="s">
        <v>85</v>
      </c>
      <c r="Y45" s="92" t="s">
        <v>85</v>
      </c>
      <c r="Z45" s="92" t="s">
        <v>85</v>
      </c>
      <c r="AA45" s="92" t="s">
        <v>85</v>
      </c>
      <c r="AB45" s="92" t="s">
        <v>85</v>
      </c>
      <c r="AC45" s="92" t="s">
        <v>85</v>
      </c>
      <c r="AD45" s="92" t="s">
        <v>85</v>
      </c>
      <c r="AE45" s="92" t="s">
        <v>85</v>
      </c>
      <c r="AF45" s="92" t="s">
        <v>85</v>
      </c>
      <c r="AG45" s="92" t="s">
        <v>85</v>
      </c>
      <c r="AH45" s="92">
        <v>1</v>
      </c>
      <c r="AI45" s="92">
        <v>1</v>
      </c>
      <c r="AJ45" s="92">
        <f>AJ42</f>
        <v>0.75</v>
      </c>
      <c r="AK45" s="92">
        <f>AK42</f>
        <v>2.7E-2</v>
      </c>
      <c r="AL45" s="92">
        <f>AL42</f>
        <v>3</v>
      </c>
      <c r="AM45" s="92"/>
      <c r="AN45" s="92"/>
      <c r="AO45" s="93">
        <f>AK45*I45*0.1+AJ45</f>
        <v>0.76719899999999996</v>
      </c>
      <c r="AP45" s="93">
        <f t="shared" si="68"/>
        <v>7.6719900000000008E-2</v>
      </c>
      <c r="AQ45" s="94">
        <f t="shared" si="69"/>
        <v>3.25</v>
      </c>
      <c r="AR45" s="94">
        <f t="shared" si="70"/>
        <v>1.0234797250000001</v>
      </c>
      <c r="AS45" s="93">
        <f>1333*J43*POWER(10,-6)</f>
        <v>8.4912099999999999E-4</v>
      </c>
      <c r="AT45" s="94">
        <f t="shared" si="66"/>
        <v>5.1182477459999989</v>
      </c>
      <c r="AU45" s="95">
        <f t="shared" si="71"/>
        <v>6.0800000000000002E-6</v>
      </c>
      <c r="AV45" s="95">
        <f t="shared" si="72"/>
        <v>6.0800000000000002E-6</v>
      </c>
      <c r="AW45" s="95">
        <f t="shared" si="73"/>
        <v>3.1118946295679995E-5</v>
      </c>
    </row>
    <row r="46" spans="1:49" x14ac:dyDescent="0.3">
      <c r="A46" s="48" t="s">
        <v>23</v>
      </c>
      <c r="B46" s="48" t="str">
        <f>B42</f>
        <v>Трубопровод газ+токси</v>
      </c>
      <c r="C46" s="179" t="s">
        <v>195</v>
      </c>
      <c r="D46" s="49" t="s">
        <v>196</v>
      </c>
      <c r="E46" s="166">
        <v>1E-4</v>
      </c>
      <c r="F46" s="168">
        <f>F42</f>
        <v>1</v>
      </c>
      <c r="G46" s="48">
        <v>3.5000000000000003E-2</v>
      </c>
      <c r="H46" s="50">
        <f t="shared" si="67"/>
        <v>3.5000000000000004E-6</v>
      </c>
      <c r="I46" s="162">
        <f>0.15*I42</f>
        <v>0.95550000000000002</v>
      </c>
      <c r="J46" s="169">
        <f>I46</f>
        <v>0.95550000000000002</v>
      </c>
      <c r="K46" s="174" t="s">
        <v>189</v>
      </c>
      <c r="L46" s="178">
        <v>3</v>
      </c>
      <c r="M46" s="92" t="str">
        <f t="shared" si="63"/>
        <v>С5</v>
      </c>
      <c r="N46" s="92" t="str">
        <f t="shared" si="64"/>
        <v>Трубопровод газ+токси</v>
      </c>
      <c r="O46" s="92" t="str">
        <f t="shared" si="65"/>
        <v>Частичное-факел</v>
      </c>
      <c r="P46" s="92" t="s">
        <v>85</v>
      </c>
      <c r="Q46" s="92" t="s">
        <v>85</v>
      </c>
      <c r="R46" s="92" t="s">
        <v>85</v>
      </c>
      <c r="S46" s="92" t="s">
        <v>85</v>
      </c>
      <c r="T46" s="92" t="s">
        <v>85</v>
      </c>
      <c r="U46" s="92" t="s">
        <v>85</v>
      </c>
      <c r="V46" s="92" t="s">
        <v>85</v>
      </c>
      <c r="W46" s="92" t="s">
        <v>85</v>
      </c>
      <c r="X46" s="92" t="s">
        <v>85</v>
      </c>
      <c r="Y46" s="92" t="s">
        <v>85</v>
      </c>
      <c r="Z46" s="92" t="s">
        <v>85</v>
      </c>
      <c r="AA46" s="92" t="s">
        <v>85</v>
      </c>
      <c r="AB46" s="92" t="s">
        <v>85</v>
      </c>
      <c r="AC46" s="92" t="s">
        <v>85</v>
      </c>
      <c r="AD46" s="92" t="s">
        <v>85</v>
      </c>
      <c r="AE46" s="92" t="s">
        <v>85</v>
      </c>
      <c r="AF46" s="92" t="s">
        <v>85</v>
      </c>
      <c r="AG46" s="92" t="s">
        <v>85</v>
      </c>
      <c r="AH46" s="92">
        <v>0</v>
      </c>
      <c r="AI46" s="92">
        <v>2</v>
      </c>
      <c r="AJ46" s="92">
        <f>0.1*$AJ$2</f>
        <v>7.5000000000000011E-2</v>
      </c>
      <c r="AK46" s="92">
        <f>AK42</f>
        <v>2.7E-2</v>
      </c>
      <c r="AL46" s="92">
        <f>ROUNDUP(AL42/3,0)</f>
        <v>1</v>
      </c>
      <c r="AM46" s="92"/>
      <c r="AN46" s="92"/>
      <c r="AO46" s="93">
        <f>AK46*I46+AJ46</f>
        <v>0.10079850000000001</v>
      </c>
      <c r="AP46" s="93">
        <f t="shared" si="68"/>
        <v>1.0079850000000001E-2</v>
      </c>
      <c r="AQ46" s="94">
        <f t="shared" si="69"/>
        <v>0.5</v>
      </c>
      <c r="AR46" s="94">
        <f t="shared" si="70"/>
        <v>0.1527195875</v>
      </c>
      <c r="AS46" s="93">
        <f>10068.2*J46*POWER(10,-6)</f>
        <v>9.6201650999999996E-3</v>
      </c>
      <c r="AT46" s="94">
        <f t="shared" si="66"/>
        <v>0.77321810260000001</v>
      </c>
      <c r="AU46" s="95">
        <f t="shared" si="71"/>
        <v>0</v>
      </c>
      <c r="AV46" s="95">
        <f t="shared" si="72"/>
        <v>7.0000000000000007E-6</v>
      </c>
      <c r="AW46" s="95">
        <f t="shared" si="73"/>
        <v>2.7062633591000003E-6</v>
      </c>
    </row>
    <row r="47" spans="1:49" x14ac:dyDescent="0.3">
      <c r="A47" s="48" t="s">
        <v>24</v>
      </c>
      <c r="B47" s="48" t="str">
        <f>B42</f>
        <v>Трубопровод газ+токси</v>
      </c>
      <c r="C47" s="179" t="s">
        <v>197</v>
      </c>
      <c r="D47" s="49" t="s">
        <v>198</v>
      </c>
      <c r="E47" s="167">
        <f>E46</f>
        <v>1E-4</v>
      </c>
      <c r="F47" s="168">
        <v>1</v>
      </c>
      <c r="G47" s="48">
        <v>8.3000000000000001E-3</v>
      </c>
      <c r="H47" s="50">
        <f t="shared" si="67"/>
        <v>8.300000000000001E-7</v>
      </c>
      <c r="I47" s="162">
        <f>I46</f>
        <v>0.95550000000000002</v>
      </c>
      <c r="J47" s="169">
        <f>J43*0.15</f>
        <v>9.5549999999999996E-2</v>
      </c>
      <c r="K47" s="173" t="s">
        <v>200</v>
      </c>
      <c r="L47" s="230">
        <v>5</v>
      </c>
      <c r="M47" s="92" t="str">
        <f t="shared" si="63"/>
        <v>С6</v>
      </c>
      <c r="N47" s="92" t="str">
        <f t="shared" si="64"/>
        <v>Трубопровод газ+токси</v>
      </c>
      <c r="O47" s="92" t="str">
        <f t="shared" si="65"/>
        <v>Частичное-взрыв</v>
      </c>
      <c r="P47" s="92" t="s">
        <v>85</v>
      </c>
      <c r="Q47" s="92" t="s">
        <v>85</v>
      </c>
      <c r="R47" s="92" t="s">
        <v>85</v>
      </c>
      <c r="S47" s="92" t="s">
        <v>85</v>
      </c>
      <c r="T47" s="92" t="s">
        <v>85</v>
      </c>
      <c r="U47" s="92" t="s">
        <v>85</v>
      </c>
      <c r="V47" s="92" t="s">
        <v>85</v>
      </c>
      <c r="W47" s="92" t="s">
        <v>85</v>
      </c>
      <c r="X47" s="92" t="s">
        <v>85</v>
      </c>
      <c r="Y47" s="92" t="s">
        <v>85</v>
      </c>
      <c r="Z47" s="92" t="s">
        <v>85</v>
      </c>
      <c r="AA47" s="92" t="s">
        <v>85</v>
      </c>
      <c r="AB47" s="92" t="s">
        <v>85</v>
      </c>
      <c r="AC47" s="92" t="s">
        <v>85</v>
      </c>
      <c r="AD47" s="92" t="s">
        <v>85</v>
      </c>
      <c r="AE47" s="92" t="s">
        <v>85</v>
      </c>
      <c r="AF47" s="92" t="s">
        <v>85</v>
      </c>
      <c r="AG47" s="92" t="s">
        <v>85</v>
      </c>
      <c r="AH47" s="92">
        <v>0</v>
      </c>
      <c r="AI47" s="92">
        <v>2</v>
      </c>
      <c r="AJ47" s="92">
        <f>0.1*$AJ$2</f>
        <v>7.5000000000000011E-2</v>
      </c>
      <c r="AK47" s="92">
        <f>AK42</f>
        <v>2.7E-2</v>
      </c>
      <c r="AL47" s="92">
        <f>AL46</f>
        <v>1</v>
      </c>
      <c r="AM47" s="92"/>
      <c r="AN47" s="92"/>
      <c r="AO47" s="93">
        <f t="shared" ref="AO47:AO48" si="74">AK47*I47+AJ47</f>
        <v>0.10079850000000001</v>
      </c>
      <c r="AP47" s="93">
        <f t="shared" si="68"/>
        <v>1.0079850000000001E-2</v>
      </c>
      <c r="AQ47" s="94">
        <f t="shared" si="69"/>
        <v>0.5</v>
      </c>
      <c r="AR47" s="94">
        <f t="shared" si="70"/>
        <v>0.1527195875</v>
      </c>
      <c r="AS47" s="93">
        <f>10068.2*J47*POWER(10,-6)*10</f>
        <v>9.6201650999999996E-3</v>
      </c>
      <c r="AT47" s="94">
        <f t="shared" si="66"/>
        <v>0.77321810260000001</v>
      </c>
      <c r="AU47" s="95">
        <f t="shared" si="71"/>
        <v>0</v>
      </c>
      <c r="AV47" s="95">
        <f t="shared" si="72"/>
        <v>1.6600000000000002E-6</v>
      </c>
      <c r="AW47" s="95">
        <f t="shared" si="73"/>
        <v>6.4177102515800009E-7</v>
      </c>
    </row>
    <row r="48" spans="1:49" x14ac:dyDescent="0.3">
      <c r="A48" s="48" t="s">
        <v>219</v>
      </c>
      <c r="B48" s="48" t="str">
        <f>B42</f>
        <v>Трубопровод газ+токси</v>
      </c>
      <c r="C48" s="179" t="s">
        <v>172</v>
      </c>
      <c r="D48" s="49" t="s">
        <v>174</v>
      </c>
      <c r="E48" s="167">
        <f>E46</f>
        <v>1E-4</v>
      </c>
      <c r="F48" s="168">
        <f>F42</f>
        <v>1</v>
      </c>
      <c r="G48" s="48">
        <v>2.64E-2</v>
      </c>
      <c r="H48" s="50">
        <f t="shared" si="67"/>
        <v>2.6400000000000001E-6</v>
      </c>
      <c r="I48" s="162">
        <f>0.15*I42</f>
        <v>0.95550000000000002</v>
      </c>
      <c r="J48" s="169">
        <f>J44*0.15</f>
        <v>9.5549999999999996E-2</v>
      </c>
      <c r="K48" s="174"/>
      <c r="L48" s="178"/>
      <c r="M48" s="92" t="str">
        <f t="shared" si="63"/>
        <v>С7</v>
      </c>
      <c r="N48" s="92" t="str">
        <f t="shared" si="64"/>
        <v>Трубопровод газ+токси</v>
      </c>
      <c r="O48" s="92" t="str">
        <f t="shared" si="65"/>
        <v>Частичное-пожар-вспышка</v>
      </c>
      <c r="P48" s="92" t="s">
        <v>85</v>
      </c>
      <c r="Q48" s="92" t="s">
        <v>85</v>
      </c>
      <c r="R48" s="92" t="s">
        <v>85</v>
      </c>
      <c r="S48" s="92" t="s">
        <v>85</v>
      </c>
      <c r="T48" s="92" t="s">
        <v>85</v>
      </c>
      <c r="U48" s="92" t="s">
        <v>85</v>
      </c>
      <c r="V48" s="92" t="s">
        <v>85</v>
      </c>
      <c r="W48" s="92" t="s">
        <v>85</v>
      </c>
      <c r="X48" s="92" t="s">
        <v>85</v>
      </c>
      <c r="Y48" s="92" t="s">
        <v>85</v>
      </c>
      <c r="Z48" s="92" t="s">
        <v>85</v>
      </c>
      <c r="AA48" s="92" t="s">
        <v>85</v>
      </c>
      <c r="AB48" s="92" t="s">
        <v>85</v>
      </c>
      <c r="AC48" s="92" t="s">
        <v>85</v>
      </c>
      <c r="AD48" s="92" t="s">
        <v>85</v>
      </c>
      <c r="AE48" s="92" t="s">
        <v>85</v>
      </c>
      <c r="AF48" s="92" t="s">
        <v>85</v>
      </c>
      <c r="AG48" s="92" t="s">
        <v>85</v>
      </c>
      <c r="AH48" s="92">
        <v>0</v>
      </c>
      <c r="AI48" s="92">
        <v>1</v>
      </c>
      <c r="AJ48" s="92">
        <f>0.1*$AJ$2</f>
        <v>7.5000000000000011E-2</v>
      </c>
      <c r="AK48" s="92">
        <f>AK42</f>
        <v>2.7E-2</v>
      </c>
      <c r="AL48" s="92">
        <f>ROUNDUP(AL42/3,0)</f>
        <v>1</v>
      </c>
      <c r="AM48" s="92"/>
      <c r="AN48" s="92"/>
      <c r="AO48" s="93">
        <f t="shared" si="74"/>
        <v>0.10079850000000001</v>
      </c>
      <c r="AP48" s="93">
        <f t="shared" si="68"/>
        <v>1.0079850000000001E-2</v>
      </c>
      <c r="AQ48" s="94">
        <f t="shared" si="69"/>
        <v>0.25</v>
      </c>
      <c r="AR48" s="94">
        <f t="shared" si="70"/>
        <v>9.0219587500000004E-2</v>
      </c>
      <c r="AS48" s="93">
        <f>10068.2*J48*POWER(10,-6)*10</f>
        <v>9.6201650999999996E-3</v>
      </c>
      <c r="AT48" s="94">
        <f t="shared" si="66"/>
        <v>0.46071810260000001</v>
      </c>
      <c r="AU48" s="95">
        <f t="shared" si="71"/>
        <v>0</v>
      </c>
      <c r="AV48" s="95">
        <f t="shared" si="72"/>
        <v>2.6400000000000001E-6</v>
      </c>
      <c r="AW48" s="95">
        <f t="shared" si="73"/>
        <v>1.2162957908640002E-6</v>
      </c>
    </row>
    <row r="49" spans="1:49" ht="15" thickBot="1" x14ac:dyDescent="0.35">
      <c r="A49" s="48" t="s">
        <v>220</v>
      </c>
      <c r="B49" s="48" t="str">
        <f>B42</f>
        <v>Трубопровод газ+токси</v>
      </c>
      <c r="C49" s="179" t="s">
        <v>179</v>
      </c>
      <c r="D49" s="49" t="s">
        <v>181</v>
      </c>
      <c r="E49" s="167">
        <f>E46</f>
        <v>1E-4</v>
      </c>
      <c r="F49" s="168">
        <f>F42</f>
        <v>1</v>
      </c>
      <c r="G49" s="48">
        <v>0.93030000000000002</v>
      </c>
      <c r="H49" s="50">
        <f t="shared" si="67"/>
        <v>9.3030000000000009E-5</v>
      </c>
      <c r="I49" s="162">
        <f>0.15*I42</f>
        <v>0.95550000000000002</v>
      </c>
      <c r="J49" s="169">
        <f>J48</f>
        <v>9.5549999999999996E-2</v>
      </c>
      <c r="K49" s="175"/>
      <c r="L49" s="176"/>
      <c r="M49" s="92" t="str">
        <f t="shared" si="63"/>
        <v>С8</v>
      </c>
      <c r="N49" s="92" t="str">
        <f t="shared" si="64"/>
        <v>Трубопровод газ+токси</v>
      </c>
      <c r="O49" s="92" t="str">
        <f t="shared" si="65"/>
        <v>Частичное-токси</v>
      </c>
      <c r="P49" s="92" t="s">
        <v>85</v>
      </c>
      <c r="Q49" s="92" t="s">
        <v>85</v>
      </c>
      <c r="R49" s="92" t="s">
        <v>85</v>
      </c>
      <c r="S49" s="92" t="s">
        <v>85</v>
      </c>
      <c r="T49" s="92" t="s">
        <v>85</v>
      </c>
      <c r="U49" s="92" t="s">
        <v>85</v>
      </c>
      <c r="V49" s="92" t="s">
        <v>85</v>
      </c>
      <c r="W49" s="92" t="s">
        <v>85</v>
      </c>
      <c r="X49" s="92" t="s">
        <v>85</v>
      </c>
      <c r="Y49" s="92" t="s">
        <v>85</v>
      </c>
      <c r="Z49" s="92" t="s">
        <v>85</v>
      </c>
      <c r="AA49" s="92" t="s">
        <v>85</v>
      </c>
      <c r="AB49" s="92" t="s">
        <v>85</v>
      </c>
      <c r="AC49" s="92" t="s">
        <v>85</v>
      </c>
      <c r="AD49" s="92" t="s">
        <v>85</v>
      </c>
      <c r="AE49" s="92" t="s">
        <v>85</v>
      </c>
      <c r="AF49" s="92" t="s">
        <v>85</v>
      </c>
      <c r="AG49" s="92" t="s">
        <v>85</v>
      </c>
      <c r="AH49" s="92">
        <v>0</v>
      </c>
      <c r="AI49" s="92">
        <v>1</v>
      </c>
      <c r="AJ49" s="92">
        <f>0.1*$AJ$2</f>
        <v>7.5000000000000011E-2</v>
      </c>
      <c r="AK49" s="92">
        <f>AK42</f>
        <v>2.7E-2</v>
      </c>
      <c r="AL49" s="92">
        <f>ROUNDUP(AL42/3,0)</f>
        <v>1</v>
      </c>
      <c r="AM49" s="92"/>
      <c r="AN49" s="92"/>
      <c r="AO49" s="93">
        <f>AK49*I49*0.1+AJ49</f>
        <v>7.7579850000000006E-2</v>
      </c>
      <c r="AP49" s="93">
        <f t="shared" si="68"/>
        <v>7.7579850000000011E-3</v>
      </c>
      <c r="AQ49" s="94">
        <f t="shared" si="69"/>
        <v>0.25</v>
      </c>
      <c r="AR49" s="94">
        <f t="shared" si="70"/>
        <v>8.3834458750000007E-2</v>
      </c>
      <c r="AS49" s="93">
        <f>1333*J48*POWER(10,-6)</f>
        <v>1.2736814999999999E-4</v>
      </c>
      <c r="AT49" s="94">
        <f t="shared" si="66"/>
        <v>0.41929966190000001</v>
      </c>
      <c r="AU49" s="95">
        <f t="shared" si="71"/>
        <v>0</v>
      </c>
      <c r="AV49" s="95">
        <f t="shared" si="72"/>
        <v>9.3030000000000009E-5</v>
      </c>
      <c r="AW49" s="95">
        <f t="shared" si="73"/>
        <v>3.9007447546557005E-5</v>
      </c>
    </row>
    <row r="50" spans="1:49" x14ac:dyDescent="0.3">
      <c r="A50" s="52"/>
      <c r="B50" s="52"/>
      <c r="C50" s="92"/>
      <c r="D50" s="268"/>
      <c r="E50" s="269"/>
      <c r="F50" s="270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3"/>
      <c r="AP50" s="93"/>
      <c r="AQ50" s="94"/>
      <c r="AR50" s="94"/>
      <c r="AS50" s="93"/>
      <c r="AT50" s="94"/>
      <c r="AU50" s="95"/>
      <c r="AV50" s="95"/>
      <c r="AW50" s="95"/>
    </row>
    <row r="51" spans="1:49" ht="15" thickBot="1" x14ac:dyDescent="0.35"/>
    <row r="52" spans="1:49" s="215" customFormat="1" ht="15" thickBot="1" x14ac:dyDescent="0.35">
      <c r="A52" s="206" t="s">
        <v>19</v>
      </c>
      <c r="B52" s="207" t="s">
        <v>202</v>
      </c>
      <c r="C52" s="51" t="s">
        <v>205</v>
      </c>
      <c r="D52" s="208" t="s">
        <v>60</v>
      </c>
      <c r="E52" s="209">
        <v>3.4999999999999997E-5</v>
      </c>
      <c r="F52" s="207">
        <v>1</v>
      </c>
      <c r="G52" s="206">
        <v>0.05</v>
      </c>
      <c r="H52" s="210">
        <f>E52*F52*G52</f>
        <v>1.75E-6</v>
      </c>
      <c r="I52" s="211">
        <v>12.36</v>
      </c>
      <c r="J52" s="212">
        <f>I52</f>
        <v>12.36</v>
      </c>
      <c r="K52" s="213" t="s">
        <v>184</v>
      </c>
      <c r="L52" s="214">
        <v>300</v>
      </c>
      <c r="M52" s="215" t="str">
        <f t="shared" ref="M52:N57" si="75">A52</f>
        <v>С1</v>
      </c>
      <c r="N52" s="215" t="str">
        <f t="shared" si="75"/>
        <v>А/ц ЛВЖ</v>
      </c>
      <c r="O52" s="215" t="str">
        <f t="shared" ref="O52:O57" si="76">D52</f>
        <v>Полное-пожар</v>
      </c>
      <c r="P52" s="215" t="s">
        <v>85</v>
      </c>
      <c r="Q52" s="215" t="s">
        <v>85</v>
      </c>
      <c r="R52" s="215" t="s">
        <v>85</v>
      </c>
      <c r="S52" s="215" t="s">
        <v>85</v>
      </c>
      <c r="T52" s="215" t="s">
        <v>85</v>
      </c>
      <c r="U52" s="215" t="s">
        <v>85</v>
      </c>
      <c r="V52" s="215" t="s">
        <v>85</v>
      </c>
      <c r="W52" s="215" t="s">
        <v>85</v>
      </c>
      <c r="X52" s="215" t="s">
        <v>85</v>
      </c>
      <c r="Y52" s="215" t="s">
        <v>85</v>
      </c>
      <c r="Z52" s="215" t="s">
        <v>85</v>
      </c>
      <c r="AA52" s="215" t="s">
        <v>85</v>
      </c>
      <c r="AB52" s="215" t="s">
        <v>85</v>
      </c>
      <c r="AC52" s="215" t="s">
        <v>85</v>
      </c>
      <c r="AD52" s="215" t="s">
        <v>85</v>
      </c>
      <c r="AE52" s="215" t="s">
        <v>85</v>
      </c>
      <c r="AF52" s="215" t="s">
        <v>85</v>
      </c>
      <c r="AG52" s="215" t="s">
        <v>85</v>
      </c>
      <c r="AH52" s="216">
        <v>1</v>
      </c>
      <c r="AI52" s="216">
        <v>2</v>
      </c>
      <c r="AJ52" s="217">
        <v>0.75</v>
      </c>
      <c r="AK52" s="217">
        <v>2.7E-2</v>
      </c>
      <c r="AL52" s="217">
        <v>3</v>
      </c>
      <c r="AO52" s="218">
        <f>AK52*I52+AJ52</f>
        <v>1.08372</v>
      </c>
      <c r="AP52" s="218">
        <f>0.1*AO52</f>
        <v>0.10837200000000001</v>
      </c>
      <c r="AQ52" s="219">
        <f>AH52*3+0.25*AI52</f>
        <v>3.5</v>
      </c>
      <c r="AR52" s="219">
        <f>SUM(AO52:AQ52)/4</f>
        <v>1.1730229999999999</v>
      </c>
      <c r="AS52" s="218">
        <f>10068.2*J52*POWER(10,-6)</f>
        <v>0.124442952</v>
      </c>
      <c r="AT52" s="219">
        <f t="shared" ref="AT52:AT57" si="77">AS52+AR52+AQ52+AP52+AO52</f>
        <v>5.9895579520000002</v>
      </c>
      <c r="AU52" s="220">
        <f>AH52*H52</f>
        <v>1.75E-6</v>
      </c>
      <c r="AV52" s="220">
        <f>H52*AI52</f>
        <v>3.4999999999999999E-6</v>
      </c>
      <c r="AW52" s="220">
        <f>H52*AT52</f>
        <v>1.0481726416000001E-5</v>
      </c>
    </row>
    <row r="53" spans="1:49" s="215" customFormat="1" ht="15" thickBot="1" x14ac:dyDescent="0.35">
      <c r="A53" s="206" t="s">
        <v>20</v>
      </c>
      <c r="B53" s="206" t="str">
        <f>B52</f>
        <v>А/ц ЛВЖ</v>
      </c>
      <c r="C53" s="51" t="s">
        <v>206</v>
      </c>
      <c r="D53" s="208" t="s">
        <v>63</v>
      </c>
      <c r="E53" s="221">
        <f>E52</f>
        <v>3.4999999999999997E-5</v>
      </c>
      <c r="F53" s="222">
        <f>F52</f>
        <v>1</v>
      </c>
      <c r="G53" s="206">
        <v>4.7500000000000001E-2</v>
      </c>
      <c r="H53" s="210">
        <f t="shared" ref="H53:H57" si="78">E53*F53*G53</f>
        <v>1.6625E-6</v>
      </c>
      <c r="I53" s="223">
        <f>I52</f>
        <v>12.36</v>
      </c>
      <c r="J53" s="224">
        <v>0.625</v>
      </c>
      <c r="K53" s="213" t="s">
        <v>185</v>
      </c>
      <c r="L53" s="214">
        <v>0</v>
      </c>
      <c r="M53" s="215" t="str">
        <f t="shared" si="75"/>
        <v>С2</v>
      </c>
      <c r="N53" s="215" t="str">
        <f t="shared" si="75"/>
        <v>А/ц ЛВЖ</v>
      </c>
      <c r="O53" s="215" t="str">
        <f t="shared" si="76"/>
        <v>Полное-взрыв</v>
      </c>
      <c r="P53" s="215" t="s">
        <v>85</v>
      </c>
      <c r="Q53" s="215" t="s">
        <v>85</v>
      </c>
      <c r="R53" s="215" t="s">
        <v>85</v>
      </c>
      <c r="S53" s="215" t="s">
        <v>85</v>
      </c>
      <c r="T53" s="215" t="s">
        <v>85</v>
      </c>
      <c r="U53" s="215" t="s">
        <v>85</v>
      </c>
      <c r="V53" s="215" t="s">
        <v>85</v>
      </c>
      <c r="W53" s="215" t="s">
        <v>85</v>
      </c>
      <c r="X53" s="215" t="s">
        <v>85</v>
      </c>
      <c r="Y53" s="215" t="s">
        <v>85</v>
      </c>
      <c r="Z53" s="215" t="s">
        <v>85</v>
      </c>
      <c r="AA53" s="215" t="s">
        <v>85</v>
      </c>
      <c r="AB53" s="215" t="s">
        <v>85</v>
      </c>
      <c r="AC53" s="215" t="s">
        <v>85</v>
      </c>
      <c r="AD53" s="215" t="s">
        <v>85</v>
      </c>
      <c r="AE53" s="215" t="s">
        <v>85</v>
      </c>
      <c r="AF53" s="215" t="s">
        <v>85</v>
      </c>
      <c r="AG53" s="215" t="s">
        <v>85</v>
      </c>
      <c r="AH53" s="216">
        <v>2</v>
      </c>
      <c r="AI53" s="216">
        <v>2</v>
      </c>
      <c r="AJ53" s="215">
        <f>AJ52</f>
        <v>0.75</v>
      </c>
      <c r="AK53" s="215">
        <f>AK52</f>
        <v>2.7E-2</v>
      </c>
      <c r="AL53" s="215">
        <f>AL52</f>
        <v>3</v>
      </c>
      <c r="AO53" s="218">
        <f>AK53*I53+AJ53</f>
        <v>1.08372</v>
      </c>
      <c r="AP53" s="218">
        <f t="shared" ref="AP53:AP57" si="79">0.1*AO53</f>
        <v>0.10837200000000001</v>
      </c>
      <c r="AQ53" s="219">
        <f t="shared" ref="AQ53:AQ57" si="80">AH53*3+0.25*AI53</f>
        <v>6.5</v>
      </c>
      <c r="AR53" s="219">
        <f t="shared" ref="AR53:AR57" si="81">SUM(AO53:AQ53)/4</f>
        <v>1.9230229999999999</v>
      </c>
      <c r="AS53" s="218">
        <f>10068.2*J53*POWER(10,-6)*10</f>
        <v>6.2926249999999989E-2</v>
      </c>
      <c r="AT53" s="219">
        <f t="shared" si="77"/>
        <v>9.6780412499999997</v>
      </c>
      <c r="AU53" s="220">
        <f t="shared" ref="AU53:AU57" si="82">AH53*H53</f>
        <v>3.3249999999999999E-6</v>
      </c>
      <c r="AV53" s="220">
        <f t="shared" ref="AV53:AV57" si="83">H53*AI53</f>
        <v>3.3249999999999999E-6</v>
      </c>
      <c r="AW53" s="220">
        <f t="shared" ref="AW53:AW57" si="84">H53*AT53</f>
        <v>1.6089743578124998E-5</v>
      </c>
    </row>
    <row r="54" spans="1:49" s="215" customFormat="1" x14ac:dyDescent="0.3">
      <c r="A54" s="206" t="s">
        <v>21</v>
      </c>
      <c r="B54" s="206" t="str">
        <f>B52</f>
        <v>А/ц ЛВЖ</v>
      </c>
      <c r="C54" s="51" t="s">
        <v>207</v>
      </c>
      <c r="D54" s="208" t="s">
        <v>61</v>
      </c>
      <c r="E54" s="221">
        <f>E52</f>
        <v>3.4999999999999997E-5</v>
      </c>
      <c r="F54" s="222">
        <f>F52</f>
        <v>1</v>
      </c>
      <c r="G54" s="206">
        <v>0.90249999999999997</v>
      </c>
      <c r="H54" s="210">
        <f t="shared" si="78"/>
        <v>3.1587499999999995E-5</v>
      </c>
      <c r="I54" s="223">
        <f>I52</f>
        <v>12.36</v>
      </c>
      <c r="J54" s="225">
        <v>0</v>
      </c>
      <c r="K54" s="213" t="s">
        <v>186</v>
      </c>
      <c r="L54" s="214">
        <v>0</v>
      </c>
      <c r="M54" s="215" t="str">
        <f t="shared" si="75"/>
        <v>С3</v>
      </c>
      <c r="N54" s="215" t="str">
        <f t="shared" si="75"/>
        <v>А/ц ЛВЖ</v>
      </c>
      <c r="O54" s="215" t="str">
        <f t="shared" si="76"/>
        <v>Полное-ликвидация</v>
      </c>
      <c r="P54" s="215" t="s">
        <v>85</v>
      </c>
      <c r="Q54" s="215" t="s">
        <v>85</v>
      </c>
      <c r="R54" s="215" t="s">
        <v>85</v>
      </c>
      <c r="S54" s="215" t="s">
        <v>85</v>
      </c>
      <c r="T54" s="215" t="s">
        <v>85</v>
      </c>
      <c r="U54" s="215" t="s">
        <v>85</v>
      </c>
      <c r="V54" s="215" t="s">
        <v>85</v>
      </c>
      <c r="W54" s="215" t="s">
        <v>85</v>
      </c>
      <c r="X54" s="215" t="s">
        <v>85</v>
      </c>
      <c r="Y54" s="215" t="s">
        <v>85</v>
      </c>
      <c r="Z54" s="215" t="s">
        <v>85</v>
      </c>
      <c r="AA54" s="215" t="s">
        <v>85</v>
      </c>
      <c r="AB54" s="215" t="s">
        <v>85</v>
      </c>
      <c r="AC54" s="215" t="s">
        <v>85</v>
      </c>
      <c r="AD54" s="215" t="s">
        <v>85</v>
      </c>
      <c r="AE54" s="215" t="s">
        <v>85</v>
      </c>
      <c r="AF54" s="215" t="s">
        <v>85</v>
      </c>
      <c r="AG54" s="215" t="s">
        <v>85</v>
      </c>
      <c r="AH54" s="215">
        <v>0</v>
      </c>
      <c r="AI54" s="215">
        <v>0</v>
      </c>
      <c r="AJ54" s="215">
        <f>AJ52</f>
        <v>0.75</v>
      </c>
      <c r="AK54" s="215">
        <f>AK52</f>
        <v>2.7E-2</v>
      </c>
      <c r="AL54" s="215">
        <f>AL52</f>
        <v>3</v>
      </c>
      <c r="AO54" s="218">
        <f>AK54*I54*0.1+AJ54</f>
        <v>0.78337199999999996</v>
      </c>
      <c r="AP54" s="218">
        <f t="shared" si="79"/>
        <v>7.8337199999999996E-2</v>
      </c>
      <c r="AQ54" s="219">
        <f t="shared" si="80"/>
        <v>0</v>
      </c>
      <c r="AR54" s="219">
        <f t="shared" si="81"/>
        <v>0.21542729999999999</v>
      </c>
      <c r="AS54" s="218">
        <f>1333*J53*POWER(10,-6)</f>
        <v>8.3312499999999999E-4</v>
      </c>
      <c r="AT54" s="219">
        <f t="shared" si="77"/>
        <v>1.0779696249999999</v>
      </c>
      <c r="AU54" s="220">
        <f t="shared" si="82"/>
        <v>0</v>
      </c>
      <c r="AV54" s="220">
        <f t="shared" si="83"/>
        <v>0</v>
      </c>
      <c r="AW54" s="220">
        <f t="shared" si="84"/>
        <v>3.4050365529687493E-5</v>
      </c>
    </row>
    <row r="55" spans="1:49" s="215" customFormat="1" x14ac:dyDescent="0.3">
      <c r="A55" s="206" t="s">
        <v>22</v>
      </c>
      <c r="B55" s="206" t="str">
        <f>B52</f>
        <v>А/ц ЛВЖ</v>
      </c>
      <c r="C55" s="51" t="s">
        <v>208</v>
      </c>
      <c r="D55" s="208" t="s">
        <v>86</v>
      </c>
      <c r="E55" s="209">
        <v>2.2000000000000001E-4</v>
      </c>
      <c r="F55" s="222">
        <f>F52</f>
        <v>1</v>
      </c>
      <c r="G55" s="206">
        <v>0.05</v>
      </c>
      <c r="H55" s="210">
        <f t="shared" si="78"/>
        <v>1.1000000000000001E-5</v>
      </c>
      <c r="I55" s="223">
        <f>0.15*I52</f>
        <v>1.8539999999999999</v>
      </c>
      <c r="J55" s="212">
        <f>I55</f>
        <v>1.8539999999999999</v>
      </c>
      <c r="K55" s="226" t="s">
        <v>188</v>
      </c>
      <c r="L55" s="227">
        <v>45390</v>
      </c>
      <c r="M55" s="215" t="str">
        <f t="shared" si="75"/>
        <v>С4</v>
      </c>
      <c r="N55" s="215" t="str">
        <f t="shared" si="75"/>
        <v>А/ц ЛВЖ</v>
      </c>
      <c r="O55" s="215" t="str">
        <f t="shared" si="76"/>
        <v>Частичное-пожар</v>
      </c>
      <c r="P55" s="215" t="s">
        <v>85</v>
      </c>
      <c r="Q55" s="215" t="s">
        <v>85</v>
      </c>
      <c r="R55" s="215" t="s">
        <v>85</v>
      </c>
      <c r="S55" s="215" t="s">
        <v>85</v>
      </c>
      <c r="T55" s="215" t="s">
        <v>85</v>
      </c>
      <c r="U55" s="215" t="s">
        <v>85</v>
      </c>
      <c r="V55" s="215" t="s">
        <v>85</v>
      </c>
      <c r="W55" s="215" t="s">
        <v>85</v>
      </c>
      <c r="X55" s="215" t="s">
        <v>85</v>
      </c>
      <c r="Y55" s="215" t="s">
        <v>85</v>
      </c>
      <c r="Z55" s="215" t="s">
        <v>85</v>
      </c>
      <c r="AA55" s="215" t="s">
        <v>85</v>
      </c>
      <c r="AB55" s="215" t="s">
        <v>85</v>
      </c>
      <c r="AC55" s="215" t="s">
        <v>85</v>
      </c>
      <c r="AD55" s="215" t="s">
        <v>85</v>
      </c>
      <c r="AE55" s="215" t="s">
        <v>85</v>
      </c>
      <c r="AF55" s="215" t="s">
        <v>85</v>
      </c>
      <c r="AG55" s="215" t="s">
        <v>85</v>
      </c>
      <c r="AH55" s="215">
        <v>0</v>
      </c>
      <c r="AI55" s="215">
        <v>2</v>
      </c>
      <c r="AJ55" s="215">
        <f>0.1*$AJ$2</f>
        <v>7.5000000000000011E-2</v>
      </c>
      <c r="AK55" s="215">
        <f>AK52</f>
        <v>2.7E-2</v>
      </c>
      <c r="AL55" s="215">
        <f>ROUNDUP(AL52/3,0)</f>
        <v>1</v>
      </c>
      <c r="AO55" s="218">
        <f>AK55*I55+AJ55</f>
        <v>0.125058</v>
      </c>
      <c r="AP55" s="218">
        <f t="shared" si="79"/>
        <v>1.2505800000000001E-2</v>
      </c>
      <c r="AQ55" s="219">
        <f t="shared" si="80"/>
        <v>0.5</v>
      </c>
      <c r="AR55" s="219">
        <f t="shared" si="81"/>
        <v>0.15939095</v>
      </c>
      <c r="AS55" s="218">
        <f>10068.2*J55*POWER(10,-6)</f>
        <v>1.8666442799999999E-2</v>
      </c>
      <c r="AT55" s="219">
        <f t="shared" si="77"/>
        <v>0.81562119280000001</v>
      </c>
      <c r="AU55" s="220">
        <f t="shared" si="82"/>
        <v>0</v>
      </c>
      <c r="AV55" s="220">
        <f t="shared" si="83"/>
        <v>2.2000000000000003E-5</v>
      </c>
      <c r="AW55" s="220">
        <f t="shared" si="84"/>
        <v>8.9718331208000015E-6</v>
      </c>
    </row>
    <row r="56" spans="1:49" s="215" customFormat="1" x14ac:dyDescent="0.3">
      <c r="A56" s="206" t="s">
        <v>23</v>
      </c>
      <c r="B56" s="206" t="str">
        <f>B52</f>
        <v>А/ц ЛВЖ</v>
      </c>
      <c r="C56" s="51" t="s">
        <v>209</v>
      </c>
      <c r="D56" s="208" t="s">
        <v>174</v>
      </c>
      <c r="E56" s="221">
        <f>E55</f>
        <v>2.2000000000000001E-4</v>
      </c>
      <c r="F56" s="222">
        <f>F52</f>
        <v>1</v>
      </c>
      <c r="G56" s="206">
        <v>4.7500000000000001E-2</v>
      </c>
      <c r="H56" s="210">
        <f t="shared" si="78"/>
        <v>1.045E-5</v>
      </c>
      <c r="I56" s="223">
        <f>0.15*I52</f>
        <v>1.8539999999999999</v>
      </c>
      <c r="J56" s="212">
        <f>0.15*J53</f>
        <v>9.375E-2</v>
      </c>
      <c r="K56" s="226" t="s">
        <v>189</v>
      </c>
      <c r="L56" s="227">
        <v>3</v>
      </c>
      <c r="M56" s="215" t="str">
        <f t="shared" si="75"/>
        <v>С5</v>
      </c>
      <c r="N56" s="215" t="str">
        <f t="shared" si="75"/>
        <v>А/ц ЛВЖ</v>
      </c>
      <c r="O56" s="215" t="str">
        <f t="shared" si="76"/>
        <v>Частичное-пожар-вспышка</v>
      </c>
      <c r="P56" s="215" t="s">
        <v>85</v>
      </c>
      <c r="Q56" s="215" t="s">
        <v>85</v>
      </c>
      <c r="R56" s="215" t="s">
        <v>85</v>
      </c>
      <c r="S56" s="215" t="s">
        <v>85</v>
      </c>
      <c r="T56" s="215" t="s">
        <v>85</v>
      </c>
      <c r="U56" s="215" t="s">
        <v>85</v>
      </c>
      <c r="V56" s="215" t="s">
        <v>85</v>
      </c>
      <c r="W56" s="215" t="s">
        <v>85</v>
      </c>
      <c r="X56" s="215" t="s">
        <v>85</v>
      </c>
      <c r="Y56" s="215" t="s">
        <v>85</v>
      </c>
      <c r="Z56" s="215" t="s">
        <v>85</v>
      </c>
      <c r="AA56" s="215" t="s">
        <v>85</v>
      </c>
      <c r="AB56" s="215" t="s">
        <v>85</v>
      </c>
      <c r="AC56" s="215" t="s">
        <v>85</v>
      </c>
      <c r="AD56" s="215" t="s">
        <v>85</v>
      </c>
      <c r="AE56" s="215" t="s">
        <v>85</v>
      </c>
      <c r="AF56" s="215" t="s">
        <v>85</v>
      </c>
      <c r="AG56" s="215" t="s">
        <v>85</v>
      </c>
      <c r="AH56" s="215">
        <v>0</v>
      </c>
      <c r="AI56" s="215">
        <v>1</v>
      </c>
      <c r="AJ56" s="215">
        <f>0.1*$AJ$2</f>
        <v>7.5000000000000011E-2</v>
      </c>
      <c r="AK56" s="215">
        <f>AK52</f>
        <v>2.7E-2</v>
      </c>
      <c r="AL56" s="215">
        <f>ROUNDUP(AL52/3,0)</f>
        <v>1</v>
      </c>
      <c r="AO56" s="218">
        <f t="shared" ref="AO56" si="85">AK56*I56+AJ56</f>
        <v>0.125058</v>
      </c>
      <c r="AP56" s="218">
        <f t="shared" si="79"/>
        <v>1.2505800000000001E-2</v>
      </c>
      <c r="AQ56" s="219">
        <f t="shared" si="80"/>
        <v>0.25</v>
      </c>
      <c r="AR56" s="219">
        <f t="shared" si="81"/>
        <v>9.6890950000000003E-2</v>
      </c>
      <c r="AS56" s="218">
        <f>10068.2*J56*POWER(10,-6)*10</f>
        <v>9.4389375000000011E-3</v>
      </c>
      <c r="AT56" s="219">
        <f t="shared" si="77"/>
        <v>0.49389368750000001</v>
      </c>
      <c r="AU56" s="220">
        <f t="shared" si="82"/>
        <v>0</v>
      </c>
      <c r="AV56" s="220">
        <f t="shared" si="83"/>
        <v>1.045E-5</v>
      </c>
      <c r="AW56" s="220">
        <f t="shared" si="84"/>
        <v>5.1611890343749998E-6</v>
      </c>
    </row>
    <row r="57" spans="1:49" s="215" customFormat="1" ht="15" thickBot="1" x14ac:dyDescent="0.35">
      <c r="A57" s="206" t="s">
        <v>24</v>
      </c>
      <c r="B57" s="206" t="str">
        <f>B52</f>
        <v>А/ц ЛВЖ</v>
      </c>
      <c r="C57" s="51" t="s">
        <v>210</v>
      </c>
      <c r="D57" s="208" t="s">
        <v>62</v>
      </c>
      <c r="E57" s="221">
        <f>E55</f>
        <v>2.2000000000000001E-4</v>
      </c>
      <c r="F57" s="222">
        <f>F52</f>
        <v>1</v>
      </c>
      <c r="G57" s="206">
        <v>0.90249999999999997</v>
      </c>
      <c r="H57" s="210">
        <f t="shared" si="78"/>
        <v>1.9855E-4</v>
      </c>
      <c r="I57" s="223">
        <f>0.15*I52</f>
        <v>1.8539999999999999</v>
      </c>
      <c r="J57" s="225">
        <v>0</v>
      </c>
      <c r="K57" s="228" t="s">
        <v>200</v>
      </c>
      <c r="L57" s="229">
        <v>6</v>
      </c>
      <c r="M57" s="215" t="str">
        <f t="shared" si="75"/>
        <v>С6</v>
      </c>
      <c r="N57" s="215" t="str">
        <f t="shared" si="75"/>
        <v>А/ц ЛВЖ</v>
      </c>
      <c r="O57" s="215" t="str">
        <f t="shared" si="76"/>
        <v>Частичное-ликвидация</v>
      </c>
      <c r="P57" s="215" t="s">
        <v>85</v>
      </c>
      <c r="Q57" s="215" t="s">
        <v>85</v>
      </c>
      <c r="R57" s="215" t="s">
        <v>85</v>
      </c>
      <c r="S57" s="215" t="s">
        <v>85</v>
      </c>
      <c r="T57" s="215" t="s">
        <v>85</v>
      </c>
      <c r="U57" s="215" t="s">
        <v>85</v>
      </c>
      <c r="V57" s="215" t="s">
        <v>85</v>
      </c>
      <c r="W57" s="215" t="s">
        <v>85</v>
      </c>
      <c r="X57" s="215" t="s">
        <v>85</v>
      </c>
      <c r="Y57" s="215" t="s">
        <v>85</v>
      </c>
      <c r="Z57" s="215" t="s">
        <v>85</v>
      </c>
      <c r="AA57" s="215" t="s">
        <v>85</v>
      </c>
      <c r="AB57" s="215" t="s">
        <v>85</v>
      </c>
      <c r="AC57" s="215" t="s">
        <v>85</v>
      </c>
      <c r="AD57" s="215" t="s">
        <v>85</v>
      </c>
      <c r="AE57" s="215" t="s">
        <v>85</v>
      </c>
      <c r="AF57" s="215" t="s">
        <v>85</v>
      </c>
      <c r="AG57" s="215" t="s">
        <v>85</v>
      </c>
      <c r="AH57" s="215">
        <v>0</v>
      </c>
      <c r="AI57" s="215">
        <v>0</v>
      </c>
      <c r="AJ57" s="215">
        <f>0.1*$AJ$2</f>
        <v>7.5000000000000011E-2</v>
      </c>
      <c r="AK57" s="215">
        <f>AK52</f>
        <v>2.7E-2</v>
      </c>
      <c r="AL57" s="215">
        <f>ROUNDUP(AL52/3,0)</f>
        <v>1</v>
      </c>
      <c r="AO57" s="218">
        <f>AK57*I57*0.1+AJ57</f>
        <v>8.0005800000000016E-2</v>
      </c>
      <c r="AP57" s="218">
        <f t="shared" si="79"/>
        <v>8.0005800000000019E-3</v>
      </c>
      <c r="AQ57" s="219">
        <f t="shared" si="80"/>
        <v>0</v>
      </c>
      <c r="AR57" s="219">
        <f t="shared" si="81"/>
        <v>2.2001595000000006E-2</v>
      </c>
      <c r="AS57" s="218">
        <f>1333*J56*POWER(10,-6)</f>
        <v>1.2496875E-4</v>
      </c>
      <c r="AT57" s="219">
        <f t="shared" si="77"/>
        <v>0.11013294375000002</v>
      </c>
      <c r="AU57" s="220">
        <f t="shared" si="82"/>
        <v>0</v>
      </c>
      <c r="AV57" s="220">
        <f t="shared" si="83"/>
        <v>0</v>
      </c>
      <c r="AW57" s="220">
        <f t="shared" si="84"/>
        <v>2.1866895981562503E-5</v>
      </c>
    </row>
    <row r="58" spans="1:49" s="215" customFormat="1" x14ac:dyDescent="0.3">
      <c r="A58" s="216" t="s">
        <v>85</v>
      </c>
      <c r="B58" s="216" t="s">
        <v>85</v>
      </c>
      <c r="C58" s="216" t="s">
        <v>85</v>
      </c>
      <c r="D58" s="216" t="s">
        <v>85</v>
      </c>
      <c r="E58" s="216" t="s">
        <v>85</v>
      </c>
      <c r="F58" s="216" t="s">
        <v>85</v>
      </c>
      <c r="G58" s="216" t="s">
        <v>85</v>
      </c>
      <c r="H58" s="216" t="s">
        <v>85</v>
      </c>
      <c r="I58" s="216" t="s">
        <v>85</v>
      </c>
      <c r="J58" s="216" t="s">
        <v>85</v>
      </c>
      <c r="K58" s="216" t="s">
        <v>85</v>
      </c>
      <c r="L58" s="216" t="s">
        <v>85</v>
      </c>
      <c r="M58" s="216" t="s">
        <v>85</v>
      </c>
      <c r="N58" s="216" t="s">
        <v>85</v>
      </c>
      <c r="O58" s="216" t="s">
        <v>85</v>
      </c>
      <c r="P58" s="216" t="s">
        <v>85</v>
      </c>
      <c r="Q58" s="216" t="s">
        <v>85</v>
      </c>
      <c r="R58" s="216" t="s">
        <v>85</v>
      </c>
      <c r="S58" s="216" t="s">
        <v>85</v>
      </c>
      <c r="T58" s="216" t="s">
        <v>85</v>
      </c>
      <c r="U58" s="216" t="s">
        <v>85</v>
      </c>
      <c r="V58" s="216" t="s">
        <v>85</v>
      </c>
      <c r="W58" s="216" t="s">
        <v>85</v>
      </c>
      <c r="X58" s="216" t="s">
        <v>85</v>
      </c>
      <c r="Y58" s="216" t="s">
        <v>85</v>
      </c>
      <c r="Z58" s="216" t="s">
        <v>85</v>
      </c>
      <c r="AA58" s="216" t="s">
        <v>85</v>
      </c>
      <c r="AB58" s="216" t="s">
        <v>85</v>
      </c>
      <c r="AC58" s="216" t="s">
        <v>85</v>
      </c>
      <c r="AD58" s="216" t="s">
        <v>85</v>
      </c>
      <c r="AE58" s="216" t="s">
        <v>85</v>
      </c>
      <c r="AF58" s="216" t="s">
        <v>85</v>
      </c>
      <c r="AG58" s="216" t="s">
        <v>85</v>
      </c>
      <c r="AH58" s="216" t="s">
        <v>85</v>
      </c>
      <c r="AI58" s="216" t="s">
        <v>85</v>
      </c>
      <c r="AJ58" s="216" t="s">
        <v>85</v>
      </c>
      <c r="AK58" s="216" t="s">
        <v>85</v>
      </c>
      <c r="AL58" s="216" t="s">
        <v>85</v>
      </c>
      <c r="AM58" s="216" t="s">
        <v>85</v>
      </c>
      <c r="AN58" s="216" t="s">
        <v>85</v>
      </c>
      <c r="AO58" s="216" t="s">
        <v>85</v>
      </c>
      <c r="AP58" s="216" t="s">
        <v>85</v>
      </c>
      <c r="AQ58" s="216" t="s">
        <v>85</v>
      </c>
      <c r="AR58" s="216" t="s">
        <v>85</v>
      </c>
      <c r="AS58" s="216" t="s">
        <v>85</v>
      </c>
      <c r="AT58" s="216" t="s">
        <v>85</v>
      </c>
      <c r="AU58" s="216" t="s">
        <v>85</v>
      </c>
      <c r="AV58" s="216" t="s">
        <v>85</v>
      </c>
      <c r="AW58" s="216" t="s">
        <v>85</v>
      </c>
    </row>
    <row r="59" spans="1:49" s="215" customFormat="1" x14ac:dyDescent="0.3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6"/>
    </row>
    <row r="60" spans="1:49" s="215" customFormat="1" x14ac:dyDescent="0.3">
      <c r="A60" s="216" t="s">
        <v>85</v>
      </c>
      <c r="B60" s="216" t="s">
        <v>85</v>
      </c>
      <c r="C60" s="216" t="s">
        <v>85</v>
      </c>
      <c r="D60" s="216" t="s">
        <v>85</v>
      </c>
      <c r="E60" s="216" t="s">
        <v>85</v>
      </c>
      <c r="F60" s="216" t="s">
        <v>85</v>
      </c>
      <c r="G60" s="216" t="s">
        <v>85</v>
      </c>
      <c r="H60" s="216" t="s">
        <v>85</v>
      </c>
      <c r="I60" s="216" t="s">
        <v>85</v>
      </c>
      <c r="J60" s="216" t="s">
        <v>85</v>
      </c>
      <c r="K60" s="216" t="s">
        <v>85</v>
      </c>
      <c r="L60" s="216" t="s">
        <v>85</v>
      </c>
      <c r="M60" s="216" t="s">
        <v>85</v>
      </c>
      <c r="N60" s="216" t="s">
        <v>85</v>
      </c>
      <c r="O60" s="216" t="s">
        <v>85</v>
      </c>
      <c r="P60" s="216" t="s">
        <v>85</v>
      </c>
      <c r="Q60" s="216" t="s">
        <v>85</v>
      </c>
      <c r="R60" s="216" t="s">
        <v>85</v>
      </c>
      <c r="S60" s="216" t="s">
        <v>85</v>
      </c>
      <c r="T60" s="216" t="s">
        <v>85</v>
      </c>
      <c r="U60" s="216" t="s">
        <v>85</v>
      </c>
      <c r="V60" s="216" t="s">
        <v>85</v>
      </c>
      <c r="W60" s="216" t="s">
        <v>85</v>
      </c>
      <c r="X60" s="216" t="s">
        <v>85</v>
      </c>
      <c r="Y60" s="216" t="s">
        <v>85</v>
      </c>
      <c r="Z60" s="216" t="s">
        <v>85</v>
      </c>
      <c r="AA60" s="216" t="s">
        <v>85</v>
      </c>
      <c r="AB60" s="216" t="s">
        <v>85</v>
      </c>
      <c r="AC60" s="216" t="s">
        <v>85</v>
      </c>
      <c r="AD60" s="216" t="s">
        <v>85</v>
      </c>
      <c r="AE60" s="216" t="s">
        <v>85</v>
      </c>
      <c r="AF60" s="216" t="s">
        <v>85</v>
      </c>
      <c r="AG60" s="216" t="s">
        <v>85</v>
      </c>
      <c r="AH60" s="216" t="s">
        <v>85</v>
      </c>
      <c r="AI60" s="216" t="s">
        <v>85</v>
      </c>
      <c r="AJ60" s="216" t="s">
        <v>85</v>
      </c>
      <c r="AK60" s="216" t="s">
        <v>85</v>
      </c>
      <c r="AL60" s="216" t="s">
        <v>85</v>
      </c>
      <c r="AM60" s="216" t="s">
        <v>85</v>
      </c>
      <c r="AN60" s="216" t="s">
        <v>85</v>
      </c>
      <c r="AO60" s="216" t="s">
        <v>85</v>
      </c>
      <c r="AP60" s="216" t="s">
        <v>85</v>
      </c>
      <c r="AQ60" s="216" t="s">
        <v>85</v>
      </c>
      <c r="AR60" s="216" t="s">
        <v>85</v>
      </c>
      <c r="AS60" s="216" t="s">
        <v>85</v>
      </c>
      <c r="AT60" s="216" t="s">
        <v>85</v>
      </c>
      <c r="AU60" s="216" t="s">
        <v>85</v>
      </c>
      <c r="AV60" s="216" t="s">
        <v>85</v>
      </c>
      <c r="AW60" s="216" t="s">
        <v>85</v>
      </c>
    </row>
    <row r="61" spans="1:49" ht="15" thickBot="1" x14ac:dyDescent="0.35">
      <c r="E61" s="56"/>
      <c r="F61" s="56"/>
    </row>
    <row r="62" spans="1:49" s="215" customFormat="1" ht="15" thickBot="1" x14ac:dyDescent="0.35">
      <c r="A62" s="206" t="s">
        <v>19</v>
      </c>
      <c r="B62" s="207" t="s">
        <v>203</v>
      </c>
      <c r="C62" s="51" t="s">
        <v>205</v>
      </c>
      <c r="D62" s="208" t="s">
        <v>60</v>
      </c>
      <c r="E62" s="209">
        <v>3.4999999999999997E-5</v>
      </c>
      <c r="F62" s="207">
        <v>1</v>
      </c>
      <c r="G62" s="206">
        <v>0.05</v>
      </c>
      <c r="H62" s="210">
        <f>E62*F62*G62</f>
        <v>1.75E-6</v>
      </c>
      <c r="I62" s="211">
        <v>12.36</v>
      </c>
      <c r="J62" s="223">
        <f>I62</f>
        <v>12.36</v>
      </c>
      <c r="K62" s="213" t="s">
        <v>184</v>
      </c>
      <c r="L62" s="214">
        <v>300</v>
      </c>
      <c r="M62" s="215" t="str">
        <f t="shared" ref="M62:N67" si="86">A62</f>
        <v>С1</v>
      </c>
      <c r="N62" s="215" t="str">
        <f t="shared" si="86"/>
        <v>А/ц ЛВЖ+токси</v>
      </c>
      <c r="O62" s="215" t="str">
        <f t="shared" ref="O62:O67" si="87">D62</f>
        <v>Полное-пожар</v>
      </c>
      <c r="P62" s="215" t="s">
        <v>85</v>
      </c>
      <c r="Q62" s="215" t="s">
        <v>85</v>
      </c>
      <c r="R62" s="215" t="s">
        <v>85</v>
      </c>
      <c r="S62" s="215" t="s">
        <v>85</v>
      </c>
      <c r="T62" s="215" t="s">
        <v>85</v>
      </c>
      <c r="U62" s="215" t="s">
        <v>85</v>
      </c>
      <c r="V62" s="215" t="s">
        <v>85</v>
      </c>
      <c r="W62" s="215" t="s">
        <v>85</v>
      </c>
      <c r="X62" s="215" t="s">
        <v>85</v>
      </c>
      <c r="Y62" s="215" t="s">
        <v>85</v>
      </c>
      <c r="Z62" s="215" t="s">
        <v>85</v>
      </c>
      <c r="AA62" s="215" t="s">
        <v>85</v>
      </c>
      <c r="AB62" s="215" t="s">
        <v>85</v>
      </c>
      <c r="AC62" s="215" t="s">
        <v>85</v>
      </c>
      <c r="AD62" s="215" t="s">
        <v>85</v>
      </c>
      <c r="AE62" s="215" t="s">
        <v>85</v>
      </c>
      <c r="AF62" s="215" t="s">
        <v>85</v>
      </c>
      <c r="AG62" s="215" t="s">
        <v>85</v>
      </c>
      <c r="AH62" s="216">
        <v>1</v>
      </c>
      <c r="AI62" s="216">
        <v>2</v>
      </c>
      <c r="AJ62" s="217">
        <v>0.75</v>
      </c>
      <c r="AK62" s="217">
        <v>2.7E-2</v>
      </c>
      <c r="AL62" s="217">
        <v>3</v>
      </c>
      <c r="AO62" s="218">
        <f>AK62*I62+AJ62</f>
        <v>1.08372</v>
      </c>
      <c r="AP62" s="218">
        <f>0.1*AO62</f>
        <v>0.10837200000000001</v>
      </c>
      <c r="AQ62" s="219">
        <f>AH62*3+0.25*AI62</f>
        <v>3.5</v>
      </c>
      <c r="AR62" s="219">
        <f>SUM(AO62:AQ62)/4</f>
        <v>1.1730229999999999</v>
      </c>
      <c r="AS62" s="218">
        <f>10068.2*J62*POWER(10,-6)</f>
        <v>0.124442952</v>
      </c>
      <c r="AT62" s="219">
        <f>AS62+AR62+AQ62+AP62+AO62</f>
        <v>5.9895579520000002</v>
      </c>
      <c r="AU62" s="220">
        <f>AH62*H62</f>
        <v>1.75E-6</v>
      </c>
      <c r="AV62" s="220">
        <f>H62*AI62</f>
        <v>3.4999999999999999E-6</v>
      </c>
      <c r="AW62" s="220">
        <f>H62*AT62</f>
        <v>1.0481726416000001E-5</v>
      </c>
    </row>
    <row r="63" spans="1:49" s="215" customFormat="1" ht="15" thickBot="1" x14ac:dyDescent="0.35">
      <c r="A63" s="206" t="s">
        <v>20</v>
      </c>
      <c r="B63" s="206" t="str">
        <f>B62</f>
        <v>А/ц ЛВЖ+токси</v>
      </c>
      <c r="C63" s="51" t="s">
        <v>211</v>
      </c>
      <c r="D63" s="208" t="s">
        <v>63</v>
      </c>
      <c r="E63" s="221">
        <f>E62</f>
        <v>3.4999999999999997E-5</v>
      </c>
      <c r="F63" s="222">
        <f>F62</f>
        <v>1</v>
      </c>
      <c r="G63" s="206">
        <v>4.7500000000000001E-2</v>
      </c>
      <c r="H63" s="210">
        <f t="shared" ref="H63:H67" si="88">E63*F63*G63</f>
        <v>1.6625E-6</v>
      </c>
      <c r="I63" s="223">
        <f>I62</f>
        <v>12.36</v>
      </c>
      <c r="J63" s="207">
        <v>0.625</v>
      </c>
      <c r="K63" s="213" t="s">
        <v>185</v>
      </c>
      <c r="L63" s="214">
        <v>0</v>
      </c>
      <c r="M63" s="215" t="str">
        <f t="shared" si="86"/>
        <v>С2</v>
      </c>
      <c r="N63" s="215" t="str">
        <f t="shared" si="86"/>
        <v>А/ц ЛВЖ+токси</v>
      </c>
      <c r="O63" s="215" t="str">
        <f t="shared" si="87"/>
        <v>Полное-взрыв</v>
      </c>
      <c r="P63" s="215" t="s">
        <v>85</v>
      </c>
      <c r="Q63" s="215" t="s">
        <v>85</v>
      </c>
      <c r="R63" s="215" t="s">
        <v>85</v>
      </c>
      <c r="S63" s="215" t="s">
        <v>85</v>
      </c>
      <c r="T63" s="215" t="s">
        <v>85</v>
      </c>
      <c r="U63" s="215" t="s">
        <v>85</v>
      </c>
      <c r="V63" s="215" t="s">
        <v>85</v>
      </c>
      <c r="W63" s="215" t="s">
        <v>85</v>
      </c>
      <c r="X63" s="215" t="s">
        <v>85</v>
      </c>
      <c r="Y63" s="215" t="s">
        <v>85</v>
      </c>
      <c r="Z63" s="215" t="s">
        <v>85</v>
      </c>
      <c r="AA63" s="215" t="s">
        <v>85</v>
      </c>
      <c r="AB63" s="215" t="s">
        <v>85</v>
      </c>
      <c r="AC63" s="215" t="s">
        <v>85</v>
      </c>
      <c r="AD63" s="215" t="s">
        <v>85</v>
      </c>
      <c r="AE63" s="215" t="s">
        <v>85</v>
      </c>
      <c r="AF63" s="215" t="s">
        <v>85</v>
      </c>
      <c r="AG63" s="215" t="s">
        <v>85</v>
      </c>
      <c r="AH63" s="216">
        <v>2</v>
      </c>
      <c r="AI63" s="216">
        <v>2</v>
      </c>
      <c r="AJ63" s="215">
        <f>AJ62</f>
        <v>0.75</v>
      </c>
      <c r="AK63" s="215">
        <f>AK62</f>
        <v>2.7E-2</v>
      </c>
      <c r="AL63" s="215">
        <f>AL62</f>
        <v>3</v>
      </c>
      <c r="AO63" s="218">
        <f>AK63*I63+AJ63</f>
        <v>1.08372</v>
      </c>
      <c r="AP63" s="218">
        <f t="shared" ref="AP63:AP67" si="89">0.1*AO63</f>
        <v>0.10837200000000001</v>
      </c>
      <c r="AQ63" s="219">
        <f t="shared" ref="AQ63:AQ67" si="90">AH63*3+0.25*AI63</f>
        <v>6.5</v>
      </c>
      <c r="AR63" s="219">
        <f t="shared" ref="AR63:AR67" si="91">SUM(AO63:AQ63)/4</f>
        <v>1.9230229999999999</v>
      </c>
      <c r="AS63" s="218">
        <f>10068.2*J63*POWER(10,-6)*10</f>
        <v>6.2926249999999989E-2</v>
      </c>
      <c r="AT63" s="219">
        <f t="shared" ref="AT63:AT67" si="92">AS63+AR63+AQ63+AP63+AO63</f>
        <v>9.6780412499999997</v>
      </c>
      <c r="AU63" s="220">
        <f t="shared" ref="AU63:AU67" si="93">AH63*H63</f>
        <v>3.3249999999999999E-6</v>
      </c>
      <c r="AV63" s="220">
        <f t="shared" ref="AV63:AV67" si="94">H63*AI63</f>
        <v>3.3249999999999999E-6</v>
      </c>
      <c r="AW63" s="220">
        <f t="shared" ref="AW63:AW67" si="95">H63*AT63</f>
        <v>1.6089743578124998E-5</v>
      </c>
    </row>
    <row r="64" spans="1:49" s="215" customFormat="1" x14ac:dyDescent="0.3">
      <c r="A64" s="206" t="s">
        <v>21</v>
      </c>
      <c r="B64" s="206" t="str">
        <f>B62</f>
        <v>А/ц ЛВЖ+токси</v>
      </c>
      <c r="C64" s="51" t="s">
        <v>212</v>
      </c>
      <c r="D64" s="208" t="s">
        <v>180</v>
      </c>
      <c r="E64" s="221">
        <f>E62</f>
        <v>3.4999999999999997E-5</v>
      </c>
      <c r="F64" s="222">
        <f>F62</f>
        <v>1</v>
      </c>
      <c r="G64" s="206">
        <v>0.90249999999999997</v>
      </c>
      <c r="H64" s="210">
        <f t="shared" si="88"/>
        <v>3.1587499999999995E-5</v>
      </c>
      <c r="I64" s="223">
        <f>I62</f>
        <v>12.36</v>
      </c>
      <c r="J64" s="206">
        <v>0</v>
      </c>
      <c r="K64" s="213" t="s">
        <v>186</v>
      </c>
      <c r="L64" s="214">
        <v>0</v>
      </c>
      <c r="M64" s="215" t="str">
        <f t="shared" si="86"/>
        <v>С3</v>
      </c>
      <c r="N64" s="215" t="str">
        <f t="shared" si="86"/>
        <v>А/ц ЛВЖ+токси</v>
      </c>
      <c r="O64" s="215" t="str">
        <f t="shared" si="87"/>
        <v>Полное-токси</v>
      </c>
      <c r="P64" s="215" t="s">
        <v>85</v>
      </c>
      <c r="Q64" s="215" t="s">
        <v>85</v>
      </c>
      <c r="R64" s="215" t="s">
        <v>85</v>
      </c>
      <c r="S64" s="215" t="s">
        <v>85</v>
      </c>
      <c r="T64" s="215" t="s">
        <v>85</v>
      </c>
      <c r="U64" s="215" t="s">
        <v>85</v>
      </c>
      <c r="V64" s="215" t="s">
        <v>85</v>
      </c>
      <c r="W64" s="215" t="s">
        <v>85</v>
      </c>
      <c r="X64" s="215" t="s">
        <v>85</v>
      </c>
      <c r="Y64" s="215" t="s">
        <v>85</v>
      </c>
      <c r="Z64" s="215" t="s">
        <v>85</v>
      </c>
      <c r="AA64" s="215" t="s">
        <v>85</v>
      </c>
      <c r="AB64" s="215" t="s">
        <v>85</v>
      </c>
      <c r="AC64" s="215" t="s">
        <v>85</v>
      </c>
      <c r="AD64" s="215" t="s">
        <v>85</v>
      </c>
      <c r="AE64" s="215" t="s">
        <v>85</v>
      </c>
      <c r="AF64" s="215" t="s">
        <v>85</v>
      </c>
      <c r="AG64" s="215" t="s">
        <v>85</v>
      </c>
      <c r="AH64" s="215">
        <v>0</v>
      </c>
      <c r="AI64" s="215">
        <v>1</v>
      </c>
      <c r="AJ64" s="215">
        <f>AJ62</f>
        <v>0.75</v>
      </c>
      <c r="AK64" s="215">
        <f>AK62</f>
        <v>2.7E-2</v>
      </c>
      <c r="AL64" s="215">
        <f>AL62</f>
        <v>3</v>
      </c>
      <c r="AO64" s="218">
        <f>AK64*I64*0.1+AJ64</f>
        <v>0.78337199999999996</v>
      </c>
      <c r="AP64" s="218">
        <f t="shared" si="89"/>
        <v>7.8337199999999996E-2</v>
      </c>
      <c r="AQ64" s="219">
        <f t="shared" si="90"/>
        <v>0.25</v>
      </c>
      <c r="AR64" s="219">
        <f t="shared" si="91"/>
        <v>0.27792729999999999</v>
      </c>
      <c r="AS64" s="218">
        <f>1333*J63*POWER(10,-6)</f>
        <v>8.3312499999999999E-4</v>
      </c>
      <c r="AT64" s="219">
        <f t="shared" si="92"/>
        <v>1.3904696249999999</v>
      </c>
      <c r="AU64" s="220">
        <f t="shared" si="93"/>
        <v>0</v>
      </c>
      <c r="AV64" s="220">
        <f t="shared" si="94"/>
        <v>3.1587499999999995E-5</v>
      </c>
      <c r="AW64" s="220">
        <f t="shared" si="95"/>
        <v>4.3921459279687491E-5</v>
      </c>
    </row>
    <row r="65" spans="1:49" s="215" customFormat="1" x14ac:dyDescent="0.3">
      <c r="A65" s="206" t="s">
        <v>22</v>
      </c>
      <c r="B65" s="206" t="str">
        <f>B62</f>
        <v>А/ц ЛВЖ+токси</v>
      </c>
      <c r="C65" s="51" t="s">
        <v>208</v>
      </c>
      <c r="D65" s="208" t="s">
        <v>86</v>
      </c>
      <c r="E65" s="209">
        <v>2.2000000000000001E-4</v>
      </c>
      <c r="F65" s="222">
        <f>F62</f>
        <v>1</v>
      </c>
      <c r="G65" s="206">
        <v>0.05</v>
      </c>
      <c r="H65" s="210">
        <f t="shared" si="88"/>
        <v>1.1000000000000001E-5</v>
      </c>
      <c r="I65" s="223">
        <f>0.15*I62</f>
        <v>1.8539999999999999</v>
      </c>
      <c r="J65" s="223">
        <f>I65</f>
        <v>1.8539999999999999</v>
      </c>
      <c r="K65" s="226" t="s">
        <v>188</v>
      </c>
      <c r="L65" s="227">
        <v>45390</v>
      </c>
      <c r="M65" s="215" t="str">
        <f t="shared" si="86"/>
        <v>С4</v>
      </c>
      <c r="N65" s="215" t="str">
        <f t="shared" si="86"/>
        <v>А/ц ЛВЖ+токси</v>
      </c>
      <c r="O65" s="215" t="str">
        <f t="shared" si="87"/>
        <v>Частичное-пожар</v>
      </c>
      <c r="P65" s="215" t="s">
        <v>85</v>
      </c>
      <c r="Q65" s="215" t="s">
        <v>85</v>
      </c>
      <c r="R65" s="215" t="s">
        <v>85</v>
      </c>
      <c r="S65" s="215" t="s">
        <v>85</v>
      </c>
      <c r="T65" s="215" t="s">
        <v>85</v>
      </c>
      <c r="U65" s="215" t="s">
        <v>85</v>
      </c>
      <c r="V65" s="215" t="s">
        <v>85</v>
      </c>
      <c r="W65" s="215" t="s">
        <v>85</v>
      </c>
      <c r="X65" s="215" t="s">
        <v>85</v>
      </c>
      <c r="Y65" s="215" t="s">
        <v>85</v>
      </c>
      <c r="Z65" s="215" t="s">
        <v>85</v>
      </c>
      <c r="AA65" s="215" t="s">
        <v>85</v>
      </c>
      <c r="AB65" s="215" t="s">
        <v>85</v>
      </c>
      <c r="AC65" s="215" t="s">
        <v>85</v>
      </c>
      <c r="AD65" s="215" t="s">
        <v>85</v>
      </c>
      <c r="AE65" s="215" t="s">
        <v>85</v>
      </c>
      <c r="AF65" s="215" t="s">
        <v>85</v>
      </c>
      <c r="AG65" s="215" t="s">
        <v>85</v>
      </c>
      <c r="AH65" s="215">
        <v>0</v>
      </c>
      <c r="AI65" s="215">
        <v>2</v>
      </c>
      <c r="AJ65" s="215">
        <f>0.1*$AJ$2</f>
        <v>7.5000000000000011E-2</v>
      </c>
      <c r="AK65" s="215">
        <f>AK62</f>
        <v>2.7E-2</v>
      </c>
      <c r="AL65" s="215">
        <f>ROUNDUP(AL62/3,0)</f>
        <v>1</v>
      </c>
      <c r="AO65" s="218">
        <f>AK65*I65+AJ65</f>
        <v>0.125058</v>
      </c>
      <c r="AP65" s="218">
        <f t="shared" si="89"/>
        <v>1.2505800000000001E-2</v>
      </c>
      <c r="AQ65" s="219">
        <f t="shared" si="90"/>
        <v>0.5</v>
      </c>
      <c r="AR65" s="219">
        <f t="shared" si="91"/>
        <v>0.15939095</v>
      </c>
      <c r="AS65" s="218">
        <f>10068.2*J65*POWER(10,-6)</f>
        <v>1.8666442799999999E-2</v>
      </c>
      <c r="AT65" s="219">
        <f t="shared" si="92"/>
        <v>0.81562119280000001</v>
      </c>
      <c r="AU65" s="220">
        <f t="shared" si="93"/>
        <v>0</v>
      </c>
      <c r="AV65" s="220">
        <f t="shared" si="94"/>
        <v>2.2000000000000003E-5</v>
      </c>
      <c r="AW65" s="220">
        <f t="shared" si="95"/>
        <v>8.9718331208000015E-6</v>
      </c>
    </row>
    <row r="66" spans="1:49" s="215" customFormat="1" x14ac:dyDescent="0.3">
      <c r="A66" s="206" t="s">
        <v>23</v>
      </c>
      <c r="B66" s="206" t="str">
        <f>B62</f>
        <v>А/ц ЛВЖ+токси</v>
      </c>
      <c r="C66" s="51" t="s">
        <v>209</v>
      </c>
      <c r="D66" s="208" t="s">
        <v>174</v>
      </c>
      <c r="E66" s="221">
        <f>E65</f>
        <v>2.2000000000000001E-4</v>
      </c>
      <c r="F66" s="222">
        <f>F62</f>
        <v>1</v>
      </c>
      <c r="G66" s="206">
        <v>4.7500000000000001E-2</v>
      </c>
      <c r="H66" s="210">
        <f t="shared" si="88"/>
        <v>1.045E-5</v>
      </c>
      <c r="I66" s="223">
        <f>0.15*I62</f>
        <v>1.8539999999999999</v>
      </c>
      <c r="J66" s="223">
        <f>0.15*J63</f>
        <v>9.375E-2</v>
      </c>
      <c r="K66" s="226" t="s">
        <v>189</v>
      </c>
      <c r="L66" s="227">
        <v>3</v>
      </c>
      <c r="M66" s="215" t="str">
        <f t="shared" si="86"/>
        <v>С5</v>
      </c>
      <c r="N66" s="215" t="str">
        <f t="shared" si="86"/>
        <v>А/ц ЛВЖ+токси</v>
      </c>
      <c r="O66" s="215" t="str">
        <f t="shared" si="87"/>
        <v>Частичное-пожар-вспышка</v>
      </c>
      <c r="P66" s="215" t="s">
        <v>85</v>
      </c>
      <c r="Q66" s="215" t="s">
        <v>85</v>
      </c>
      <c r="R66" s="215" t="s">
        <v>85</v>
      </c>
      <c r="S66" s="215" t="s">
        <v>85</v>
      </c>
      <c r="T66" s="215" t="s">
        <v>85</v>
      </c>
      <c r="U66" s="215" t="s">
        <v>85</v>
      </c>
      <c r="V66" s="215" t="s">
        <v>85</v>
      </c>
      <c r="W66" s="215" t="s">
        <v>85</v>
      </c>
      <c r="X66" s="215" t="s">
        <v>85</v>
      </c>
      <c r="Y66" s="215" t="s">
        <v>85</v>
      </c>
      <c r="Z66" s="215" t="s">
        <v>85</v>
      </c>
      <c r="AA66" s="215" t="s">
        <v>85</v>
      </c>
      <c r="AB66" s="215" t="s">
        <v>85</v>
      </c>
      <c r="AC66" s="215" t="s">
        <v>85</v>
      </c>
      <c r="AD66" s="215" t="s">
        <v>85</v>
      </c>
      <c r="AE66" s="215" t="s">
        <v>85</v>
      </c>
      <c r="AF66" s="215" t="s">
        <v>85</v>
      </c>
      <c r="AG66" s="215" t="s">
        <v>85</v>
      </c>
      <c r="AH66" s="215">
        <v>0</v>
      </c>
      <c r="AI66" s="215">
        <v>1</v>
      </c>
      <c r="AJ66" s="215">
        <f>0.1*$AJ$2</f>
        <v>7.5000000000000011E-2</v>
      </c>
      <c r="AK66" s="215">
        <f>AK62</f>
        <v>2.7E-2</v>
      </c>
      <c r="AL66" s="215">
        <f>ROUNDUP(AL62/3,0)</f>
        <v>1</v>
      </c>
      <c r="AO66" s="218">
        <f t="shared" ref="AO66" si="96">AK66*I66+AJ66</f>
        <v>0.125058</v>
      </c>
      <c r="AP66" s="218">
        <f t="shared" si="89"/>
        <v>1.2505800000000001E-2</v>
      </c>
      <c r="AQ66" s="219">
        <f t="shared" si="90"/>
        <v>0.25</v>
      </c>
      <c r="AR66" s="219">
        <f t="shared" si="91"/>
        <v>9.6890950000000003E-2</v>
      </c>
      <c r="AS66" s="218">
        <f>10068.2*J66*POWER(10,-6)*10</f>
        <v>9.4389375000000011E-3</v>
      </c>
      <c r="AT66" s="219">
        <f t="shared" si="92"/>
        <v>0.49389368750000001</v>
      </c>
      <c r="AU66" s="220">
        <f t="shared" si="93"/>
        <v>0</v>
      </c>
      <c r="AV66" s="220">
        <f t="shared" si="94"/>
        <v>1.045E-5</v>
      </c>
      <c r="AW66" s="220">
        <f t="shared" si="95"/>
        <v>5.1611890343749998E-6</v>
      </c>
    </row>
    <row r="67" spans="1:49" s="215" customFormat="1" ht="15" thickBot="1" x14ac:dyDescent="0.35">
      <c r="A67" s="206" t="s">
        <v>24</v>
      </c>
      <c r="B67" s="206" t="str">
        <f>B62</f>
        <v>А/ц ЛВЖ+токси</v>
      </c>
      <c r="C67" s="51" t="s">
        <v>213</v>
      </c>
      <c r="D67" s="208" t="s">
        <v>181</v>
      </c>
      <c r="E67" s="221">
        <f>E65</f>
        <v>2.2000000000000001E-4</v>
      </c>
      <c r="F67" s="222">
        <f>F62</f>
        <v>1</v>
      </c>
      <c r="G67" s="206">
        <v>0.90249999999999997</v>
      </c>
      <c r="H67" s="210">
        <f t="shared" si="88"/>
        <v>1.9855E-4</v>
      </c>
      <c r="I67" s="223">
        <f>0.15*I62</f>
        <v>1.8539999999999999</v>
      </c>
      <c r="J67" s="206">
        <v>0</v>
      </c>
      <c r="K67" s="228" t="s">
        <v>200</v>
      </c>
      <c r="L67" s="229">
        <v>7</v>
      </c>
      <c r="M67" s="215" t="str">
        <f t="shared" si="86"/>
        <v>С6</v>
      </c>
      <c r="N67" s="215" t="str">
        <f t="shared" si="86"/>
        <v>А/ц ЛВЖ+токси</v>
      </c>
      <c r="O67" s="215" t="str">
        <f t="shared" si="87"/>
        <v>Частичное-токси</v>
      </c>
      <c r="P67" s="215" t="s">
        <v>85</v>
      </c>
      <c r="Q67" s="215" t="s">
        <v>85</v>
      </c>
      <c r="R67" s="215" t="s">
        <v>85</v>
      </c>
      <c r="S67" s="215" t="s">
        <v>85</v>
      </c>
      <c r="T67" s="215" t="s">
        <v>85</v>
      </c>
      <c r="U67" s="215" t="s">
        <v>85</v>
      </c>
      <c r="V67" s="215" t="s">
        <v>85</v>
      </c>
      <c r="W67" s="215" t="s">
        <v>85</v>
      </c>
      <c r="X67" s="215" t="s">
        <v>85</v>
      </c>
      <c r="Y67" s="215" t="s">
        <v>85</v>
      </c>
      <c r="Z67" s="215" t="s">
        <v>85</v>
      </c>
      <c r="AA67" s="215" t="s">
        <v>85</v>
      </c>
      <c r="AB67" s="215" t="s">
        <v>85</v>
      </c>
      <c r="AC67" s="215" t="s">
        <v>85</v>
      </c>
      <c r="AD67" s="215" t="s">
        <v>85</v>
      </c>
      <c r="AE67" s="215" t="s">
        <v>85</v>
      </c>
      <c r="AF67" s="215" t="s">
        <v>85</v>
      </c>
      <c r="AG67" s="215" t="s">
        <v>85</v>
      </c>
      <c r="AH67" s="215">
        <v>0</v>
      </c>
      <c r="AI67" s="215">
        <v>1</v>
      </c>
      <c r="AJ67" s="215">
        <f>0.1*$AJ$2</f>
        <v>7.5000000000000011E-2</v>
      </c>
      <c r="AK67" s="215">
        <f>AK62</f>
        <v>2.7E-2</v>
      </c>
      <c r="AL67" s="215">
        <f>ROUNDUP(AL62/3,0)</f>
        <v>1</v>
      </c>
      <c r="AO67" s="218">
        <f>AK67*I67*0.1+AJ67</f>
        <v>8.0005800000000016E-2</v>
      </c>
      <c r="AP67" s="218">
        <f t="shared" si="89"/>
        <v>8.0005800000000019E-3</v>
      </c>
      <c r="AQ67" s="219">
        <f t="shared" si="90"/>
        <v>0.25</v>
      </c>
      <c r="AR67" s="219">
        <f t="shared" si="91"/>
        <v>8.4501595000000013E-2</v>
      </c>
      <c r="AS67" s="218">
        <f>1333*J66*POWER(10,-6)</f>
        <v>1.2496875E-4</v>
      </c>
      <c r="AT67" s="219">
        <f t="shared" si="92"/>
        <v>0.42263294374999999</v>
      </c>
      <c r="AU67" s="220">
        <f t="shared" si="93"/>
        <v>0</v>
      </c>
      <c r="AV67" s="220">
        <f t="shared" si="94"/>
        <v>1.9855E-4</v>
      </c>
      <c r="AW67" s="220">
        <f t="shared" si="95"/>
        <v>8.3913770981562495E-5</v>
      </c>
    </row>
    <row r="68" spans="1:49" s="215" customFormat="1" x14ac:dyDescent="0.3">
      <c r="A68" s="216"/>
      <c r="B68" s="216"/>
      <c r="D68" s="282"/>
      <c r="E68" s="283"/>
      <c r="F68" s="284"/>
      <c r="G68" s="216"/>
      <c r="H68" s="220"/>
      <c r="I68" s="219"/>
      <c r="J68" s="216"/>
      <c r="K68" s="216"/>
      <c r="L68" s="284"/>
      <c r="AO68" s="218"/>
      <c r="AP68" s="218"/>
      <c r="AQ68" s="219"/>
      <c r="AR68" s="219"/>
      <c r="AS68" s="218"/>
      <c r="AT68" s="219"/>
      <c r="AU68" s="220"/>
      <c r="AV68" s="220"/>
      <c r="AW68" s="220"/>
    </row>
    <row r="69" spans="1:49" s="215" customFormat="1" x14ac:dyDescent="0.3">
      <c r="A69" s="216"/>
      <c r="B69" s="216"/>
      <c r="D69" s="282"/>
      <c r="E69" s="283"/>
      <c r="F69" s="284"/>
      <c r="G69" s="216"/>
      <c r="H69" s="220"/>
      <c r="I69" s="219"/>
      <c r="J69" s="216"/>
      <c r="K69" s="216"/>
      <c r="L69" s="284"/>
      <c r="AO69" s="218"/>
      <c r="AP69" s="218"/>
      <c r="AQ69" s="219"/>
      <c r="AR69" s="219"/>
      <c r="AS69" s="218"/>
      <c r="AT69" s="219"/>
      <c r="AU69" s="220"/>
      <c r="AV69" s="220"/>
      <c r="AW69" s="220"/>
    </row>
    <row r="70" spans="1:49" s="215" customFormat="1" x14ac:dyDescent="0.3">
      <c r="A70" s="216"/>
      <c r="B70" s="216"/>
      <c r="D70" s="282"/>
      <c r="E70" s="283"/>
      <c r="F70" s="284"/>
      <c r="G70" s="216"/>
      <c r="H70" s="220"/>
      <c r="I70" s="219"/>
      <c r="J70" s="216"/>
      <c r="K70" s="216"/>
      <c r="L70" s="284"/>
      <c r="AO70" s="218"/>
      <c r="AP70" s="218"/>
      <c r="AQ70" s="219"/>
      <c r="AR70" s="219"/>
      <c r="AS70" s="218"/>
      <c r="AT70" s="219"/>
      <c r="AU70" s="220"/>
      <c r="AV70" s="220"/>
      <c r="AW70" s="220"/>
    </row>
    <row r="71" spans="1:49" ht="15" thickBot="1" x14ac:dyDescent="0.35"/>
    <row r="72" spans="1:49" s="215" customFormat="1" ht="15" thickBot="1" x14ac:dyDescent="0.35">
      <c r="A72" s="206" t="s">
        <v>19</v>
      </c>
      <c r="B72" s="207" t="s">
        <v>204</v>
      </c>
      <c r="C72" s="51" t="s">
        <v>205</v>
      </c>
      <c r="D72" s="208" t="s">
        <v>60</v>
      </c>
      <c r="E72" s="209">
        <v>3.4999999999999997E-5</v>
      </c>
      <c r="F72" s="207">
        <v>1</v>
      </c>
      <c r="G72" s="206">
        <v>0.05</v>
      </c>
      <c r="H72" s="210">
        <f>E72*F72*G72</f>
        <v>1.75E-6</v>
      </c>
      <c r="I72" s="211">
        <v>12.36</v>
      </c>
      <c r="J72" s="223">
        <f>I72</f>
        <v>12.36</v>
      </c>
      <c r="K72" s="213" t="s">
        <v>184</v>
      </c>
      <c r="L72" s="214">
        <v>300</v>
      </c>
      <c r="M72" s="215" t="str">
        <f t="shared" ref="M72:M77" si="97">A72</f>
        <v>С1</v>
      </c>
      <c r="N72" s="215" t="str">
        <f t="shared" ref="N72:N77" si="98">B72</f>
        <v>А/ц ГЖ</v>
      </c>
      <c r="O72" s="215" t="str">
        <f t="shared" ref="O72:O77" si="99">D72</f>
        <v>Полное-пожар</v>
      </c>
      <c r="P72" s="215" t="s">
        <v>85</v>
      </c>
      <c r="Q72" s="215" t="s">
        <v>85</v>
      </c>
      <c r="R72" s="215" t="s">
        <v>85</v>
      </c>
      <c r="S72" s="215" t="s">
        <v>85</v>
      </c>
      <c r="T72" s="215" t="s">
        <v>85</v>
      </c>
      <c r="U72" s="215" t="s">
        <v>85</v>
      </c>
      <c r="V72" s="215" t="s">
        <v>85</v>
      </c>
      <c r="W72" s="215" t="s">
        <v>85</v>
      </c>
      <c r="X72" s="215" t="s">
        <v>85</v>
      </c>
      <c r="Y72" s="215" t="s">
        <v>85</v>
      </c>
      <c r="Z72" s="215" t="s">
        <v>85</v>
      </c>
      <c r="AA72" s="215" t="s">
        <v>85</v>
      </c>
      <c r="AB72" s="215" t="s">
        <v>85</v>
      </c>
      <c r="AC72" s="215" t="s">
        <v>85</v>
      </c>
      <c r="AD72" s="215" t="s">
        <v>85</v>
      </c>
      <c r="AE72" s="215" t="s">
        <v>85</v>
      </c>
      <c r="AF72" s="215" t="s">
        <v>85</v>
      </c>
      <c r="AG72" s="215" t="s">
        <v>85</v>
      </c>
      <c r="AH72" s="216">
        <v>1</v>
      </c>
      <c r="AI72" s="216">
        <v>2</v>
      </c>
      <c r="AJ72" s="217">
        <v>0.75</v>
      </c>
      <c r="AK72" s="217">
        <v>2.7E-2</v>
      </c>
      <c r="AL72" s="217">
        <v>3</v>
      </c>
      <c r="AO72" s="218">
        <f>AK72*I72+AJ72</f>
        <v>1.08372</v>
      </c>
      <c r="AP72" s="218">
        <f>0.1*AO72</f>
        <v>0.10837200000000001</v>
      </c>
      <c r="AQ72" s="219">
        <f>AH72*3+0.25*AI72</f>
        <v>3.5</v>
      </c>
      <c r="AR72" s="219">
        <f>SUM(AO72:AQ72)/4</f>
        <v>1.1730229999999999</v>
      </c>
      <c r="AS72" s="218">
        <f>10068.2*J72*POWER(10,-6)</f>
        <v>0.124442952</v>
      </c>
      <c r="AT72" s="219">
        <f t="shared" ref="AT72:AT77" si="100">AS72+AR72+AQ72+AP72+AO72</f>
        <v>5.9895579520000002</v>
      </c>
      <c r="AU72" s="220">
        <f>AH72*H72</f>
        <v>1.75E-6</v>
      </c>
      <c r="AV72" s="220">
        <f>H72*AI72</f>
        <v>3.4999999999999999E-6</v>
      </c>
      <c r="AW72" s="220">
        <f>H72*AT72</f>
        <v>1.0481726416000001E-5</v>
      </c>
    </row>
    <row r="73" spans="1:49" s="215" customFormat="1" ht="15" thickBot="1" x14ac:dyDescent="0.35">
      <c r="A73" s="206" t="s">
        <v>20</v>
      </c>
      <c r="B73" s="206" t="str">
        <f>B72</f>
        <v>А/ц ГЖ</v>
      </c>
      <c r="C73" s="51" t="s">
        <v>214</v>
      </c>
      <c r="D73" s="208" t="s">
        <v>60</v>
      </c>
      <c r="E73" s="221">
        <f>E72</f>
        <v>3.4999999999999997E-5</v>
      </c>
      <c r="F73" s="222">
        <f>F72</f>
        <v>1</v>
      </c>
      <c r="G73" s="206">
        <v>4.7500000000000001E-2</v>
      </c>
      <c r="H73" s="210">
        <f t="shared" ref="H73:H77" si="101">E73*F73*G73</f>
        <v>1.6625E-6</v>
      </c>
      <c r="I73" s="223">
        <f>I72</f>
        <v>12.36</v>
      </c>
      <c r="J73" s="223">
        <f>I72</f>
        <v>12.36</v>
      </c>
      <c r="K73" s="213" t="s">
        <v>185</v>
      </c>
      <c r="L73" s="214">
        <v>0</v>
      </c>
      <c r="M73" s="215" t="str">
        <f t="shared" si="97"/>
        <v>С2</v>
      </c>
      <c r="N73" s="215" t="str">
        <f t="shared" si="98"/>
        <v>А/ц ГЖ</v>
      </c>
      <c r="O73" s="215" t="str">
        <f t="shared" si="99"/>
        <v>Полное-пожар</v>
      </c>
      <c r="P73" s="215" t="s">
        <v>85</v>
      </c>
      <c r="Q73" s="215" t="s">
        <v>85</v>
      </c>
      <c r="R73" s="215" t="s">
        <v>85</v>
      </c>
      <c r="S73" s="215" t="s">
        <v>85</v>
      </c>
      <c r="T73" s="215" t="s">
        <v>85</v>
      </c>
      <c r="U73" s="215" t="s">
        <v>85</v>
      </c>
      <c r="V73" s="215" t="s">
        <v>85</v>
      </c>
      <c r="W73" s="215" t="s">
        <v>85</v>
      </c>
      <c r="X73" s="215" t="s">
        <v>85</v>
      </c>
      <c r="Y73" s="215" t="s">
        <v>85</v>
      </c>
      <c r="Z73" s="215" t="s">
        <v>85</v>
      </c>
      <c r="AA73" s="215" t="s">
        <v>85</v>
      </c>
      <c r="AB73" s="215" t="s">
        <v>85</v>
      </c>
      <c r="AC73" s="215" t="s">
        <v>85</v>
      </c>
      <c r="AD73" s="215" t="s">
        <v>85</v>
      </c>
      <c r="AE73" s="215" t="s">
        <v>85</v>
      </c>
      <c r="AF73" s="215" t="s">
        <v>85</v>
      </c>
      <c r="AG73" s="215" t="s">
        <v>85</v>
      </c>
      <c r="AH73" s="216">
        <v>2</v>
      </c>
      <c r="AI73" s="216">
        <v>2</v>
      </c>
      <c r="AJ73" s="215">
        <f>AJ72</f>
        <v>0.75</v>
      </c>
      <c r="AK73" s="215">
        <f>AK72</f>
        <v>2.7E-2</v>
      </c>
      <c r="AL73" s="215">
        <f>AL72</f>
        <v>3</v>
      </c>
      <c r="AO73" s="218">
        <f>AK73*I73+AJ73</f>
        <v>1.08372</v>
      </c>
      <c r="AP73" s="218">
        <f t="shared" ref="AP73:AP77" si="102">0.1*AO73</f>
        <v>0.10837200000000001</v>
      </c>
      <c r="AQ73" s="219">
        <f t="shared" ref="AQ73:AQ77" si="103">AH73*3+0.25*AI73</f>
        <v>6.5</v>
      </c>
      <c r="AR73" s="219">
        <f t="shared" ref="AR73:AR77" si="104">SUM(AO73:AQ73)/4</f>
        <v>1.9230229999999999</v>
      </c>
      <c r="AS73" s="218">
        <f>10068.2*J73*POWER(10,-6)</f>
        <v>0.124442952</v>
      </c>
      <c r="AT73" s="219">
        <f t="shared" si="100"/>
        <v>9.7395579519999984</v>
      </c>
      <c r="AU73" s="220">
        <f t="shared" ref="AU73:AU77" si="105">AH73*H73</f>
        <v>3.3249999999999999E-6</v>
      </c>
      <c r="AV73" s="220">
        <f t="shared" ref="AV73:AV77" si="106">H73*AI73</f>
        <v>3.3249999999999999E-6</v>
      </c>
      <c r="AW73" s="220">
        <f t="shared" ref="AW73:AW77" si="107">H73*AT73</f>
        <v>1.6192015095199996E-5</v>
      </c>
    </row>
    <row r="74" spans="1:49" s="215" customFormat="1" x14ac:dyDescent="0.3">
      <c r="A74" s="206" t="s">
        <v>21</v>
      </c>
      <c r="B74" s="206" t="str">
        <f>B72</f>
        <v>А/ц ГЖ</v>
      </c>
      <c r="C74" s="51" t="s">
        <v>207</v>
      </c>
      <c r="D74" s="208" t="s">
        <v>61</v>
      </c>
      <c r="E74" s="221">
        <f>E72</f>
        <v>3.4999999999999997E-5</v>
      </c>
      <c r="F74" s="222">
        <f>F72</f>
        <v>1</v>
      </c>
      <c r="G74" s="206">
        <v>0.90249999999999997</v>
      </c>
      <c r="H74" s="210">
        <f t="shared" si="101"/>
        <v>3.1587499999999995E-5</v>
      </c>
      <c r="I74" s="223">
        <f>I72</f>
        <v>12.36</v>
      </c>
      <c r="J74" s="206">
        <v>0</v>
      </c>
      <c r="K74" s="213" t="s">
        <v>186</v>
      </c>
      <c r="L74" s="214">
        <v>0</v>
      </c>
      <c r="M74" s="215" t="str">
        <f t="shared" si="97"/>
        <v>С3</v>
      </c>
      <c r="N74" s="215" t="str">
        <f t="shared" si="98"/>
        <v>А/ц ГЖ</v>
      </c>
      <c r="O74" s="215" t="str">
        <f t="shared" si="99"/>
        <v>Полное-ликвидация</v>
      </c>
      <c r="P74" s="215" t="s">
        <v>85</v>
      </c>
      <c r="Q74" s="215" t="s">
        <v>85</v>
      </c>
      <c r="R74" s="215" t="s">
        <v>85</v>
      </c>
      <c r="S74" s="215" t="s">
        <v>85</v>
      </c>
      <c r="T74" s="215" t="s">
        <v>85</v>
      </c>
      <c r="U74" s="215" t="s">
        <v>85</v>
      </c>
      <c r="V74" s="215" t="s">
        <v>85</v>
      </c>
      <c r="W74" s="215" t="s">
        <v>85</v>
      </c>
      <c r="X74" s="215" t="s">
        <v>85</v>
      </c>
      <c r="Y74" s="215" t="s">
        <v>85</v>
      </c>
      <c r="Z74" s="215" t="s">
        <v>85</v>
      </c>
      <c r="AA74" s="215" t="s">
        <v>85</v>
      </c>
      <c r="AB74" s="215" t="s">
        <v>85</v>
      </c>
      <c r="AC74" s="215" t="s">
        <v>85</v>
      </c>
      <c r="AD74" s="215" t="s">
        <v>85</v>
      </c>
      <c r="AE74" s="215" t="s">
        <v>85</v>
      </c>
      <c r="AF74" s="215" t="s">
        <v>85</v>
      </c>
      <c r="AG74" s="215" t="s">
        <v>85</v>
      </c>
      <c r="AH74" s="215">
        <v>0</v>
      </c>
      <c r="AI74" s="215">
        <v>0</v>
      </c>
      <c r="AJ74" s="215">
        <f>AJ72</f>
        <v>0.75</v>
      </c>
      <c r="AK74" s="215">
        <f>AK72</f>
        <v>2.7E-2</v>
      </c>
      <c r="AL74" s="215">
        <f>AL72</f>
        <v>3</v>
      </c>
      <c r="AO74" s="218">
        <f>AK74*I74*0.1+AJ74</f>
        <v>0.78337199999999996</v>
      </c>
      <c r="AP74" s="218">
        <f t="shared" si="102"/>
        <v>7.8337199999999996E-2</v>
      </c>
      <c r="AQ74" s="219">
        <f t="shared" si="103"/>
        <v>0</v>
      </c>
      <c r="AR74" s="219">
        <f t="shared" si="104"/>
        <v>0.21542729999999999</v>
      </c>
      <c r="AS74" s="218">
        <f>1333*J73*POWER(10,-6)</f>
        <v>1.6475880000000002E-2</v>
      </c>
      <c r="AT74" s="219">
        <f t="shared" si="100"/>
        <v>1.0936123799999999</v>
      </c>
      <c r="AU74" s="220">
        <f t="shared" si="105"/>
        <v>0</v>
      </c>
      <c r="AV74" s="220">
        <f t="shared" si="106"/>
        <v>0</v>
      </c>
      <c r="AW74" s="220">
        <f t="shared" si="107"/>
        <v>3.4544481053249996E-5</v>
      </c>
    </row>
    <row r="75" spans="1:49" s="215" customFormat="1" x14ac:dyDescent="0.3">
      <c r="A75" s="206" t="s">
        <v>22</v>
      </c>
      <c r="B75" s="206" t="str">
        <f>B72</f>
        <v>А/ц ГЖ</v>
      </c>
      <c r="C75" s="51" t="s">
        <v>208</v>
      </c>
      <c r="D75" s="208" t="s">
        <v>86</v>
      </c>
      <c r="E75" s="209">
        <v>2.2000000000000001E-4</v>
      </c>
      <c r="F75" s="222">
        <f>F72</f>
        <v>1</v>
      </c>
      <c r="G75" s="206">
        <v>0.05</v>
      </c>
      <c r="H75" s="210">
        <f t="shared" si="101"/>
        <v>1.1000000000000001E-5</v>
      </c>
      <c r="I75" s="223">
        <f>0.15*I72</f>
        <v>1.8539999999999999</v>
      </c>
      <c r="J75" s="223">
        <f>I75</f>
        <v>1.8539999999999999</v>
      </c>
      <c r="K75" s="226" t="s">
        <v>188</v>
      </c>
      <c r="L75" s="227">
        <v>45390</v>
      </c>
      <c r="M75" s="215" t="str">
        <f t="shared" si="97"/>
        <v>С4</v>
      </c>
      <c r="N75" s="215" t="str">
        <f t="shared" si="98"/>
        <v>А/ц ГЖ</v>
      </c>
      <c r="O75" s="215" t="str">
        <f t="shared" si="99"/>
        <v>Частичное-пожар</v>
      </c>
      <c r="P75" s="215" t="s">
        <v>85</v>
      </c>
      <c r="Q75" s="215" t="s">
        <v>85</v>
      </c>
      <c r="R75" s="215" t="s">
        <v>85</v>
      </c>
      <c r="S75" s="215" t="s">
        <v>85</v>
      </c>
      <c r="T75" s="215" t="s">
        <v>85</v>
      </c>
      <c r="U75" s="215" t="s">
        <v>85</v>
      </c>
      <c r="V75" s="215" t="s">
        <v>85</v>
      </c>
      <c r="W75" s="215" t="s">
        <v>85</v>
      </c>
      <c r="X75" s="215" t="s">
        <v>85</v>
      </c>
      <c r="Y75" s="215" t="s">
        <v>85</v>
      </c>
      <c r="Z75" s="215" t="s">
        <v>85</v>
      </c>
      <c r="AA75" s="215" t="s">
        <v>85</v>
      </c>
      <c r="AB75" s="215" t="s">
        <v>85</v>
      </c>
      <c r="AC75" s="215" t="s">
        <v>85</v>
      </c>
      <c r="AD75" s="215" t="s">
        <v>85</v>
      </c>
      <c r="AE75" s="215" t="s">
        <v>85</v>
      </c>
      <c r="AF75" s="215" t="s">
        <v>85</v>
      </c>
      <c r="AG75" s="215" t="s">
        <v>85</v>
      </c>
      <c r="AH75" s="215">
        <v>0</v>
      </c>
      <c r="AI75" s="215">
        <v>2</v>
      </c>
      <c r="AJ75" s="215">
        <f>0.1*$AJ$2</f>
        <v>7.5000000000000011E-2</v>
      </c>
      <c r="AK75" s="215">
        <f>AK72</f>
        <v>2.7E-2</v>
      </c>
      <c r="AL75" s="215">
        <f>ROUNDUP(AL72/3,0)</f>
        <v>1</v>
      </c>
      <c r="AO75" s="218">
        <f>AK75*I75+AJ75</f>
        <v>0.125058</v>
      </c>
      <c r="AP75" s="218">
        <f t="shared" si="102"/>
        <v>1.2505800000000001E-2</v>
      </c>
      <c r="AQ75" s="219">
        <f t="shared" si="103"/>
        <v>0.5</v>
      </c>
      <c r="AR75" s="219">
        <f t="shared" si="104"/>
        <v>0.15939095</v>
      </c>
      <c r="AS75" s="218">
        <f>10068.2*J75*POWER(10,-6)</f>
        <v>1.8666442799999999E-2</v>
      </c>
      <c r="AT75" s="219">
        <f t="shared" si="100"/>
        <v>0.81562119280000001</v>
      </c>
      <c r="AU75" s="220">
        <f t="shared" si="105"/>
        <v>0</v>
      </c>
      <c r="AV75" s="220">
        <f t="shared" si="106"/>
        <v>2.2000000000000003E-5</v>
      </c>
      <c r="AW75" s="220">
        <f t="shared" si="107"/>
        <v>8.9718331208000015E-6</v>
      </c>
    </row>
    <row r="76" spans="1:49" s="215" customFormat="1" x14ac:dyDescent="0.3">
      <c r="A76" s="206" t="s">
        <v>23</v>
      </c>
      <c r="B76" s="206" t="str">
        <f>B72</f>
        <v>А/ц ГЖ</v>
      </c>
      <c r="C76" s="51" t="s">
        <v>215</v>
      </c>
      <c r="D76" s="208" t="s">
        <v>86</v>
      </c>
      <c r="E76" s="221">
        <f>E75</f>
        <v>2.2000000000000001E-4</v>
      </c>
      <c r="F76" s="222">
        <f>F72</f>
        <v>1</v>
      </c>
      <c r="G76" s="206">
        <v>4.7500000000000001E-2</v>
      </c>
      <c r="H76" s="210">
        <f t="shared" si="101"/>
        <v>1.045E-5</v>
      </c>
      <c r="I76" s="223">
        <f>0.15*I72</f>
        <v>1.8539999999999999</v>
      </c>
      <c r="J76" s="223">
        <f>I75</f>
        <v>1.8539999999999999</v>
      </c>
      <c r="K76" s="226" t="s">
        <v>189</v>
      </c>
      <c r="L76" s="227">
        <v>3</v>
      </c>
      <c r="M76" s="215" t="str">
        <f t="shared" si="97"/>
        <v>С5</v>
      </c>
      <c r="N76" s="215" t="str">
        <f t="shared" si="98"/>
        <v>А/ц ГЖ</v>
      </c>
      <c r="O76" s="215" t="str">
        <f t="shared" si="99"/>
        <v>Частичное-пожар</v>
      </c>
      <c r="P76" s="215" t="s">
        <v>85</v>
      </c>
      <c r="Q76" s="215" t="s">
        <v>85</v>
      </c>
      <c r="R76" s="215" t="s">
        <v>85</v>
      </c>
      <c r="S76" s="215" t="s">
        <v>85</v>
      </c>
      <c r="T76" s="215" t="s">
        <v>85</v>
      </c>
      <c r="U76" s="215" t="s">
        <v>85</v>
      </c>
      <c r="V76" s="215" t="s">
        <v>85</v>
      </c>
      <c r="W76" s="215" t="s">
        <v>85</v>
      </c>
      <c r="X76" s="215" t="s">
        <v>85</v>
      </c>
      <c r="Y76" s="215" t="s">
        <v>85</v>
      </c>
      <c r="Z76" s="215" t="s">
        <v>85</v>
      </c>
      <c r="AA76" s="215" t="s">
        <v>85</v>
      </c>
      <c r="AB76" s="215" t="s">
        <v>85</v>
      </c>
      <c r="AC76" s="215" t="s">
        <v>85</v>
      </c>
      <c r="AD76" s="215" t="s">
        <v>85</v>
      </c>
      <c r="AE76" s="215" t="s">
        <v>85</v>
      </c>
      <c r="AF76" s="215" t="s">
        <v>85</v>
      </c>
      <c r="AG76" s="215" t="s">
        <v>85</v>
      </c>
      <c r="AH76" s="215">
        <v>0</v>
      </c>
      <c r="AI76" s="215">
        <v>1</v>
      </c>
      <c r="AJ76" s="215">
        <f>0.1*$AJ$2</f>
        <v>7.5000000000000011E-2</v>
      </c>
      <c r="AK76" s="215">
        <f>AK72</f>
        <v>2.7E-2</v>
      </c>
      <c r="AL76" s="215">
        <f>ROUNDUP(AL72/3,0)</f>
        <v>1</v>
      </c>
      <c r="AO76" s="218">
        <f t="shared" ref="AO76" si="108">AK76*I76+AJ76</f>
        <v>0.125058</v>
      </c>
      <c r="AP76" s="218">
        <f t="shared" si="102"/>
        <v>1.2505800000000001E-2</v>
      </c>
      <c r="AQ76" s="219">
        <f t="shared" si="103"/>
        <v>0.25</v>
      </c>
      <c r="AR76" s="219">
        <f t="shared" si="104"/>
        <v>9.6890950000000003E-2</v>
      </c>
      <c r="AS76" s="218">
        <f>10068.2*J76*POWER(10,-6)</f>
        <v>1.8666442799999999E-2</v>
      </c>
      <c r="AT76" s="219">
        <f t="shared" si="100"/>
        <v>0.50312119280000001</v>
      </c>
      <c r="AU76" s="220">
        <f t="shared" si="105"/>
        <v>0</v>
      </c>
      <c r="AV76" s="220">
        <f t="shared" si="106"/>
        <v>1.045E-5</v>
      </c>
      <c r="AW76" s="220">
        <f t="shared" si="107"/>
        <v>5.2576164647600002E-6</v>
      </c>
    </row>
    <row r="77" spans="1:49" s="215" customFormat="1" ht="15" thickBot="1" x14ac:dyDescent="0.35">
      <c r="A77" s="206" t="s">
        <v>24</v>
      </c>
      <c r="B77" s="206" t="str">
        <f>B72</f>
        <v>А/ц ГЖ</v>
      </c>
      <c r="C77" s="51" t="s">
        <v>210</v>
      </c>
      <c r="D77" s="208" t="s">
        <v>62</v>
      </c>
      <c r="E77" s="221">
        <f>E75</f>
        <v>2.2000000000000001E-4</v>
      </c>
      <c r="F77" s="222">
        <f>F72</f>
        <v>1</v>
      </c>
      <c r="G77" s="206">
        <v>0.90249999999999997</v>
      </c>
      <c r="H77" s="210">
        <f t="shared" si="101"/>
        <v>1.9855E-4</v>
      </c>
      <c r="I77" s="223">
        <f>0.15*I72</f>
        <v>1.8539999999999999</v>
      </c>
      <c r="J77" s="206">
        <v>0</v>
      </c>
      <c r="K77" s="228" t="s">
        <v>200</v>
      </c>
      <c r="L77" s="229">
        <v>8</v>
      </c>
      <c r="M77" s="215" t="str">
        <f t="shared" si="97"/>
        <v>С6</v>
      </c>
      <c r="N77" s="215" t="str">
        <f t="shared" si="98"/>
        <v>А/ц ГЖ</v>
      </c>
      <c r="O77" s="215" t="str">
        <f t="shared" si="99"/>
        <v>Частичное-ликвидация</v>
      </c>
      <c r="P77" s="215" t="s">
        <v>85</v>
      </c>
      <c r="Q77" s="215" t="s">
        <v>85</v>
      </c>
      <c r="R77" s="215" t="s">
        <v>85</v>
      </c>
      <c r="S77" s="215" t="s">
        <v>85</v>
      </c>
      <c r="T77" s="215" t="s">
        <v>85</v>
      </c>
      <c r="U77" s="215" t="s">
        <v>85</v>
      </c>
      <c r="V77" s="215" t="s">
        <v>85</v>
      </c>
      <c r="W77" s="215" t="s">
        <v>85</v>
      </c>
      <c r="X77" s="215" t="s">
        <v>85</v>
      </c>
      <c r="Y77" s="215" t="s">
        <v>85</v>
      </c>
      <c r="Z77" s="215" t="s">
        <v>85</v>
      </c>
      <c r="AA77" s="215" t="s">
        <v>85</v>
      </c>
      <c r="AB77" s="215" t="s">
        <v>85</v>
      </c>
      <c r="AC77" s="215" t="s">
        <v>85</v>
      </c>
      <c r="AD77" s="215" t="s">
        <v>85</v>
      </c>
      <c r="AE77" s="215" t="s">
        <v>85</v>
      </c>
      <c r="AF77" s="215" t="s">
        <v>85</v>
      </c>
      <c r="AG77" s="215" t="s">
        <v>85</v>
      </c>
      <c r="AH77" s="215">
        <v>0</v>
      </c>
      <c r="AI77" s="215">
        <v>0</v>
      </c>
      <c r="AJ77" s="215">
        <f>0.1*$AJ$2</f>
        <v>7.5000000000000011E-2</v>
      </c>
      <c r="AK77" s="215">
        <f>AK72</f>
        <v>2.7E-2</v>
      </c>
      <c r="AL77" s="215">
        <f>ROUNDUP(AL72/3,0)</f>
        <v>1</v>
      </c>
      <c r="AO77" s="218">
        <f>AK77*I77*0.1+AJ77</f>
        <v>8.0005800000000016E-2</v>
      </c>
      <c r="AP77" s="218">
        <f t="shared" si="102"/>
        <v>8.0005800000000019E-3</v>
      </c>
      <c r="AQ77" s="219">
        <f t="shared" si="103"/>
        <v>0</v>
      </c>
      <c r="AR77" s="219">
        <f t="shared" si="104"/>
        <v>2.2001595000000006E-2</v>
      </c>
      <c r="AS77" s="218">
        <f>1333*J76*POWER(10,-6)</f>
        <v>2.4713819999999994E-3</v>
      </c>
      <c r="AT77" s="219">
        <f t="shared" si="100"/>
        <v>0.11247935700000003</v>
      </c>
      <c r="AU77" s="220">
        <f t="shared" si="105"/>
        <v>0</v>
      </c>
      <c r="AV77" s="220">
        <f t="shared" si="106"/>
        <v>0</v>
      </c>
      <c r="AW77" s="220">
        <f t="shared" si="107"/>
        <v>2.2332776332350008E-5</v>
      </c>
    </row>
    <row r="78" spans="1:49" s="215" customFormat="1" x14ac:dyDescent="0.3">
      <c r="A78" s="216"/>
      <c r="B78" s="216"/>
      <c r="D78" s="282"/>
      <c r="E78" s="283"/>
      <c r="F78" s="284"/>
      <c r="G78" s="216"/>
      <c r="H78" s="220"/>
      <c r="I78" s="219"/>
      <c r="J78" s="216"/>
      <c r="K78" s="216"/>
      <c r="L78" s="284"/>
      <c r="AO78" s="218"/>
      <c r="AP78" s="218"/>
      <c r="AQ78" s="219"/>
      <c r="AR78" s="219"/>
      <c r="AS78" s="218"/>
      <c r="AT78" s="219"/>
      <c r="AU78" s="220"/>
      <c r="AV78" s="220"/>
      <c r="AW78" s="220"/>
    </row>
    <row r="79" spans="1:49" s="215" customFormat="1" x14ac:dyDescent="0.3">
      <c r="A79" s="216"/>
      <c r="B79" s="216"/>
      <c r="D79" s="282"/>
      <c r="E79" s="283"/>
      <c r="F79" s="284"/>
      <c r="G79" s="216"/>
      <c r="H79" s="220"/>
      <c r="I79" s="219"/>
      <c r="J79" s="216"/>
      <c r="K79" s="216"/>
      <c r="L79" s="284"/>
      <c r="AO79" s="218"/>
      <c r="AP79" s="218"/>
      <c r="AQ79" s="219"/>
      <c r="AR79" s="219"/>
      <c r="AS79" s="218"/>
      <c r="AT79" s="219"/>
      <c r="AU79" s="220"/>
      <c r="AV79" s="220"/>
      <c r="AW79" s="220"/>
    </row>
    <row r="80" spans="1:49" s="215" customFormat="1" x14ac:dyDescent="0.3">
      <c r="A80" s="216"/>
      <c r="B80" s="216"/>
      <c r="D80" s="282"/>
      <c r="E80" s="283"/>
      <c r="F80" s="284"/>
      <c r="G80" s="216"/>
      <c r="H80" s="220"/>
      <c r="I80" s="219"/>
      <c r="J80" s="216"/>
      <c r="K80" s="216"/>
      <c r="L80" s="284"/>
      <c r="AO80" s="218"/>
      <c r="AP80" s="218"/>
      <c r="AQ80" s="219"/>
      <c r="AR80" s="219"/>
      <c r="AS80" s="218"/>
      <c r="AT80" s="219"/>
      <c r="AU80" s="220"/>
      <c r="AV80" s="220"/>
      <c r="AW80" s="220"/>
    </row>
    <row r="81" spans="1:49" ht="15" thickBot="1" x14ac:dyDescent="0.35"/>
    <row r="82" spans="1:49" s="192" customFormat="1" ht="15" thickBot="1" x14ac:dyDescent="0.35">
      <c r="A82" s="182" t="s">
        <v>19</v>
      </c>
      <c r="B82" s="183" t="s">
        <v>216</v>
      </c>
      <c r="C82" s="184" t="s">
        <v>205</v>
      </c>
      <c r="D82" s="185" t="s">
        <v>60</v>
      </c>
      <c r="E82" s="186">
        <v>1.0000000000000001E-5</v>
      </c>
      <c r="F82" s="183">
        <v>1</v>
      </c>
      <c r="G82" s="182">
        <v>0.1</v>
      </c>
      <c r="H82" s="187">
        <f t="shared" ref="H82:H87" si="109">E82*F82*G82</f>
        <v>1.0000000000000002E-6</v>
      </c>
      <c r="I82" s="188">
        <v>12.36</v>
      </c>
      <c r="J82" s="189">
        <f>I82</f>
        <v>12.36</v>
      </c>
      <c r="K82" s="190" t="s">
        <v>184</v>
      </c>
      <c r="L82" s="191">
        <v>5000</v>
      </c>
      <c r="M82" s="192" t="str">
        <f t="shared" ref="M82:N87" si="110">A82</f>
        <v>С1</v>
      </c>
      <c r="N82" s="192" t="str">
        <f t="shared" si="110"/>
        <v>РВС ЛВЖ</v>
      </c>
      <c r="O82" s="192" t="str">
        <f t="shared" ref="O82:O87" si="111">D82</f>
        <v>Полное-пожар</v>
      </c>
      <c r="P82" s="192" t="s">
        <v>85</v>
      </c>
      <c r="Q82" s="192" t="s">
        <v>85</v>
      </c>
      <c r="R82" s="192" t="s">
        <v>85</v>
      </c>
      <c r="S82" s="192" t="s">
        <v>85</v>
      </c>
      <c r="T82" s="192" t="s">
        <v>85</v>
      </c>
      <c r="U82" s="192" t="s">
        <v>85</v>
      </c>
      <c r="V82" s="192" t="s">
        <v>85</v>
      </c>
      <c r="W82" s="192" t="s">
        <v>85</v>
      </c>
      <c r="X82" s="192" t="s">
        <v>85</v>
      </c>
      <c r="Y82" s="192" t="s">
        <v>85</v>
      </c>
      <c r="Z82" s="192" t="s">
        <v>85</v>
      </c>
      <c r="AA82" s="192" t="s">
        <v>85</v>
      </c>
      <c r="AB82" s="192" t="s">
        <v>85</v>
      </c>
      <c r="AC82" s="192" t="s">
        <v>85</v>
      </c>
      <c r="AD82" s="192" t="s">
        <v>85</v>
      </c>
      <c r="AE82" s="192" t="s">
        <v>85</v>
      </c>
      <c r="AF82" s="192" t="s">
        <v>85</v>
      </c>
      <c r="AG82" s="192" t="s">
        <v>85</v>
      </c>
      <c r="AH82" s="193">
        <v>1</v>
      </c>
      <c r="AI82" s="193">
        <v>2</v>
      </c>
      <c r="AJ82" s="194">
        <v>0.75</v>
      </c>
      <c r="AK82" s="194">
        <v>2.7E-2</v>
      </c>
      <c r="AL82" s="194">
        <v>3</v>
      </c>
      <c r="AO82" s="195">
        <f>AK82*I82+AJ82</f>
        <v>1.08372</v>
      </c>
      <c r="AP82" s="195">
        <f>0.1*AO82</f>
        <v>0.10837200000000001</v>
      </c>
      <c r="AQ82" s="196">
        <f>AH82*3+0.25*AI82</f>
        <v>3.5</v>
      </c>
      <c r="AR82" s="196">
        <f>SUM(AO82:AQ82)/4</f>
        <v>1.1730229999999999</v>
      </c>
      <c r="AS82" s="195">
        <f>10068.2*J82*POWER(10,-6)</f>
        <v>0.124442952</v>
      </c>
      <c r="AT82" s="196">
        <f t="shared" ref="AT82:AT87" si="112">AS82+AR82+AQ82+AP82+AO82</f>
        <v>5.9895579520000002</v>
      </c>
      <c r="AU82" s="197">
        <f>AH82*H82</f>
        <v>1.0000000000000002E-6</v>
      </c>
      <c r="AV82" s="197">
        <f>H82*AI82</f>
        <v>2.0000000000000003E-6</v>
      </c>
      <c r="AW82" s="197">
        <f>H82*AT82</f>
        <v>5.989557952000001E-6</v>
      </c>
    </row>
    <row r="83" spans="1:49" s="192" customFormat="1" ht="15" thickBot="1" x14ac:dyDescent="0.35">
      <c r="A83" s="182" t="s">
        <v>20</v>
      </c>
      <c r="B83" s="182" t="str">
        <f>B82</f>
        <v>РВС ЛВЖ</v>
      </c>
      <c r="C83" s="184" t="s">
        <v>206</v>
      </c>
      <c r="D83" s="185" t="s">
        <v>63</v>
      </c>
      <c r="E83" s="198">
        <f>E82</f>
        <v>1.0000000000000001E-5</v>
      </c>
      <c r="F83" s="199">
        <f>F82</f>
        <v>1</v>
      </c>
      <c r="G83" s="182">
        <v>0.18000000000000002</v>
      </c>
      <c r="H83" s="187">
        <f t="shared" si="109"/>
        <v>1.8000000000000003E-6</v>
      </c>
      <c r="I83" s="200">
        <f>I82</f>
        <v>12.36</v>
      </c>
      <c r="J83" s="201">
        <v>0.625</v>
      </c>
      <c r="K83" s="190" t="s">
        <v>185</v>
      </c>
      <c r="L83" s="191">
        <v>0</v>
      </c>
      <c r="M83" s="192" t="str">
        <f t="shared" si="110"/>
        <v>С2</v>
      </c>
      <c r="N83" s="192" t="str">
        <f t="shared" si="110"/>
        <v>РВС ЛВЖ</v>
      </c>
      <c r="O83" s="192" t="str">
        <f t="shared" si="111"/>
        <v>Полное-взрыв</v>
      </c>
      <c r="P83" s="192" t="s">
        <v>85</v>
      </c>
      <c r="Q83" s="192" t="s">
        <v>85</v>
      </c>
      <c r="R83" s="192" t="s">
        <v>85</v>
      </c>
      <c r="S83" s="192" t="s">
        <v>85</v>
      </c>
      <c r="T83" s="192" t="s">
        <v>85</v>
      </c>
      <c r="U83" s="192" t="s">
        <v>85</v>
      </c>
      <c r="V83" s="192" t="s">
        <v>85</v>
      </c>
      <c r="W83" s="192" t="s">
        <v>85</v>
      </c>
      <c r="X83" s="192" t="s">
        <v>85</v>
      </c>
      <c r="Y83" s="192" t="s">
        <v>85</v>
      </c>
      <c r="Z83" s="192" t="s">
        <v>85</v>
      </c>
      <c r="AA83" s="192" t="s">
        <v>85</v>
      </c>
      <c r="AB83" s="192" t="s">
        <v>85</v>
      </c>
      <c r="AC83" s="192" t="s">
        <v>85</v>
      </c>
      <c r="AD83" s="192" t="s">
        <v>85</v>
      </c>
      <c r="AE83" s="192" t="s">
        <v>85</v>
      </c>
      <c r="AF83" s="192" t="s">
        <v>85</v>
      </c>
      <c r="AG83" s="192" t="s">
        <v>85</v>
      </c>
      <c r="AH83" s="193">
        <v>2</v>
      </c>
      <c r="AI83" s="193">
        <v>2</v>
      </c>
      <c r="AJ83" s="192">
        <f>AJ82</f>
        <v>0.75</v>
      </c>
      <c r="AK83" s="192">
        <f>AK82</f>
        <v>2.7E-2</v>
      </c>
      <c r="AL83" s="192">
        <f>AL82</f>
        <v>3</v>
      </c>
      <c r="AO83" s="195">
        <f>AK83*I83+AJ83</f>
        <v>1.08372</v>
      </c>
      <c r="AP83" s="195">
        <f t="shared" ref="AP83:AP87" si="113">0.1*AO83</f>
        <v>0.10837200000000001</v>
      </c>
      <c r="AQ83" s="196">
        <f t="shared" ref="AQ83:AQ87" si="114">AH83*3+0.25*AI83</f>
        <v>6.5</v>
      </c>
      <c r="AR83" s="196">
        <f t="shared" ref="AR83:AR87" si="115">SUM(AO83:AQ83)/4</f>
        <v>1.9230229999999999</v>
      </c>
      <c r="AS83" s="195">
        <f>10068.2*J83*POWER(10,-6)*10</f>
        <v>6.2926249999999989E-2</v>
      </c>
      <c r="AT83" s="196">
        <f t="shared" si="112"/>
        <v>9.6780412499999997</v>
      </c>
      <c r="AU83" s="197">
        <f t="shared" ref="AU83:AU87" si="116">AH83*H83</f>
        <v>3.6000000000000007E-6</v>
      </c>
      <c r="AV83" s="197">
        <f t="shared" ref="AV83:AV87" si="117">H83*AI83</f>
        <v>3.6000000000000007E-6</v>
      </c>
      <c r="AW83" s="197">
        <f t="shared" ref="AW83:AW87" si="118">H83*AT83</f>
        <v>1.7420474250000002E-5</v>
      </c>
    </row>
    <row r="84" spans="1:49" s="192" customFormat="1" x14ac:dyDescent="0.3">
      <c r="A84" s="182" t="s">
        <v>21</v>
      </c>
      <c r="B84" s="182" t="str">
        <f>B82</f>
        <v>РВС ЛВЖ</v>
      </c>
      <c r="C84" s="184" t="s">
        <v>207</v>
      </c>
      <c r="D84" s="185" t="s">
        <v>61</v>
      </c>
      <c r="E84" s="198">
        <f>E82</f>
        <v>1.0000000000000001E-5</v>
      </c>
      <c r="F84" s="199">
        <f>F82</f>
        <v>1</v>
      </c>
      <c r="G84" s="182">
        <v>0.72000000000000008</v>
      </c>
      <c r="H84" s="187">
        <f t="shared" si="109"/>
        <v>7.2000000000000014E-6</v>
      </c>
      <c r="I84" s="200">
        <f>I82</f>
        <v>12.36</v>
      </c>
      <c r="J84" s="202">
        <v>0</v>
      </c>
      <c r="K84" s="190" t="s">
        <v>186</v>
      </c>
      <c r="L84" s="191">
        <v>0</v>
      </c>
      <c r="M84" s="192" t="str">
        <f t="shared" si="110"/>
        <v>С3</v>
      </c>
      <c r="N84" s="192" t="str">
        <f t="shared" si="110"/>
        <v>РВС ЛВЖ</v>
      </c>
      <c r="O84" s="192" t="str">
        <f t="shared" si="111"/>
        <v>Полное-ликвидация</v>
      </c>
      <c r="P84" s="192" t="s">
        <v>85</v>
      </c>
      <c r="Q84" s="192" t="s">
        <v>85</v>
      </c>
      <c r="R84" s="192" t="s">
        <v>85</v>
      </c>
      <c r="S84" s="192" t="s">
        <v>85</v>
      </c>
      <c r="T84" s="192" t="s">
        <v>85</v>
      </c>
      <c r="U84" s="192" t="s">
        <v>85</v>
      </c>
      <c r="V84" s="192" t="s">
        <v>85</v>
      </c>
      <c r="W84" s="192" t="s">
        <v>85</v>
      </c>
      <c r="X84" s="192" t="s">
        <v>85</v>
      </c>
      <c r="Y84" s="192" t="s">
        <v>85</v>
      </c>
      <c r="Z84" s="192" t="s">
        <v>85</v>
      </c>
      <c r="AA84" s="192" t="s">
        <v>85</v>
      </c>
      <c r="AB84" s="192" t="s">
        <v>85</v>
      </c>
      <c r="AC84" s="192" t="s">
        <v>85</v>
      </c>
      <c r="AD84" s="192" t="s">
        <v>85</v>
      </c>
      <c r="AE84" s="192" t="s">
        <v>85</v>
      </c>
      <c r="AF84" s="192" t="s">
        <v>85</v>
      </c>
      <c r="AG84" s="192" t="s">
        <v>85</v>
      </c>
      <c r="AH84" s="192">
        <v>0</v>
      </c>
      <c r="AI84" s="192">
        <v>0</v>
      </c>
      <c r="AJ84" s="192">
        <f>AJ82</f>
        <v>0.75</v>
      </c>
      <c r="AK84" s="192">
        <f>AK82</f>
        <v>2.7E-2</v>
      </c>
      <c r="AL84" s="192">
        <f>AL82</f>
        <v>3</v>
      </c>
      <c r="AO84" s="195">
        <f>AK84*I84*0.1+AJ84</f>
        <v>0.78337199999999996</v>
      </c>
      <c r="AP84" s="195">
        <f t="shared" si="113"/>
        <v>7.8337199999999996E-2</v>
      </c>
      <c r="AQ84" s="196">
        <f t="shared" si="114"/>
        <v>0</v>
      </c>
      <c r="AR84" s="196">
        <f t="shared" si="115"/>
        <v>0.21542729999999999</v>
      </c>
      <c r="AS84" s="195">
        <f>1333*J83*POWER(10,-6)</f>
        <v>8.3312499999999999E-4</v>
      </c>
      <c r="AT84" s="196">
        <f t="shared" si="112"/>
        <v>1.0779696249999999</v>
      </c>
      <c r="AU84" s="197">
        <f t="shared" si="116"/>
        <v>0</v>
      </c>
      <c r="AV84" s="197">
        <f t="shared" si="117"/>
        <v>0</v>
      </c>
      <c r="AW84" s="197">
        <f t="shared" si="118"/>
        <v>7.7613813000000011E-6</v>
      </c>
    </row>
    <row r="85" spans="1:49" s="192" customFormat="1" x14ac:dyDescent="0.3">
      <c r="A85" s="182" t="s">
        <v>22</v>
      </c>
      <c r="B85" s="182" t="str">
        <f>B82</f>
        <v>РВС ЛВЖ</v>
      </c>
      <c r="C85" s="184" t="s">
        <v>208</v>
      </c>
      <c r="D85" s="185" t="s">
        <v>86</v>
      </c>
      <c r="E85" s="186">
        <v>1E-4</v>
      </c>
      <c r="F85" s="199">
        <f>F82</f>
        <v>1</v>
      </c>
      <c r="G85" s="182">
        <v>0.1</v>
      </c>
      <c r="H85" s="187">
        <f t="shared" si="109"/>
        <v>1.0000000000000001E-5</v>
      </c>
      <c r="I85" s="200">
        <f>0.15*I82</f>
        <v>1.8539999999999999</v>
      </c>
      <c r="J85" s="189">
        <f>I85</f>
        <v>1.8539999999999999</v>
      </c>
      <c r="K85" s="203" t="s">
        <v>188</v>
      </c>
      <c r="L85" s="204">
        <v>45390</v>
      </c>
      <c r="M85" s="192" t="str">
        <f t="shared" si="110"/>
        <v>С4</v>
      </c>
      <c r="N85" s="192" t="str">
        <f t="shared" si="110"/>
        <v>РВС ЛВЖ</v>
      </c>
      <c r="O85" s="192" t="str">
        <f t="shared" si="111"/>
        <v>Частичное-пожар</v>
      </c>
      <c r="P85" s="192" t="s">
        <v>85</v>
      </c>
      <c r="Q85" s="192" t="s">
        <v>85</v>
      </c>
      <c r="R85" s="192" t="s">
        <v>85</v>
      </c>
      <c r="S85" s="192" t="s">
        <v>85</v>
      </c>
      <c r="T85" s="192" t="s">
        <v>85</v>
      </c>
      <c r="U85" s="192" t="s">
        <v>85</v>
      </c>
      <c r="V85" s="192" t="s">
        <v>85</v>
      </c>
      <c r="W85" s="192" t="s">
        <v>85</v>
      </c>
      <c r="X85" s="192" t="s">
        <v>85</v>
      </c>
      <c r="Y85" s="192" t="s">
        <v>85</v>
      </c>
      <c r="Z85" s="192" t="s">
        <v>85</v>
      </c>
      <c r="AA85" s="192" t="s">
        <v>85</v>
      </c>
      <c r="AB85" s="192" t="s">
        <v>85</v>
      </c>
      <c r="AC85" s="192" t="s">
        <v>85</v>
      </c>
      <c r="AD85" s="192" t="s">
        <v>85</v>
      </c>
      <c r="AE85" s="192" t="s">
        <v>85</v>
      </c>
      <c r="AF85" s="192" t="s">
        <v>85</v>
      </c>
      <c r="AG85" s="192" t="s">
        <v>85</v>
      </c>
      <c r="AH85" s="192">
        <v>0</v>
      </c>
      <c r="AI85" s="192">
        <v>2</v>
      </c>
      <c r="AJ85" s="192">
        <f>0.1*$AJ$2</f>
        <v>7.5000000000000011E-2</v>
      </c>
      <c r="AK85" s="192">
        <f>AK82</f>
        <v>2.7E-2</v>
      </c>
      <c r="AL85" s="192">
        <f>ROUNDUP(AL82/3,0)</f>
        <v>1</v>
      </c>
      <c r="AO85" s="195">
        <f>AK85*I85+AJ85</f>
        <v>0.125058</v>
      </c>
      <c r="AP85" s="195">
        <f t="shared" si="113"/>
        <v>1.2505800000000001E-2</v>
      </c>
      <c r="AQ85" s="196">
        <f t="shared" si="114"/>
        <v>0.5</v>
      </c>
      <c r="AR85" s="196">
        <f t="shared" si="115"/>
        <v>0.15939095</v>
      </c>
      <c r="AS85" s="195">
        <f>10068.2*J85*POWER(10,-6)</f>
        <v>1.8666442799999999E-2</v>
      </c>
      <c r="AT85" s="196">
        <f t="shared" si="112"/>
        <v>0.81562119280000001</v>
      </c>
      <c r="AU85" s="197">
        <f t="shared" si="116"/>
        <v>0</v>
      </c>
      <c r="AV85" s="197">
        <f t="shared" si="117"/>
        <v>2.0000000000000002E-5</v>
      </c>
      <c r="AW85" s="197">
        <f t="shared" si="118"/>
        <v>8.156211928E-6</v>
      </c>
    </row>
    <row r="86" spans="1:49" s="192" customFormat="1" x14ac:dyDescent="0.3">
      <c r="A86" s="182" t="s">
        <v>23</v>
      </c>
      <c r="B86" s="182" t="str">
        <f>B82</f>
        <v>РВС ЛВЖ</v>
      </c>
      <c r="C86" s="184" t="s">
        <v>209</v>
      </c>
      <c r="D86" s="185" t="s">
        <v>174</v>
      </c>
      <c r="E86" s="198">
        <f>E85</f>
        <v>1E-4</v>
      </c>
      <c r="F86" s="199">
        <f>F82</f>
        <v>1</v>
      </c>
      <c r="G86" s="182">
        <v>4.5000000000000005E-2</v>
      </c>
      <c r="H86" s="187">
        <f t="shared" si="109"/>
        <v>4.500000000000001E-6</v>
      </c>
      <c r="I86" s="200">
        <f>0.15*I82</f>
        <v>1.8539999999999999</v>
      </c>
      <c r="J86" s="189">
        <f>0.15*J83</f>
        <v>9.375E-2</v>
      </c>
      <c r="K86" s="203" t="s">
        <v>189</v>
      </c>
      <c r="L86" s="204">
        <v>3</v>
      </c>
      <c r="M86" s="192" t="str">
        <f t="shared" si="110"/>
        <v>С5</v>
      </c>
      <c r="N86" s="192" t="str">
        <f t="shared" si="110"/>
        <v>РВС ЛВЖ</v>
      </c>
      <c r="O86" s="192" t="str">
        <f t="shared" si="111"/>
        <v>Частичное-пожар-вспышка</v>
      </c>
      <c r="P86" s="192" t="s">
        <v>85</v>
      </c>
      <c r="Q86" s="192" t="s">
        <v>85</v>
      </c>
      <c r="R86" s="192" t="s">
        <v>85</v>
      </c>
      <c r="S86" s="192" t="s">
        <v>85</v>
      </c>
      <c r="T86" s="192" t="s">
        <v>85</v>
      </c>
      <c r="U86" s="192" t="s">
        <v>85</v>
      </c>
      <c r="V86" s="192" t="s">
        <v>85</v>
      </c>
      <c r="W86" s="192" t="s">
        <v>85</v>
      </c>
      <c r="X86" s="192" t="s">
        <v>85</v>
      </c>
      <c r="Y86" s="192" t="s">
        <v>85</v>
      </c>
      <c r="Z86" s="192" t="s">
        <v>85</v>
      </c>
      <c r="AA86" s="192" t="s">
        <v>85</v>
      </c>
      <c r="AB86" s="192" t="s">
        <v>85</v>
      </c>
      <c r="AC86" s="192" t="s">
        <v>85</v>
      </c>
      <c r="AD86" s="192" t="s">
        <v>85</v>
      </c>
      <c r="AE86" s="192" t="s">
        <v>85</v>
      </c>
      <c r="AF86" s="192" t="s">
        <v>85</v>
      </c>
      <c r="AG86" s="192" t="s">
        <v>85</v>
      </c>
      <c r="AH86" s="192">
        <v>0</v>
      </c>
      <c r="AI86" s="192">
        <v>1</v>
      </c>
      <c r="AJ86" s="192">
        <f>0.1*$AJ$2</f>
        <v>7.5000000000000011E-2</v>
      </c>
      <c r="AK86" s="192">
        <f>AK82</f>
        <v>2.7E-2</v>
      </c>
      <c r="AL86" s="192">
        <f>ROUNDUP(AL82/3,0)</f>
        <v>1</v>
      </c>
      <c r="AO86" s="195">
        <f t="shared" ref="AO86" si="119">AK86*I86+AJ86</f>
        <v>0.125058</v>
      </c>
      <c r="AP86" s="195">
        <f t="shared" si="113"/>
        <v>1.2505800000000001E-2</v>
      </c>
      <c r="AQ86" s="196">
        <f t="shared" si="114"/>
        <v>0.25</v>
      </c>
      <c r="AR86" s="196">
        <f t="shared" si="115"/>
        <v>9.6890950000000003E-2</v>
      </c>
      <c r="AS86" s="195">
        <f>10068.2*J86*POWER(10,-6)*10</f>
        <v>9.4389375000000011E-3</v>
      </c>
      <c r="AT86" s="196">
        <f t="shared" si="112"/>
        <v>0.49389368750000001</v>
      </c>
      <c r="AU86" s="197">
        <f t="shared" si="116"/>
        <v>0</v>
      </c>
      <c r="AV86" s="197">
        <f t="shared" si="117"/>
        <v>4.500000000000001E-6</v>
      </c>
      <c r="AW86" s="197">
        <f t="shared" si="118"/>
        <v>2.2225215937500004E-6</v>
      </c>
    </row>
    <row r="87" spans="1:49" s="192" customFormat="1" ht="15" thickBot="1" x14ac:dyDescent="0.35">
      <c r="A87" s="182" t="s">
        <v>24</v>
      </c>
      <c r="B87" s="182" t="str">
        <f>B82</f>
        <v>РВС ЛВЖ</v>
      </c>
      <c r="C87" s="184" t="s">
        <v>210</v>
      </c>
      <c r="D87" s="185" t="s">
        <v>62</v>
      </c>
      <c r="E87" s="198">
        <f>E85</f>
        <v>1E-4</v>
      </c>
      <c r="F87" s="199">
        <f>F82</f>
        <v>1</v>
      </c>
      <c r="G87" s="182">
        <v>0.85499999999999998</v>
      </c>
      <c r="H87" s="187">
        <f t="shared" si="109"/>
        <v>8.5500000000000005E-5</v>
      </c>
      <c r="I87" s="200">
        <f>0.15*I82</f>
        <v>1.8539999999999999</v>
      </c>
      <c r="J87" s="202">
        <v>0</v>
      </c>
      <c r="K87" s="205" t="s">
        <v>200</v>
      </c>
      <c r="L87" s="205">
        <v>9</v>
      </c>
      <c r="M87" s="192" t="str">
        <f t="shared" si="110"/>
        <v>С6</v>
      </c>
      <c r="N87" s="192" t="str">
        <f t="shared" si="110"/>
        <v>РВС ЛВЖ</v>
      </c>
      <c r="O87" s="192" t="str">
        <f t="shared" si="111"/>
        <v>Частичное-ликвидация</v>
      </c>
      <c r="P87" s="192" t="s">
        <v>85</v>
      </c>
      <c r="Q87" s="192" t="s">
        <v>85</v>
      </c>
      <c r="R87" s="192" t="s">
        <v>85</v>
      </c>
      <c r="S87" s="192" t="s">
        <v>85</v>
      </c>
      <c r="T87" s="192" t="s">
        <v>85</v>
      </c>
      <c r="U87" s="192" t="s">
        <v>85</v>
      </c>
      <c r="V87" s="192" t="s">
        <v>85</v>
      </c>
      <c r="W87" s="192" t="s">
        <v>85</v>
      </c>
      <c r="X87" s="192" t="s">
        <v>85</v>
      </c>
      <c r="Y87" s="192" t="s">
        <v>85</v>
      </c>
      <c r="Z87" s="192" t="s">
        <v>85</v>
      </c>
      <c r="AA87" s="192" t="s">
        <v>85</v>
      </c>
      <c r="AB87" s="192" t="s">
        <v>85</v>
      </c>
      <c r="AC87" s="192" t="s">
        <v>85</v>
      </c>
      <c r="AD87" s="192" t="s">
        <v>85</v>
      </c>
      <c r="AE87" s="192" t="s">
        <v>85</v>
      </c>
      <c r="AF87" s="192" t="s">
        <v>85</v>
      </c>
      <c r="AG87" s="192" t="s">
        <v>85</v>
      </c>
      <c r="AH87" s="192">
        <v>0</v>
      </c>
      <c r="AI87" s="192">
        <v>0</v>
      </c>
      <c r="AJ87" s="192">
        <f>0.1*$AJ$2</f>
        <v>7.5000000000000011E-2</v>
      </c>
      <c r="AK87" s="192">
        <f>AK82</f>
        <v>2.7E-2</v>
      </c>
      <c r="AL87" s="192">
        <f>ROUNDUP(AL82/3,0)</f>
        <v>1</v>
      </c>
      <c r="AO87" s="195">
        <f>AK87*I87*0.1+AJ87</f>
        <v>8.0005800000000016E-2</v>
      </c>
      <c r="AP87" s="195">
        <f t="shared" si="113"/>
        <v>8.0005800000000019E-3</v>
      </c>
      <c r="AQ87" s="196">
        <f t="shared" si="114"/>
        <v>0</v>
      </c>
      <c r="AR87" s="196">
        <f t="shared" si="115"/>
        <v>2.2001595000000006E-2</v>
      </c>
      <c r="AS87" s="195">
        <f>1333*J86*POWER(10,-6)</f>
        <v>1.2496875E-4</v>
      </c>
      <c r="AT87" s="196">
        <f t="shared" si="112"/>
        <v>0.11013294375000002</v>
      </c>
      <c r="AU87" s="197">
        <f t="shared" si="116"/>
        <v>0</v>
      </c>
      <c r="AV87" s="197">
        <f t="shared" si="117"/>
        <v>0</v>
      </c>
      <c r="AW87" s="197">
        <f t="shared" si="118"/>
        <v>9.4163666906250021E-6</v>
      </c>
    </row>
    <row r="88" spans="1:49" s="192" customFormat="1" x14ac:dyDescent="0.3">
      <c r="A88" s="193"/>
      <c r="B88" s="193"/>
      <c r="D88" s="285"/>
      <c r="E88" s="286"/>
      <c r="F88" s="287"/>
      <c r="G88" s="193"/>
      <c r="H88" s="197"/>
      <c r="I88" s="196"/>
      <c r="J88" s="193"/>
      <c r="K88" s="193"/>
      <c r="L88" s="193"/>
      <c r="AO88" s="195"/>
      <c r="AP88" s="195"/>
      <c r="AQ88" s="196"/>
      <c r="AR88" s="196"/>
      <c r="AS88" s="195"/>
      <c r="AT88" s="196"/>
      <c r="AU88" s="197"/>
      <c r="AV88" s="197"/>
      <c r="AW88" s="197"/>
    </row>
    <row r="89" spans="1:49" s="192" customFormat="1" x14ac:dyDescent="0.3">
      <c r="A89" s="193"/>
      <c r="B89" s="193"/>
      <c r="D89" s="285"/>
      <c r="E89" s="286"/>
      <c r="F89" s="287"/>
      <c r="G89" s="193"/>
      <c r="H89" s="197"/>
      <c r="I89" s="196"/>
      <c r="J89" s="193"/>
      <c r="K89" s="193"/>
      <c r="L89" s="193"/>
      <c r="AO89" s="195"/>
      <c r="AP89" s="195"/>
      <c r="AQ89" s="196"/>
      <c r="AR89" s="196"/>
      <c r="AS89" s="195"/>
      <c r="AT89" s="196"/>
      <c r="AU89" s="197"/>
      <c r="AV89" s="197"/>
      <c r="AW89" s="197"/>
    </row>
    <row r="90" spans="1:49" s="192" customFormat="1" x14ac:dyDescent="0.3">
      <c r="A90" s="193"/>
      <c r="B90" s="193"/>
      <c r="D90" s="285"/>
      <c r="E90" s="286"/>
      <c r="F90" s="287"/>
      <c r="G90" s="193"/>
      <c r="H90" s="197"/>
      <c r="I90" s="196"/>
      <c r="J90" s="193"/>
      <c r="K90" s="193"/>
      <c r="L90" s="193"/>
      <c r="AO90" s="195"/>
      <c r="AP90" s="195"/>
      <c r="AQ90" s="196"/>
      <c r="AR90" s="196"/>
      <c r="AS90" s="195"/>
      <c r="AT90" s="196"/>
      <c r="AU90" s="197"/>
      <c r="AV90" s="197"/>
      <c r="AW90" s="197"/>
    </row>
    <row r="91" spans="1:49" s="192" customFormat="1" x14ac:dyDescent="0.3">
      <c r="A91" s="193"/>
      <c r="B91" s="193"/>
      <c r="D91" s="285"/>
      <c r="E91" s="286"/>
      <c r="F91" s="287"/>
      <c r="G91" s="193"/>
      <c r="H91" s="197"/>
      <c r="I91" s="196"/>
      <c r="J91" s="193"/>
      <c r="K91" s="193"/>
      <c r="L91" s="193"/>
      <c r="AO91" s="195"/>
      <c r="AP91" s="195"/>
      <c r="AQ91" s="196"/>
      <c r="AR91" s="196"/>
      <c r="AS91" s="195"/>
      <c r="AT91" s="196"/>
      <c r="AU91" s="197"/>
      <c r="AV91" s="197"/>
      <c r="AW91" s="197"/>
    </row>
    <row r="92" spans="1:49" ht="15" thickBot="1" x14ac:dyDescent="0.35">
      <c r="E92" s="56"/>
      <c r="F92" s="56"/>
    </row>
    <row r="93" spans="1:49" s="192" customFormat="1" ht="15" thickBot="1" x14ac:dyDescent="0.35">
      <c r="A93" s="182" t="s">
        <v>19</v>
      </c>
      <c r="B93" s="183" t="s">
        <v>217</v>
      </c>
      <c r="C93" s="184" t="s">
        <v>205</v>
      </c>
      <c r="D93" s="185" t="s">
        <v>60</v>
      </c>
      <c r="E93" s="186">
        <v>1.0000000000000001E-5</v>
      </c>
      <c r="F93" s="183">
        <v>1</v>
      </c>
      <c r="G93" s="182">
        <v>0.1</v>
      </c>
      <c r="H93" s="187">
        <f>E93*F93*G93</f>
        <v>1.0000000000000002E-6</v>
      </c>
      <c r="I93" s="188">
        <v>5.4</v>
      </c>
      <c r="J93" s="200">
        <f>I93</f>
        <v>5.4</v>
      </c>
      <c r="K93" s="190" t="s">
        <v>184</v>
      </c>
      <c r="L93" s="191">
        <v>5000</v>
      </c>
      <c r="M93" s="192" t="str">
        <f t="shared" ref="M93:N98" si="120">A93</f>
        <v>С1</v>
      </c>
      <c r="N93" s="192" t="str">
        <f t="shared" si="120"/>
        <v>РВС ЛВЖ+токси</v>
      </c>
      <c r="O93" s="192" t="str">
        <f t="shared" ref="O93:O98" si="121">D93</f>
        <v>Полное-пожар</v>
      </c>
      <c r="P93" s="192" t="s">
        <v>85</v>
      </c>
      <c r="Q93" s="192" t="s">
        <v>85</v>
      </c>
      <c r="R93" s="192" t="s">
        <v>85</v>
      </c>
      <c r="S93" s="192" t="s">
        <v>85</v>
      </c>
      <c r="T93" s="192" t="s">
        <v>85</v>
      </c>
      <c r="U93" s="192" t="s">
        <v>85</v>
      </c>
      <c r="V93" s="192" t="s">
        <v>85</v>
      </c>
      <c r="W93" s="192" t="s">
        <v>85</v>
      </c>
      <c r="X93" s="192" t="s">
        <v>85</v>
      </c>
      <c r="Y93" s="192" t="s">
        <v>85</v>
      </c>
      <c r="Z93" s="192" t="s">
        <v>85</v>
      </c>
      <c r="AA93" s="192" t="s">
        <v>85</v>
      </c>
      <c r="AB93" s="192" t="s">
        <v>85</v>
      </c>
      <c r="AC93" s="192" t="s">
        <v>85</v>
      </c>
      <c r="AD93" s="192" t="s">
        <v>85</v>
      </c>
      <c r="AE93" s="192" t="s">
        <v>85</v>
      </c>
      <c r="AF93" s="192" t="s">
        <v>85</v>
      </c>
      <c r="AG93" s="192" t="s">
        <v>85</v>
      </c>
      <c r="AH93" s="193">
        <v>1</v>
      </c>
      <c r="AI93" s="193">
        <v>2</v>
      </c>
      <c r="AJ93" s="194">
        <v>0.75</v>
      </c>
      <c r="AK93" s="194">
        <v>2.7E-2</v>
      </c>
      <c r="AL93" s="194">
        <v>3</v>
      </c>
      <c r="AO93" s="195">
        <f>AK93*I93+AJ93</f>
        <v>0.89580000000000004</v>
      </c>
      <c r="AP93" s="195">
        <f>0.1*AO93</f>
        <v>8.9580000000000007E-2</v>
      </c>
      <c r="AQ93" s="196">
        <f>AH93*3+0.25*AI93</f>
        <v>3.5</v>
      </c>
      <c r="AR93" s="196">
        <f>SUM(AO93:AQ93)/4</f>
        <v>1.121345</v>
      </c>
      <c r="AS93" s="195">
        <f>10068.2*J93*POWER(10,-6)</f>
        <v>5.4368280000000005E-2</v>
      </c>
      <c r="AT93" s="196">
        <f>AS93+AR93+AQ93+AP93+AO93</f>
        <v>5.6610932800000002</v>
      </c>
      <c r="AU93" s="197">
        <f>AH93*H93</f>
        <v>1.0000000000000002E-6</v>
      </c>
      <c r="AV93" s="197">
        <f>H93*AI93</f>
        <v>2.0000000000000003E-6</v>
      </c>
      <c r="AW93" s="197">
        <f>H93*AT93</f>
        <v>5.6610932800000009E-6</v>
      </c>
    </row>
    <row r="94" spans="1:49" s="192" customFormat="1" ht="15" thickBot="1" x14ac:dyDescent="0.35">
      <c r="A94" s="182" t="s">
        <v>20</v>
      </c>
      <c r="B94" s="182" t="str">
        <f>B93</f>
        <v>РВС ЛВЖ+токси</v>
      </c>
      <c r="C94" s="184" t="s">
        <v>211</v>
      </c>
      <c r="D94" s="185" t="s">
        <v>63</v>
      </c>
      <c r="E94" s="198">
        <f>E93</f>
        <v>1.0000000000000001E-5</v>
      </c>
      <c r="F94" s="199">
        <f>F93</f>
        <v>1</v>
      </c>
      <c r="G94" s="182">
        <v>0.18000000000000002</v>
      </c>
      <c r="H94" s="187">
        <f t="shared" ref="H94:H98" si="122">E94*F94*G94</f>
        <v>1.8000000000000003E-6</v>
      </c>
      <c r="I94" s="200">
        <f>I93</f>
        <v>5.4</v>
      </c>
      <c r="J94" s="183">
        <v>0.12</v>
      </c>
      <c r="K94" s="190" t="s">
        <v>185</v>
      </c>
      <c r="L94" s="191">
        <v>0</v>
      </c>
      <c r="M94" s="192" t="str">
        <f t="shared" si="120"/>
        <v>С2</v>
      </c>
      <c r="N94" s="192" t="str">
        <f t="shared" si="120"/>
        <v>РВС ЛВЖ+токси</v>
      </c>
      <c r="O94" s="192" t="str">
        <f t="shared" si="121"/>
        <v>Полное-взрыв</v>
      </c>
      <c r="P94" s="192" t="s">
        <v>85</v>
      </c>
      <c r="Q94" s="192" t="s">
        <v>85</v>
      </c>
      <c r="R94" s="192" t="s">
        <v>85</v>
      </c>
      <c r="S94" s="192" t="s">
        <v>85</v>
      </c>
      <c r="T94" s="192" t="s">
        <v>85</v>
      </c>
      <c r="U94" s="192" t="s">
        <v>85</v>
      </c>
      <c r="V94" s="192" t="s">
        <v>85</v>
      </c>
      <c r="W94" s="192" t="s">
        <v>85</v>
      </c>
      <c r="X94" s="192" t="s">
        <v>85</v>
      </c>
      <c r="Y94" s="192" t="s">
        <v>85</v>
      </c>
      <c r="Z94" s="192" t="s">
        <v>85</v>
      </c>
      <c r="AA94" s="192" t="s">
        <v>85</v>
      </c>
      <c r="AB94" s="192" t="s">
        <v>85</v>
      </c>
      <c r="AC94" s="192" t="s">
        <v>85</v>
      </c>
      <c r="AD94" s="192" t="s">
        <v>85</v>
      </c>
      <c r="AE94" s="192" t="s">
        <v>85</v>
      </c>
      <c r="AF94" s="192" t="s">
        <v>85</v>
      </c>
      <c r="AG94" s="192" t="s">
        <v>85</v>
      </c>
      <c r="AH94" s="193">
        <v>2</v>
      </c>
      <c r="AI94" s="193">
        <v>2</v>
      </c>
      <c r="AJ94" s="192">
        <f>AJ93</f>
        <v>0.75</v>
      </c>
      <c r="AK94" s="192">
        <f>AK93</f>
        <v>2.7E-2</v>
      </c>
      <c r="AL94" s="192">
        <f>AL93</f>
        <v>3</v>
      </c>
      <c r="AO94" s="195">
        <f>AK94*I94+AJ94</f>
        <v>0.89580000000000004</v>
      </c>
      <c r="AP94" s="195">
        <f t="shared" ref="AP94:AP98" si="123">0.1*AO94</f>
        <v>8.9580000000000007E-2</v>
      </c>
      <c r="AQ94" s="196">
        <f t="shared" ref="AQ94:AQ98" si="124">AH94*3+0.25*AI94</f>
        <v>6.5</v>
      </c>
      <c r="AR94" s="196">
        <f t="shared" ref="AR94:AR98" si="125">SUM(AO94:AQ94)/4</f>
        <v>1.871345</v>
      </c>
      <c r="AS94" s="195">
        <f>10068.2*J94*POWER(10,-6)*10</f>
        <v>1.208184E-2</v>
      </c>
      <c r="AT94" s="196">
        <f t="shared" ref="AT94:AT98" si="126">AS94+AR94+AQ94+AP94+AO94</f>
        <v>9.3688068399999995</v>
      </c>
      <c r="AU94" s="197">
        <f t="shared" ref="AU94:AU98" si="127">AH94*H94</f>
        <v>3.6000000000000007E-6</v>
      </c>
      <c r="AV94" s="197">
        <f t="shared" ref="AV94:AV98" si="128">H94*AI94</f>
        <v>3.6000000000000007E-6</v>
      </c>
      <c r="AW94" s="197">
        <f t="shared" ref="AW94:AW98" si="129">H94*AT94</f>
        <v>1.6863852312000004E-5</v>
      </c>
    </row>
    <row r="95" spans="1:49" s="192" customFormat="1" x14ac:dyDescent="0.3">
      <c r="A95" s="182" t="s">
        <v>21</v>
      </c>
      <c r="B95" s="182" t="str">
        <f>B93</f>
        <v>РВС ЛВЖ+токси</v>
      </c>
      <c r="C95" s="184" t="s">
        <v>212</v>
      </c>
      <c r="D95" s="185" t="s">
        <v>180</v>
      </c>
      <c r="E95" s="198">
        <f>E93</f>
        <v>1.0000000000000001E-5</v>
      </c>
      <c r="F95" s="199">
        <f>F93</f>
        <v>1</v>
      </c>
      <c r="G95" s="182">
        <v>0.72000000000000008</v>
      </c>
      <c r="H95" s="187">
        <f t="shared" si="122"/>
        <v>7.2000000000000014E-6</v>
      </c>
      <c r="I95" s="200">
        <f>I93</f>
        <v>5.4</v>
      </c>
      <c r="J95" s="182">
        <f>J94</f>
        <v>0.12</v>
      </c>
      <c r="K95" s="190" t="s">
        <v>186</v>
      </c>
      <c r="L95" s="191">
        <v>0</v>
      </c>
      <c r="M95" s="192" t="str">
        <f t="shared" si="120"/>
        <v>С3</v>
      </c>
      <c r="N95" s="192" t="str">
        <f t="shared" si="120"/>
        <v>РВС ЛВЖ+токси</v>
      </c>
      <c r="O95" s="192" t="str">
        <f t="shared" si="121"/>
        <v>Полное-токси</v>
      </c>
      <c r="P95" s="192" t="s">
        <v>85</v>
      </c>
      <c r="Q95" s="192" t="s">
        <v>85</v>
      </c>
      <c r="R95" s="192" t="s">
        <v>85</v>
      </c>
      <c r="S95" s="192" t="s">
        <v>85</v>
      </c>
      <c r="T95" s="192" t="s">
        <v>85</v>
      </c>
      <c r="U95" s="192" t="s">
        <v>85</v>
      </c>
      <c r="V95" s="192" t="s">
        <v>85</v>
      </c>
      <c r="W95" s="192" t="s">
        <v>85</v>
      </c>
      <c r="X95" s="192" t="s">
        <v>85</v>
      </c>
      <c r="Y95" s="192" t="s">
        <v>85</v>
      </c>
      <c r="Z95" s="192" t="s">
        <v>85</v>
      </c>
      <c r="AA95" s="192" t="s">
        <v>85</v>
      </c>
      <c r="AB95" s="192" t="s">
        <v>85</v>
      </c>
      <c r="AC95" s="192" t="s">
        <v>85</v>
      </c>
      <c r="AD95" s="192" t="s">
        <v>85</v>
      </c>
      <c r="AE95" s="192" t="s">
        <v>85</v>
      </c>
      <c r="AF95" s="192" t="s">
        <v>85</v>
      </c>
      <c r="AG95" s="192" t="s">
        <v>85</v>
      </c>
      <c r="AH95" s="192">
        <v>0</v>
      </c>
      <c r="AI95" s="192">
        <v>1</v>
      </c>
      <c r="AJ95" s="192">
        <f>AJ93</f>
        <v>0.75</v>
      </c>
      <c r="AK95" s="192">
        <f>AK93</f>
        <v>2.7E-2</v>
      </c>
      <c r="AL95" s="192">
        <f>AL93</f>
        <v>3</v>
      </c>
      <c r="AO95" s="195">
        <f>AK95*I95*0.1+AJ95</f>
        <v>0.76458000000000004</v>
      </c>
      <c r="AP95" s="195">
        <f t="shared" si="123"/>
        <v>7.6458000000000012E-2</v>
      </c>
      <c r="AQ95" s="196">
        <f t="shared" si="124"/>
        <v>0.25</v>
      </c>
      <c r="AR95" s="196">
        <f t="shared" si="125"/>
        <v>0.27275950000000004</v>
      </c>
      <c r="AS95" s="195">
        <f>1333*J94*POWER(10,-6)</f>
        <v>1.5996000000000001E-4</v>
      </c>
      <c r="AT95" s="196">
        <f t="shared" si="126"/>
        <v>1.36395746</v>
      </c>
      <c r="AU95" s="197">
        <f t="shared" si="127"/>
        <v>0</v>
      </c>
      <c r="AV95" s="197">
        <f t="shared" si="128"/>
        <v>7.2000000000000014E-6</v>
      </c>
      <c r="AW95" s="197">
        <f t="shared" si="129"/>
        <v>9.8204937120000012E-6</v>
      </c>
    </row>
    <row r="96" spans="1:49" s="192" customFormat="1" x14ac:dyDescent="0.3">
      <c r="A96" s="182" t="s">
        <v>22</v>
      </c>
      <c r="B96" s="182" t="str">
        <f>B93</f>
        <v>РВС ЛВЖ+токси</v>
      </c>
      <c r="C96" s="184" t="s">
        <v>208</v>
      </c>
      <c r="D96" s="185" t="s">
        <v>86</v>
      </c>
      <c r="E96" s="186">
        <v>1E-4</v>
      </c>
      <c r="F96" s="199">
        <f>F93</f>
        <v>1</v>
      </c>
      <c r="G96" s="182">
        <v>0.1</v>
      </c>
      <c r="H96" s="187">
        <f t="shared" si="122"/>
        <v>1.0000000000000001E-5</v>
      </c>
      <c r="I96" s="200">
        <f>0.15*I93</f>
        <v>0.81</v>
      </c>
      <c r="J96" s="200">
        <f>I96</f>
        <v>0.81</v>
      </c>
      <c r="K96" s="203" t="s">
        <v>188</v>
      </c>
      <c r="L96" s="204">
        <v>45390</v>
      </c>
      <c r="M96" s="192" t="str">
        <f t="shared" si="120"/>
        <v>С4</v>
      </c>
      <c r="N96" s="192" t="str">
        <f t="shared" si="120"/>
        <v>РВС ЛВЖ+токси</v>
      </c>
      <c r="O96" s="192" t="str">
        <f t="shared" si="121"/>
        <v>Частичное-пожар</v>
      </c>
      <c r="P96" s="192" t="s">
        <v>85</v>
      </c>
      <c r="Q96" s="192" t="s">
        <v>85</v>
      </c>
      <c r="R96" s="192" t="s">
        <v>85</v>
      </c>
      <c r="S96" s="192" t="s">
        <v>85</v>
      </c>
      <c r="T96" s="192" t="s">
        <v>85</v>
      </c>
      <c r="U96" s="192" t="s">
        <v>85</v>
      </c>
      <c r="V96" s="192" t="s">
        <v>85</v>
      </c>
      <c r="W96" s="192" t="s">
        <v>85</v>
      </c>
      <c r="X96" s="192" t="s">
        <v>85</v>
      </c>
      <c r="Y96" s="192" t="s">
        <v>85</v>
      </c>
      <c r="Z96" s="192" t="s">
        <v>85</v>
      </c>
      <c r="AA96" s="192" t="s">
        <v>85</v>
      </c>
      <c r="AB96" s="192" t="s">
        <v>85</v>
      </c>
      <c r="AC96" s="192" t="s">
        <v>85</v>
      </c>
      <c r="AD96" s="192" t="s">
        <v>85</v>
      </c>
      <c r="AE96" s="192" t="s">
        <v>85</v>
      </c>
      <c r="AF96" s="192" t="s">
        <v>85</v>
      </c>
      <c r="AG96" s="192" t="s">
        <v>85</v>
      </c>
      <c r="AH96" s="192">
        <v>0</v>
      </c>
      <c r="AI96" s="192">
        <v>2</v>
      </c>
      <c r="AJ96" s="192">
        <f>0.1*$AJ$2</f>
        <v>7.5000000000000011E-2</v>
      </c>
      <c r="AK96" s="192">
        <f>AK93</f>
        <v>2.7E-2</v>
      </c>
      <c r="AL96" s="192">
        <f>ROUNDUP(AL93/3,0)</f>
        <v>1</v>
      </c>
      <c r="AO96" s="195">
        <f>AK96*I96+AJ96</f>
        <v>9.6870000000000012E-2</v>
      </c>
      <c r="AP96" s="195">
        <f t="shared" si="123"/>
        <v>9.6870000000000012E-3</v>
      </c>
      <c r="AQ96" s="196">
        <f t="shared" si="124"/>
        <v>0.5</v>
      </c>
      <c r="AR96" s="196">
        <f t="shared" si="125"/>
        <v>0.15163925</v>
      </c>
      <c r="AS96" s="195">
        <f>10068.2*J96*POWER(10,-6)</f>
        <v>8.155242E-3</v>
      </c>
      <c r="AT96" s="196">
        <f t="shared" si="126"/>
        <v>0.76635149200000008</v>
      </c>
      <c r="AU96" s="197">
        <f t="shared" si="127"/>
        <v>0</v>
      </c>
      <c r="AV96" s="197">
        <f t="shared" si="128"/>
        <v>2.0000000000000002E-5</v>
      </c>
      <c r="AW96" s="197">
        <f t="shared" si="129"/>
        <v>7.6635149200000012E-6</v>
      </c>
    </row>
    <row r="97" spans="1:49" s="192" customFormat="1" x14ac:dyDescent="0.3">
      <c r="A97" s="182" t="s">
        <v>23</v>
      </c>
      <c r="B97" s="182" t="str">
        <f>B93</f>
        <v>РВС ЛВЖ+токси</v>
      </c>
      <c r="C97" s="184" t="s">
        <v>209</v>
      </c>
      <c r="D97" s="185" t="s">
        <v>174</v>
      </c>
      <c r="E97" s="198">
        <f>E96</f>
        <v>1E-4</v>
      </c>
      <c r="F97" s="199">
        <f>F93</f>
        <v>1</v>
      </c>
      <c r="G97" s="182">
        <v>4.5000000000000005E-2</v>
      </c>
      <c r="H97" s="187">
        <f t="shared" si="122"/>
        <v>4.500000000000001E-6</v>
      </c>
      <c r="I97" s="200">
        <f>0.15*I93</f>
        <v>0.81</v>
      </c>
      <c r="J97" s="200">
        <f>0.15*J94</f>
        <v>1.7999999999999999E-2</v>
      </c>
      <c r="K97" s="203" t="s">
        <v>189</v>
      </c>
      <c r="L97" s="204">
        <v>3</v>
      </c>
      <c r="M97" s="192" t="str">
        <f t="shared" si="120"/>
        <v>С5</v>
      </c>
      <c r="N97" s="192" t="str">
        <f t="shared" si="120"/>
        <v>РВС ЛВЖ+токси</v>
      </c>
      <c r="O97" s="192" t="str">
        <f t="shared" si="121"/>
        <v>Частичное-пожар-вспышка</v>
      </c>
      <c r="P97" s="192" t="s">
        <v>85</v>
      </c>
      <c r="Q97" s="192" t="s">
        <v>85</v>
      </c>
      <c r="R97" s="192" t="s">
        <v>85</v>
      </c>
      <c r="S97" s="192" t="s">
        <v>85</v>
      </c>
      <c r="T97" s="192" t="s">
        <v>85</v>
      </c>
      <c r="U97" s="192" t="s">
        <v>85</v>
      </c>
      <c r="V97" s="192" t="s">
        <v>85</v>
      </c>
      <c r="W97" s="192" t="s">
        <v>85</v>
      </c>
      <c r="X97" s="192" t="s">
        <v>85</v>
      </c>
      <c r="Y97" s="192" t="s">
        <v>85</v>
      </c>
      <c r="Z97" s="192" t="s">
        <v>85</v>
      </c>
      <c r="AA97" s="192" t="s">
        <v>85</v>
      </c>
      <c r="AB97" s="192" t="s">
        <v>85</v>
      </c>
      <c r="AC97" s="192" t="s">
        <v>85</v>
      </c>
      <c r="AD97" s="192" t="s">
        <v>85</v>
      </c>
      <c r="AE97" s="192" t="s">
        <v>85</v>
      </c>
      <c r="AF97" s="192" t="s">
        <v>85</v>
      </c>
      <c r="AG97" s="192" t="s">
        <v>85</v>
      </c>
      <c r="AH97" s="192">
        <v>0</v>
      </c>
      <c r="AI97" s="192">
        <v>1</v>
      </c>
      <c r="AJ97" s="192">
        <f>0.1*$AJ$2</f>
        <v>7.5000000000000011E-2</v>
      </c>
      <c r="AK97" s="192">
        <f>AK93</f>
        <v>2.7E-2</v>
      </c>
      <c r="AL97" s="192">
        <f>ROUNDUP(AL93/3,0)</f>
        <v>1</v>
      </c>
      <c r="AO97" s="195">
        <f t="shared" ref="AO97" si="130">AK97*I97+AJ97</f>
        <v>9.6870000000000012E-2</v>
      </c>
      <c r="AP97" s="195">
        <f t="shared" si="123"/>
        <v>9.6870000000000012E-3</v>
      </c>
      <c r="AQ97" s="196">
        <f t="shared" si="124"/>
        <v>0.25</v>
      </c>
      <c r="AR97" s="196">
        <f t="shared" si="125"/>
        <v>8.9139250000000003E-2</v>
      </c>
      <c r="AS97" s="195">
        <f>10068.2*J97*POWER(10,-6)*10</f>
        <v>1.8122759999999998E-3</v>
      </c>
      <c r="AT97" s="196">
        <f t="shared" si="126"/>
        <v>0.44750852600000002</v>
      </c>
      <c r="AU97" s="197">
        <f t="shared" si="127"/>
        <v>0</v>
      </c>
      <c r="AV97" s="197">
        <f t="shared" si="128"/>
        <v>4.500000000000001E-6</v>
      </c>
      <c r="AW97" s="197">
        <f t="shared" si="129"/>
        <v>2.0137883670000004E-6</v>
      </c>
    </row>
    <row r="98" spans="1:49" s="192" customFormat="1" ht="15" thickBot="1" x14ac:dyDescent="0.35">
      <c r="A98" s="182" t="s">
        <v>24</v>
      </c>
      <c r="B98" s="182" t="str">
        <f>B93</f>
        <v>РВС ЛВЖ+токси</v>
      </c>
      <c r="C98" s="184" t="s">
        <v>213</v>
      </c>
      <c r="D98" s="185" t="s">
        <v>181</v>
      </c>
      <c r="E98" s="198">
        <f>E96</f>
        <v>1E-4</v>
      </c>
      <c r="F98" s="199">
        <f>F93</f>
        <v>1</v>
      </c>
      <c r="G98" s="182">
        <v>0.85499999999999998</v>
      </c>
      <c r="H98" s="187">
        <f t="shared" si="122"/>
        <v>8.5500000000000005E-5</v>
      </c>
      <c r="I98" s="200">
        <f>0.15*I93</f>
        <v>0.81</v>
      </c>
      <c r="J98" s="200">
        <f>J97</f>
        <v>1.7999999999999999E-2</v>
      </c>
      <c r="K98" s="205" t="s">
        <v>200</v>
      </c>
      <c r="L98" s="205">
        <v>10</v>
      </c>
      <c r="M98" s="192" t="str">
        <f t="shared" si="120"/>
        <v>С6</v>
      </c>
      <c r="N98" s="192" t="str">
        <f t="shared" si="120"/>
        <v>РВС ЛВЖ+токси</v>
      </c>
      <c r="O98" s="192" t="str">
        <f t="shared" si="121"/>
        <v>Частичное-токси</v>
      </c>
      <c r="P98" s="192" t="s">
        <v>85</v>
      </c>
      <c r="Q98" s="192" t="s">
        <v>85</v>
      </c>
      <c r="R98" s="192" t="s">
        <v>85</v>
      </c>
      <c r="S98" s="192" t="s">
        <v>85</v>
      </c>
      <c r="T98" s="192" t="s">
        <v>85</v>
      </c>
      <c r="U98" s="192" t="s">
        <v>85</v>
      </c>
      <c r="V98" s="192" t="s">
        <v>85</v>
      </c>
      <c r="W98" s="192" t="s">
        <v>85</v>
      </c>
      <c r="X98" s="192" t="s">
        <v>85</v>
      </c>
      <c r="Y98" s="192" t="s">
        <v>85</v>
      </c>
      <c r="Z98" s="192" t="s">
        <v>85</v>
      </c>
      <c r="AA98" s="192" t="s">
        <v>85</v>
      </c>
      <c r="AB98" s="192" t="s">
        <v>85</v>
      </c>
      <c r="AC98" s="192" t="s">
        <v>85</v>
      </c>
      <c r="AD98" s="192" t="s">
        <v>85</v>
      </c>
      <c r="AE98" s="192" t="s">
        <v>85</v>
      </c>
      <c r="AF98" s="192" t="s">
        <v>85</v>
      </c>
      <c r="AG98" s="192" t="s">
        <v>85</v>
      </c>
      <c r="AH98" s="192">
        <v>0</v>
      </c>
      <c r="AI98" s="192">
        <v>1</v>
      </c>
      <c r="AJ98" s="192">
        <f>0.1*$AJ$2</f>
        <v>7.5000000000000011E-2</v>
      </c>
      <c r="AK98" s="192">
        <f>AK93</f>
        <v>2.7E-2</v>
      </c>
      <c r="AL98" s="192">
        <f>ROUNDUP(AL93/3,0)</f>
        <v>1</v>
      </c>
      <c r="AO98" s="195">
        <f>AK98*I98*0.1+AJ98</f>
        <v>7.7187000000000006E-2</v>
      </c>
      <c r="AP98" s="195">
        <f t="shared" si="123"/>
        <v>7.7187000000000011E-3</v>
      </c>
      <c r="AQ98" s="196">
        <f t="shared" si="124"/>
        <v>0.25</v>
      </c>
      <c r="AR98" s="196">
        <f t="shared" si="125"/>
        <v>8.3726424999999993E-2</v>
      </c>
      <c r="AS98" s="195">
        <f>1333*J97*POWER(10,-6)</f>
        <v>2.3993999999999998E-5</v>
      </c>
      <c r="AT98" s="196">
        <f t="shared" si="126"/>
        <v>0.41865611900000005</v>
      </c>
      <c r="AU98" s="197">
        <f t="shared" si="127"/>
        <v>0</v>
      </c>
      <c r="AV98" s="197">
        <f t="shared" si="128"/>
        <v>8.5500000000000005E-5</v>
      </c>
      <c r="AW98" s="197">
        <f t="shared" si="129"/>
        <v>3.5795098174500009E-5</v>
      </c>
    </row>
    <row r="99" spans="1:49" s="192" customFormat="1" x14ac:dyDescent="0.3">
      <c r="A99" s="193"/>
      <c r="B99" s="193"/>
      <c r="D99" s="285"/>
      <c r="E99" s="286"/>
      <c r="F99" s="287"/>
      <c r="G99" s="193"/>
      <c r="H99" s="197"/>
      <c r="I99" s="196"/>
      <c r="J99" s="193"/>
      <c r="K99" s="193"/>
      <c r="L99" s="193"/>
      <c r="AO99" s="195"/>
      <c r="AP99" s="195"/>
      <c r="AQ99" s="196"/>
      <c r="AR99" s="196"/>
      <c r="AS99" s="195"/>
      <c r="AT99" s="196"/>
      <c r="AU99" s="197"/>
      <c r="AV99" s="197"/>
      <c r="AW99" s="197"/>
    </row>
    <row r="100" spans="1:49" s="192" customFormat="1" x14ac:dyDescent="0.3">
      <c r="A100" s="193"/>
      <c r="B100" s="193"/>
      <c r="D100" s="285"/>
      <c r="E100" s="286"/>
      <c r="F100" s="287"/>
      <c r="G100" s="193"/>
      <c r="H100" s="197"/>
      <c r="I100" s="196"/>
      <c r="J100" s="193"/>
      <c r="K100" s="193"/>
      <c r="L100" s="193"/>
      <c r="AO100" s="195"/>
      <c r="AP100" s="195"/>
      <c r="AQ100" s="196"/>
      <c r="AR100" s="196"/>
      <c r="AS100" s="195"/>
      <c r="AT100" s="196"/>
      <c r="AU100" s="197"/>
      <c r="AV100" s="197"/>
      <c r="AW100" s="197"/>
    </row>
    <row r="101" spans="1:49" s="192" customFormat="1" x14ac:dyDescent="0.3">
      <c r="A101" s="193"/>
      <c r="B101" s="193"/>
      <c r="D101" s="285"/>
      <c r="E101" s="286"/>
      <c r="F101" s="287"/>
      <c r="G101" s="193"/>
      <c r="H101" s="197"/>
      <c r="I101" s="196"/>
      <c r="J101" s="193"/>
      <c r="K101" s="193"/>
      <c r="L101" s="193"/>
      <c r="AO101" s="195"/>
      <c r="AP101" s="195"/>
      <c r="AQ101" s="196"/>
      <c r="AR101" s="196"/>
      <c r="AS101" s="195"/>
      <c r="AT101" s="196"/>
      <c r="AU101" s="197"/>
      <c r="AV101" s="197"/>
      <c r="AW101" s="197"/>
    </row>
    <row r="102" spans="1:49" ht="15" thickBot="1" x14ac:dyDescent="0.35"/>
    <row r="103" spans="1:49" s="192" customFormat="1" ht="15" thickBot="1" x14ac:dyDescent="0.35">
      <c r="A103" s="182" t="s">
        <v>19</v>
      </c>
      <c r="B103" s="183" t="s">
        <v>218</v>
      </c>
      <c r="C103" s="184" t="s">
        <v>205</v>
      </c>
      <c r="D103" s="185" t="s">
        <v>60</v>
      </c>
      <c r="E103" s="186">
        <v>1.0000000000000001E-5</v>
      </c>
      <c r="F103" s="183">
        <v>1</v>
      </c>
      <c r="G103" s="182">
        <v>0.1</v>
      </c>
      <c r="H103" s="187">
        <f>E103*F103*G103</f>
        <v>1.0000000000000002E-6</v>
      </c>
      <c r="I103" s="188">
        <v>12.36</v>
      </c>
      <c r="J103" s="200">
        <f>I103</f>
        <v>12.36</v>
      </c>
      <c r="K103" s="190" t="s">
        <v>184</v>
      </c>
      <c r="L103" s="191">
        <v>5000</v>
      </c>
      <c r="M103" s="192" t="str">
        <f t="shared" ref="M103:M108" si="131">A103</f>
        <v>С1</v>
      </c>
      <c r="N103" s="192" t="str">
        <f t="shared" ref="N103:N108" si="132">B103</f>
        <v>РВС ГЖ</v>
      </c>
      <c r="O103" s="192" t="str">
        <f t="shared" ref="O103:O108" si="133">D103</f>
        <v>Полное-пожар</v>
      </c>
      <c r="P103" s="192" t="s">
        <v>85</v>
      </c>
      <c r="Q103" s="192" t="s">
        <v>85</v>
      </c>
      <c r="R103" s="192" t="s">
        <v>85</v>
      </c>
      <c r="S103" s="192" t="s">
        <v>85</v>
      </c>
      <c r="T103" s="192" t="s">
        <v>85</v>
      </c>
      <c r="U103" s="192" t="s">
        <v>85</v>
      </c>
      <c r="V103" s="192" t="s">
        <v>85</v>
      </c>
      <c r="W103" s="192" t="s">
        <v>85</v>
      </c>
      <c r="X103" s="192" t="s">
        <v>85</v>
      </c>
      <c r="Y103" s="192" t="s">
        <v>85</v>
      </c>
      <c r="Z103" s="192" t="s">
        <v>85</v>
      </c>
      <c r="AA103" s="192" t="s">
        <v>85</v>
      </c>
      <c r="AB103" s="192" t="s">
        <v>85</v>
      </c>
      <c r="AC103" s="192" t="s">
        <v>85</v>
      </c>
      <c r="AD103" s="192" t="s">
        <v>85</v>
      </c>
      <c r="AE103" s="192" t="s">
        <v>85</v>
      </c>
      <c r="AF103" s="192" t="s">
        <v>85</v>
      </c>
      <c r="AG103" s="192" t="s">
        <v>85</v>
      </c>
      <c r="AH103" s="193">
        <v>1</v>
      </c>
      <c r="AI103" s="193">
        <v>2</v>
      </c>
      <c r="AJ103" s="194">
        <v>0.75</v>
      </c>
      <c r="AK103" s="194">
        <v>2.7E-2</v>
      </c>
      <c r="AL103" s="194">
        <v>3</v>
      </c>
      <c r="AO103" s="195">
        <f>AK103*I103+AJ103</f>
        <v>1.08372</v>
      </c>
      <c r="AP103" s="195">
        <f>0.1*AO103</f>
        <v>0.10837200000000001</v>
      </c>
      <c r="AQ103" s="196">
        <f>AH103*3+0.25*AI103</f>
        <v>3.5</v>
      </c>
      <c r="AR103" s="196">
        <f>SUM(AO103:AQ103)/4</f>
        <v>1.1730229999999999</v>
      </c>
      <c r="AS103" s="195">
        <f>10068.2*J103*POWER(10,-6)</f>
        <v>0.124442952</v>
      </c>
      <c r="AT103" s="196">
        <f t="shared" ref="AT103:AT108" si="134">AS103+AR103+AQ103+AP103+AO103</f>
        <v>5.9895579520000002</v>
      </c>
      <c r="AU103" s="197">
        <f>AH103*H103</f>
        <v>1.0000000000000002E-6</v>
      </c>
      <c r="AV103" s="197">
        <f>H103*AI103</f>
        <v>2.0000000000000003E-6</v>
      </c>
      <c r="AW103" s="197">
        <f>H103*AT103</f>
        <v>5.989557952000001E-6</v>
      </c>
    </row>
    <row r="104" spans="1:49" s="192" customFormat="1" ht="15" thickBot="1" x14ac:dyDescent="0.35">
      <c r="A104" s="182" t="s">
        <v>20</v>
      </c>
      <c r="B104" s="182" t="str">
        <f>B103</f>
        <v>РВС ГЖ</v>
      </c>
      <c r="C104" s="184" t="s">
        <v>214</v>
      </c>
      <c r="D104" s="185" t="s">
        <v>60</v>
      </c>
      <c r="E104" s="198">
        <f>E103</f>
        <v>1.0000000000000001E-5</v>
      </c>
      <c r="F104" s="199">
        <f>F103</f>
        <v>1</v>
      </c>
      <c r="G104" s="182">
        <v>0.18000000000000002</v>
      </c>
      <c r="H104" s="187">
        <f t="shared" ref="H104:H108" si="135">E104*F104*G104</f>
        <v>1.8000000000000003E-6</v>
      </c>
      <c r="I104" s="200">
        <f>I103</f>
        <v>12.36</v>
      </c>
      <c r="J104" s="200">
        <f>I103</f>
        <v>12.36</v>
      </c>
      <c r="K104" s="190" t="s">
        <v>185</v>
      </c>
      <c r="L104" s="191">
        <v>0</v>
      </c>
      <c r="M104" s="192" t="str">
        <f t="shared" si="131"/>
        <v>С2</v>
      </c>
      <c r="N104" s="192" t="str">
        <f t="shared" si="132"/>
        <v>РВС ГЖ</v>
      </c>
      <c r="O104" s="192" t="str">
        <f t="shared" si="133"/>
        <v>Полное-пожар</v>
      </c>
      <c r="P104" s="192" t="s">
        <v>85</v>
      </c>
      <c r="Q104" s="192" t="s">
        <v>85</v>
      </c>
      <c r="R104" s="192" t="s">
        <v>85</v>
      </c>
      <c r="S104" s="192" t="s">
        <v>85</v>
      </c>
      <c r="T104" s="192" t="s">
        <v>85</v>
      </c>
      <c r="U104" s="192" t="s">
        <v>85</v>
      </c>
      <c r="V104" s="192" t="s">
        <v>85</v>
      </c>
      <c r="W104" s="192" t="s">
        <v>85</v>
      </c>
      <c r="X104" s="192" t="s">
        <v>85</v>
      </c>
      <c r="Y104" s="192" t="s">
        <v>85</v>
      </c>
      <c r="Z104" s="192" t="s">
        <v>85</v>
      </c>
      <c r="AA104" s="192" t="s">
        <v>85</v>
      </c>
      <c r="AB104" s="192" t="s">
        <v>85</v>
      </c>
      <c r="AC104" s="192" t="s">
        <v>85</v>
      </c>
      <c r="AD104" s="192" t="s">
        <v>85</v>
      </c>
      <c r="AE104" s="192" t="s">
        <v>85</v>
      </c>
      <c r="AF104" s="192" t="s">
        <v>85</v>
      </c>
      <c r="AG104" s="192" t="s">
        <v>85</v>
      </c>
      <c r="AH104" s="193">
        <v>2</v>
      </c>
      <c r="AI104" s="193">
        <v>2</v>
      </c>
      <c r="AJ104" s="192">
        <f>AJ103</f>
        <v>0.75</v>
      </c>
      <c r="AK104" s="192">
        <f>AK103</f>
        <v>2.7E-2</v>
      </c>
      <c r="AL104" s="192">
        <f>AL103</f>
        <v>3</v>
      </c>
      <c r="AO104" s="195">
        <f>AK104*I104+AJ104</f>
        <v>1.08372</v>
      </c>
      <c r="AP104" s="195">
        <f t="shared" ref="AP104:AP108" si="136">0.1*AO104</f>
        <v>0.10837200000000001</v>
      </c>
      <c r="AQ104" s="196">
        <f t="shared" ref="AQ104:AQ108" si="137">AH104*3+0.25*AI104</f>
        <v>6.5</v>
      </c>
      <c r="AR104" s="196">
        <f t="shared" ref="AR104:AR108" si="138">SUM(AO104:AQ104)/4</f>
        <v>1.9230229999999999</v>
      </c>
      <c r="AS104" s="195">
        <f>10068.2*J104*POWER(10,-6)*10</f>
        <v>1.24442952</v>
      </c>
      <c r="AT104" s="196">
        <f t="shared" si="134"/>
        <v>10.859544519999998</v>
      </c>
      <c r="AU104" s="197">
        <f t="shared" ref="AU104:AU108" si="139">AH104*H104</f>
        <v>3.6000000000000007E-6</v>
      </c>
      <c r="AV104" s="197">
        <f t="shared" ref="AV104:AV108" si="140">H104*AI104</f>
        <v>3.6000000000000007E-6</v>
      </c>
      <c r="AW104" s="197">
        <f t="shared" ref="AW104:AW108" si="141">H104*AT104</f>
        <v>1.9547180136E-5</v>
      </c>
    </row>
    <row r="105" spans="1:49" s="192" customFormat="1" x14ac:dyDescent="0.3">
      <c r="A105" s="182" t="s">
        <v>21</v>
      </c>
      <c r="B105" s="182" t="str">
        <f>B103</f>
        <v>РВС ГЖ</v>
      </c>
      <c r="C105" s="184" t="s">
        <v>207</v>
      </c>
      <c r="D105" s="185" t="s">
        <v>61</v>
      </c>
      <c r="E105" s="198">
        <f>E103</f>
        <v>1.0000000000000001E-5</v>
      </c>
      <c r="F105" s="199">
        <f>F103</f>
        <v>1</v>
      </c>
      <c r="G105" s="182">
        <v>0.72000000000000008</v>
      </c>
      <c r="H105" s="187">
        <f t="shared" si="135"/>
        <v>7.2000000000000014E-6</v>
      </c>
      <c r="I105" s="200">
        <f>I103</f>
        <v>12.36</v>
      </c>
      <c r="J105" s="182">
        <v>0</v>
      </c>
      <c r="K105" s="190" t="s">
        <v>186</v>
      </c>
      <c r="L105" s="191">
        <v>0</v>
      </c>
      <c r="M105" s="192" t="str">
        <f t="shared" si="131"/>
        <v>С3</v>
      </c>
      <c r="N105" s="192" t="str">
        <f t="shared" si="132"/>
        <v>РВС ГЖ</v>
      </c>
      <c r="O105" s="192" t="str">
        <f t="shared" si="133"/>
        <v>Полное-ликвидация</v>
      </c>
      <c r="P105" s="192" t="s">
        <v>85</v>
      </c>
      <c r="Q105" s="192" t="s">
        <v>85</v>
      </c>
      <c r="R105" s="192" t="s">
        <v>85</v>
      </c>
      <c r="S105" s="192" t="s">
        <v>85</v>
      </c>
      <c r="T105" s="192" t="s">
        <v>85</v>
      </c>
      <c r="U105" s="192" t="s">
        <v>85</v>
      </c>
      <c r="V105" s="192" t="s">
        <v>85</v>
      </c>
      <c r="W105" s="192" t="s">
        <v>85</v>
      </c>
      <c r="X105" s="192" t="s">
        <v>85</v>
      </c>
      <c r="Y105" s="192" t="s">
        <v>85</v>
      </c>
      <c r="Z105" s="192" t="s">
        <v>85</v>
      </c>
      <c r="AA105" s="192" t="s">
        <v>85</v>
      </c>
      <c r="AB105" s="192" t="s">
        <v>85</v>
      </c>
      <c r="AC105" s="192" t="s">
        <v>85</v>
      </c>
      <c r="AD105" s="192" t="s">
        <v>85</v>
      </c>
      <c r="AE105" s="192" t="s">
        <v>85</v>
      </c>
      <c r="AF105" s="192" t="s">
        <v>85</v>
      </c>
      <c r="AG105" s="192" t="s">
        <v>85</v>
      </c>
      <c r="AH105" s="192">
        <v>0</v>
      </c>
      <c r="AI105" s="192">
        <v>0</v>
      </c>
      <c r="AJ105" s="192">
        <f>AJ103</f>
        <v>0.75</v>
      </c>
      <c r="AK105" s="192">
        <f>AK103</f>
        <v>2.7E-2</v>
      </c>
      <c r="AL105" s="192">
        <f>AL103</f>
        <v>3</v>
      </c>
      <c r="AO105" s="195">
        <f>AK105*I105*0.1+AJ105</f>
        <v>0.78337199999999996</v>
      </c>
      <c r="AP105" s="195">
        <f t="shared" si="136"/>
        <v>7.8337199999999996E-2</v>
      </c>
      <c r="AQ105" s="196">
        <f t="shared" si="137"/>
        <v>0</v>
      </c>
      <c r="AR105" s="196">
        <f t="shared" si="138"/>
        <v>0.21542729999999999</v>
      </c>
      <c r="AS105" s="195">
        <f>1333*J104*POWER(10,-6)</f>
        <v>1.6475880000000002E-2</v>
      </c>
      <c r="AT105" s="196">
        <f t="shared" si="134"/>
        <v>1.0936123799999999</v>
      </c>
      <c r="AU105" s="197">
        <f t="shared" si="139"/>
        <v>0</v>
      </c>
      <c r="AV105" s="197">
        <f t="shared" si="140"/>
        <v>0</v>
      </c>
      <c r="AW105" s="197">
        <f t="shared" si="141"/>
        <v>7.8740091360000004E-6</v>
      </c>
    </row>
    <row r="106" spans="1:49" s="192" customFormat="1" x14ac:dyDescent="0.3">
      <c r="A106" s="182" t="s">
        <v>22</v>
      </c>
      <c r="B106" s="182" t="str">
        <f>B103</f>
        <v>РВС ГЖ</v>
      </c>
      <c r="C106" s="184" t="s">
        <v>208</v>
      </c>
      <c r="D106" s="185" t="s">
        <v>86</v>
      </c>
      <c r="E106" s="186">
        <v>1E-4</v>
      </c>
      <c r="F106" s="199">
        <f>F103</f>
        <v>1</v>
      </c>
      <c r="G106" s="182">
        <v>0.1</v>
      </c>
      <c r="H106" s="187">
        <f t="shared" si="135"/>
        <v>1.0000000000000001E-5</v>
      </c>
      <c r="I106" s="200">
        <f>0.15*I103</f>
        <v>1.8539999999999999</v>
      </c>
      <c r="J106" s="200">
        <f>I106</f>
        <v>1.8539999999999999</v>
      </c>
      <c r="K106" s="203" t="s">
        <v>188</v>
      </c>
      <c r="L106" s="204">
        <v>45390</v>
      </c>
      <c r="M106" s="192" t="str">
        <f t="shared" si="131"/>
        <v>С4</v>
      </c>
      <c r="N106" s="192" t="str">
        <f t="shared" si="132"/>
        <v>РВС ГЖ</v>
      </c>
      <c r="O106" s="192" t="str">
        <f t="shared" si="133"/>
        <v>Частичное-пожар</v>
      </c>
      <c r="P106" s="192" t="s">
        <v>85</v>
      </c>
      <c r="Q106" s="192" t="s">
        <v>85</v>
      </c>
      <c r="R106" s="192" t="s">
        <v>85</v>
      </c>
      <c r="S106" s="192" t="s">
        <v>85</v>
      </c>
      <c r="T106" s="192" t="s">
        <v>85</v>
      </c>
      <c r="U106" s="192" t="s">
        <v>85</v>
      </c>
      <c r="V106" s="192" t="s">
        <v>85</v>
      </c>
      <c r="W106" s="192" t="s">
        <v>85</v>
      </c>
      <c r="X106" s="192" t="s">
        <v>85</v>
      </c>
      <c r="Y106" s="192" t="s">
        <v>85</v>
      </c>
      <c r="Z106" s="192" t="s">
        <v>85</v>
      </c>
      <c r="AA106" s="192" t="s">
        <v>85</v>
      </c>
      <c r="AB106" s="192" t="s">
        <v>85</v>
      </c>
      <c r="AC106" s="192" t="s">
        <v>85</v>
      </c>
      <c r="AD106" s="192" t="s">
        <v>85</v>
      </c>
      <c r="AE106" s="192" t="s">
        <v>85</v>
      </c>
      <c r="AF106" s="192" t="s">
        <v>85</v>
      </c>
      <c r="AG106" s="192" t="s">
        <v>85</v>
      </c>
      <c r="AH106" s="192">
        <v>0</v>
      </c>
      <c r="AI106" s="192">
        <v>2</v>
      </c>
      <c r="AJ106" s="192">
        <f>0.1*$AJ$2</f>
        <v>7.5000000000000011E-2</v>
      </c>
      <c r="AK106" s="192">
        <f>AK103</f>
        <v>2.7E-2</v>
      </c>
      <c r="AL106" s="192">
        <f>ROUNDUP(AL103/3,0)</f>
        <v>1</v>
      </c>
      <c r="AO106" s="195">
        <f>AK106*I106+AJ106</f>
        <v>0.125058</v>
      </c>
      <c r="AP106" s="195">
        <f t="shared" si="136"/>
        <v>1.2505800000000001E-2</v>
      </c>
      <c r="AQ106" s="196">
        <f t="shared" si="137"/>
        <v>0.5</v>
      </c>
      <c r="AR106" s="196">
        <f t="shared" si="138"/>
        <v>0.15939095</v>
      </c>
      <c r="AS106" s="195">
        <f>10068.2*J106*POWER(10,-6)</f>
        <v>1.8666442799999999E-2</v>
      </c>
      <c r="AT106" s="196">
        <f t="shared" si="134"/>
        <v>0.81562119280000001</v>
      </c>
      <c r="AU106" s="197">
        <f t="shared" si="139"/>
        <v>0</v>
      </c>
      <c r="AV106" s="197">
        <f t="shared" si="140"/>
        <v>2.0000000000000002E-5</v>
      </c>
      <c r="AW106" s="197">
        <f t="shared" si="141"/>
        <v>8.156211928E-6</v>
      </c>
    </row>
    <row r="107" spans="1:49" s="192" customFormat="1" x14ac:dyDescent="0.3">
      <c r="A107" s="182" t="s">
        <v>23</v>
      </c>
      <c r="B107" s="182" t="str">
        <f>B103</f>
        <v>РВС ГЖ</v>
      </c>
      <c r="C107" s="184" t="s">
        <v>215</v>
      </c>
      <c r="D107" s="185" t="s">
        <v>86</v>
      </c>
      <c r="E107" s="198">
        <f>E106</f>
        <v>1E-4</v>
      </c>
      <c r="F107" s="199">
        <f>F103</f>
        <v>1</v>
      </c>
      <c r="G107" s="182">
        <v>4.5000000000000005E-2</v>
      </c>
      <c r="H107" s="187">
        <f t="shared" si="135"/>
        <v>4.500000000000001E-6</v>
      </c>
      <c r="I107" s="200">
        <f>0.15*I103</f>
        <v>1.8539999999999999</v>
      </c>
      <c r="J107" s="200">
        <f>I106</f>
        <v>1.8539999999999999</v>
      </c>
      <c r="K107" s="203" t="s">
        <v>189</v>
      </c>
      <c r="L107" s="204">
        <v>3</v>
      </c>
      <c r="M107" s="192" t="str">
        <f t="shared" si="131"/>
        <v>С5</v>
      </c>
      <c r="N107" s="192" t="str">
        <f t="shared" si="132"/>
        <v>РВС ГЖ</v>
      </c>
      <c r="O107" s="192" t="str">
        <f t="shared" si="133"/>
        <v>Частичное-пожар</v>
      </c>
      <c r="P107" s="192" t="s">
        <v>85</v>
      </c>
      <c r="Q107" s="192" t="s">
        <v>85</v>
      </c>
      <c r="R107" s="192" t="s">
        <v>85</v>
      </c>
      <c r="S107" s="192" t="s">
        <v>85</v>
      </c>
      <c r="T107" s="192" t="s">
        <v>85</v>
      </c>
      <c r="U107" s="192" t="s">
        <v>85</v>
      </c>
      <c r="V107" s="192" t="s">
        <v>85</v>
      </c>
      <c r="W107" s="192" t="s">
        <v>85</v>
      </c>
      <c r="X107" s="192" t="s">
        <v>85</v>
      </c>
      <c r="Y107" s="192" t="s">
        <v>85</v>
      </c>
      <c r="Z107" s="192" t="s">
        <v>85</v>
      </c>
      <c r="AA107" s="192" t="s">
        <v>85</v>
      </c>
      <c r="AB107" s="192" t="s">
        <v>85</v>
      </c>
      <c r="AC107" s="192" t="s">
        <v>85</v>
      </c>
      <c r="AD107" s="192" t="s">
        <v>85</v>
      </c>
      <c r="AE107" s="192" t="s">
        <v>85</v>
      </c>
      <c r="AF107" s="192" t="s">
        <v>85</v>
      </c>
      <c r="AG107" s="192" t="s">
        <v>85</v>
      </c>
      <c r="AH107" s="192">
        <v>0</v>
      </c>
      <c r="AI107" s="192">
        <v>1</v>
      </c>
      <c r="AJ107" s="192">
        <f>0.1*$AJ$2</f>
        <v>7.5000000000000011E-2</v>
      </c>
      <c r="AK107" s="192">
        <f>AK103</f>
        <v>2.7E-2</v>
      </c>
      <c r="AL107" s="192">
        <f>ROUNDUP(AL103/3,0)</f>
        <v>1</v>
      </c>
      <c r="AO107" s="195">
        <f t="shared" ref="AO107" si="142">AK107*I107+AJ107</f>
        <v>0.125058</v>
      </c>
      <c r="AP107" s="195">
        <f t="shared" si="136"/>
        <v>1.2505800000000001E-2</v>
      </c>
      <c r="AQ107" s="196">
        <f t="shared" si="137"/>
        <v>0.25</v>
      </c>
      <c r="AR107" s="196">
        <f t="shared" si="138"/>
        <v>9.6890950000000003E-2</v>
      </c>
      <c r="AS107" s="195">
        <f>10068.2*J107*POWER(10,-6)*10</f>
        <v>0.18666442799999999</v>
      </c>
      <c r="AT107" s="196">
        <f t="shared" si="134"/>
        <v>0.67111917799999998</v>
      </c>
      <c r="AU107" s="197">
        <f t="shared" si="139"/>
        <v>0</v>
      </c>
      <c r="AV107" s="197">
        <f t="shared" si="140"/>
        <v>4.500000000000001E-6</v>
      </c>
      <c r="AW107" s="197">
        <f t="shared" si="141"/>
        <v>3.0200363010000006E-6</v>
      </c>
    </row>
    <row r="108" spans="1:49" s="192" customFormat="1" ht="15" thickBot="1" x14ac:dyDescent="0.35">
      <c r="A108" s="182" t="s">
        <v>24</v>
      </c>
      <c r="B108" s="182" t="str">
        <f>B103</f>
        <v>РВС ГЖ</v>
      </c>
      <c r="C108" s="184" t="s">
        <v>210</v>
      </c>
      <c r="D108" s="185" t="s">
        <v>62</v>
      </c>
      <c r="E108" s="198">
        <f>E106</f>
        <v>1E-4</v>
      </c>
      <c r="F108" s="199">
        <f>F103</f>
        <v>1</v>
      </c>
      <c r="G108" s="182">
        <v>0.85499999999999998</v>
      </c>
      <c r="H108" s="187">
        <f t="shared" si="135"/>
        <v>8.5500000000000005E-5</v>
      </c>
      <c r="I108" s="200">
        <f>0.15*I103</f>
        <v>1.8539999999999999</v>
      </c>
      <c r="J108" s="182">
        <v>0</v>
      </c>
      <c r="K108" s="205" t="s">
        <v>200</v>
      </c>
      <c r="L108" s="205">
        <v>11</v>
      </c>
      <c r="M108" s="192" t="str">
        <f t="shared" si="131"/>
        <v>С6</v>
      </c>
      <c r="N108" s="192" t="str">
        <f t="shared" si="132"/>
        <v>РВС ГЖ</v>
      </c>
      <c r="O108" s="192" t="str">
        <f t="shared" si="133"/>
        <v>Частичное-ликвидация</v>
      </c>
      <c r="P108" s="192" t="s">
        <v>85</v>
      </c>
      <c r="Q108" s="192" t="s">
        <v>85</v>
      </c>
      <c r="R108" s="192" t="s">
        <v>85</v>
      </c>
      <c r="S108" s="192" t="s">
        <v>85</v>
      </c>
      <c r="T108" s="192" t="s">
        <v>85</v>
      </c>
      <c r="U108" s="192" t="s">
        <v>85</v>
      </c>
      <c r="V108" s="192" t="s">
        <v>85</v>
      </c>
      <c r="W108" s="192" t="s">
        <v>85</v>
      </c>
      <c r="X108" s="192" t="s">
        <v>85</v>
      </c>
      <c r="Y108" s="192" t="s">
        <v>85</v>
      </c>
      <c r="Z108" s="192" t="s">
        <v>85</v>
      </c>
      <c r="AA108" s="192" t="s">
        <v>85</v>
      </c>
      <c r="AB108" s="192" t="s">
        <v>85</v>
      </c>
      <c r="AC108" s="192" t="s">
        <v>85</v>
      </c>
      <c r="AD108" s="192" t="s">
        <v>85</v>
      </c>
      <c r="AE108" s="192" t="s">
        <v>85</v>
      </c>
      <c r="AF108" s="192" t="s">
        <v>85</v>
      </c>
      <c r="AG108" s="192" t="s">
        <v>85</v>
      </c>
      <c r="AH108" s="192">
        <v>0</v>
      </c>
      <c r="AI108" s="192">
        <v>0</v>
      </c>
      <c r="AJ108" s="192">
        <f>0.1*$AJ$2</f>
        <v>7.5000000000000011E-2</v>
      </c>
      <c r="AK108" s="192">
        <f>AK103</f>
        <v>2.7E-2</v>
      </c>
      <c r="AL108" s="192">
        <f>ROUNDUP(AL103/3,0)</f>
        <v>1</v>
      </c>
      <c r="AO108" s="195">
        <f>AK108*I108*0.1+AJ108</f>
        <v>8.0005800000000016E-2</v>
      </c>
      <c r="AP108" s="195">
        <f t="shared" si="136"/>
        <v>8.0005800000000019E-3</v>
      </c>
      <c r="AQ108" s="196">
        <f t="shared" si="137"/>
        <v>0</v>
      </c>
      <c r="AR108" s="196">
        <f t="shared" si="138"/>
        <v>2.2001595000000006E-2</v>
      </c>
      <c r="AS108" s="195">
        <f>1333*J107*POWER(10,-6)</f>
        <v>2.4713819999999994E-3</v>
      </c>
      <c r="AT108" s="196">
        <f t="shared" si="134"/>
        <v>0.11247935700000003</v>
      </c>
      <c r="AU108" s="197">
        <f t="shared" si="139"/>
        <v>0</v>
      </c>
      <c r="AV108" s="197">
        <f t="shared" si="140"/>
        <v>0</v>
      </c>
      <c r="AW108" s="197">
        <f t="shared" si="141"/>
        <v>9.6169850235000027E-6</v>
      </c>
    </row>
    <row r="109" spans="1:49" s="192" customFormat="1" x14ac:dyDescent="0.3">
      <c r="A109" s="193"/>
      <c r="B109" s="193"/>
      <c r="D109" s="285"/>
      <c r="E109" s="286"/>
      <c r="F109" s="287"/>
      <c r="G109" s="193"/>
      <c r="H109" s="197"/>
      <c r="I109" s="196"/>
      <c r="J109" s="193"/>
      <c r="K109" s="193"/>
      <c r="L109" s="193"/>
      <c r="AO109" s="195"/>
      <c r="AP109" s="195"/>
      <c r="AQ109" s="196"/>
      <c r="AR109" s="196"/>
      <c r="AS109" s="195"/>
      <c r="AT109" s="196"/>
      <c r="AU109" s="197"/>
      <c r="AV109" s="197"/>
      <c r="AW109" s="197"/>
    </row>
    <row r="110" spans="1:49" s="192" customFormat="1" x14ac:dyDescent="0.3">
      <c r="A110" s="193"/>
      <c r="B110" s="193"/>
      <c r="D110" s="285"/>
      <c r="E110" s="286"/>
      <c r="F110" s="287"/>
      <c r="G110" s="193"/>
      <c r="H110" s="197"/>
      <c r="I110" s="196"/>
      <c r="J110" s="193"/>
      <c r="K110" s="193"/>
      <c r="L110" s="193"/>
      <c r="AO110" s="195"/>
      <c r="AP110" s="195"/>
      <c r="AQ110" s="196"/>
      <c r="AR110" s="196"/>
      <c r="AS110" s="195"/>
      <c r="AT110" s="196"/>
      <c r="AU110" s="197"/>
      <c r="AV110" s="197"/>
      <c r="AW110" s="197"/>
    </row>
    <row r="111" spans="1:49" s="192" customFormat="1" x14ac:dyDescent="0.3">
      <c r="A111" s="193"/>
      <c r="B111" s="193"/>
      <c r="D111" s="285"/>
      <c r="E111" s="286"/>
      <c r="F111" s="287"/>
      <c r="G111" s="193"/>
      <c r="H111" s="197"/>
      <c r="I111" s="196"/>
      <c r="J111" s="193"/>
      <c r="K111" s="193"/>
      <c r="L111" s="193"/>
      <c r="AO111" s="195"/>
      <c r="AP111" s="195"/>
      <c r="AQ111" s="196"/>
      <c r="AR111" s="196"/>
      <c r="AS111" s="195"/>
      <c r="AT111" s="196"/>
      <c r="AU111" s="197"/>
      <c r="AV111" s="197"/>
      <c r="AW111" s="197"/>
    </row>
    <row r="112" spans="1:49" ht="15" thickBot="1" x14ac:dyDescent="0.35"/>
    <row r="113" spans="1:49" s="241" customFormat="1" ht="18" customHeight="1" x14ac:dyDescent="0.3">
      <c r="A113" s="232" t="s">
        <v>19</v>
      </c>
      <c r="B113" s="233" t="s">
        <v>221</v>
      </c>
      <c r="C113" s="53" t="s">
        <v>205</v>
      </c>
      <c r="D113" s="234" t="s">
        <v>60</v>
      </c>
      <c r="E113" s="235">
        <v>9.9999999999999995E-7</v>
      </c>
      <c r="F113" s="233">
        <v>1</v>
      </c>
      <c r="G113" s="232">
        <v>0.05</v>
      </c>
      <c r="H113" s="236">
        <f>E113*F113*G113</f>
        <v>4.9999999999999998E-8</v>
      </c>
      <c r="I113" s="237">
        <v>12</v>
      </c>
      <c r="J113" s="238">
        <f>I113</f>
        <v>12</v>
      </c>
      <c r="K113" s="239" t="s">
        <v>184</v>
      </c>
      <c r="L113" s="240">
        <v>2000</v>
      </c>
      <c r="M113" s="241" t="str">
        <f t="shared" ref="M113:M121" si="143">A113</f>
        <v>С1</v>
      </c>
      <c r="N113" s="241" t="str">
        <f t="shared" ref="N113:N120" si="144">B113</f>
        <v>Емкость DP ЛВЖ</v>
      </c>
      <c r="O113" s="241" t="str">
        <f t="shared" ref="O113:O120" si="145">D113</f>
        <v>Полное-пожар</v>
      </c>
      <c r="P113" s="241" t="s">
        <v>85</v>
      </c>
      <c r="Q113" s="241" t="s">
        <v>85</v>
      </c>
      <c r="R113" s="241" t="s">
        <v>85</v>
      </c>
      <c r="S113" s="241" t="s">
        <v>85</v>
      </c>
      <c r="T113" s="241" t="s">
        <v>85</v>
      </c>
      <c r="U113" s="241" t="s">
        <v>85</v>
      </c>
      <c r="V113" s="241" t="s">
        <v>85</v>
      </c>
      <c r="W113" s="241" t="s">
        <v>85</v>
      </c>
      <c r="X113" s="241" t="s">
        <v>85</v>
      </c>
      <c r="Y113" s="241" t="s">
        <v>85</v>
      </c>
      <c r="Z113" s="241" t="s">
        <v>85</v>
      </c>
      <c r="AA113" s="241" t="s">
        <v>85</v>
      </c>
      <c r="AB113" s="241" t="s">
        <v>85</v>
      </c>
      <c r="AC113" s="241" t="s">
        <v>85</v>
      </c>
      <c r="AD113" s="241" t="s">
        <v>85</v>
      </c>
      <c r="AE113" s="241" t="s">
        <v>85</v>
      </c>
      <c r="AF113" s="241" t="s">
        <v>85</v>
      </c>
      <c r="AG113" s="241" t="s">
        <v>85</v>
      </c>
      <c r="AH113" s="242">
        <v>1</v>
      </c>
      <c r="AI113" s="242">
        <v>2</v>
      </c>
      <c r="AJ113" s="243">
        <v>0.75</v>
      </c>
      <c r="AK113" s="243">
        <v>2.7E-2</v>
      </c>
      <c r="AL113" s="243">
        <v>3</v>
      </c>
      <c r="AO113" s="244">
        <f>AK113*I113+AJ113</f>
        <v>1.0740000000000001</v>
      </c>
      <c r="AP113" s="244">
        <f>0.1*AO113</f>
        <v>0.10740000000000001</v>
      </c>
      <c r="AQ113" s="245">
        <f>AH113*3+0.25*AI113</f>
        <v>3.5</v>
      </c>
      <c r="AR113" s="245">
        <f>SUM(AO113:AQ113)/4</f>
        <v>1.17035</v>
      </c>
      <c r="AS113" s="244">
        <f>10068.2*J113*POWER(10,-6)</f>
        <v>0.12081840000000001</v>
      </c>
      <c r="AT113" s="245">
        <f t="shared" ref="AT113:AT121" si="146">AS113+AR113+AQ113+AP113+AO113</f>
        <v>5.9725684000000001</v>
      </c>
      <c r="AU113" s="246">
        <f>AH113*H113</f>
        <v>4.9999999999999998E-8</v>
      </c>
      <c r="AV113" s="246">
        <f>H113*AI113</f>
        <v>9.9999999999999995E-8</v>
      </c>
      <c r="AW113" s="246">
        <f>H113*AT113</f>
        <v>2.9862842000000001E-7</v>
      </c>
    </row>
    <row r="114" spans="1:49" s="241" customFormat="1" x14ac:dyDescent="0.3">
      <c r="A114" s="232" t="s">
        <v>20</v>
      </c>
      <c r="B114" s="232" t="str">
        <f>B113</f>
        <v>Емкость DP ЛВЖ</v>
      </c>
      <c r="C114" s="53" t="s">
        <v>211</v>
      </c>
      <c r="D114" s="234" t="s">
        <v>63</v>
      </c>
      <c r="E114" s="247">
        <f>E113</f>
        <v>9.9999999999999995E-7</v>
      </c>
      <c r="F114" s="248">
        <f>F113</f>
        <v>1</v>
      </c>
      <c r="G114" s="232">
        <v>0.19</v>
      </c>
      <c r="H114" s="236">
        <f t="shared" ref="H114:H121" si="147">E114*F114*G114</f>
        <v>1.8999999999999998E-7</v>
      </c>
      <c r="I114" s="249">
        <f>I113</f>
        <v>12</v>
      </c>
      <c r="J114" s="257">
        <v>0.35</v>
      </c>
      <c r="K114" s="250" t="s">
        <v>185</v>
      </c>
      <c r="L114" s="251">
        <v>2</v>
      </c>
      <c r="M114" s="241" t="str">
        <f t="shared" si="143"/>
        <v>С2</v>
      </c>
      <c r="N114" s="241" t="str">
        <f t="shared" si="144"/>
        <v>Емкость DP ЛВЖ</v>
      </c>
      <c r="O114" s="241" t="str">
        <f t="shared" si="145"/>
        <v>Полное-взрыв</v>
      </c>
      <c r="P114" s="241" t="s">
        <v>85</v>
      </c>
      <c r="Q114" s="241" t="s">
        <v>85</v>
      </c>
      <c r="R114" s="241" t="s">
        <v>85</v>
      </c>
      <c r="S114" s="241" t="s">
        <v>85</v>
      </c>
      <c r="T114" s="241" t="s">
        <v>85</v>
      </c>
      <c r="U114" s="241" t="s">
        <v>85</v>
      </c>
      <c r="V114" s="241" t="s">
        <v>85</v>
      </c>
      <c r="W114" s="241" t="s">
        <v>85</v>
      </c>
      <c r="X114" s="241" t="s">
        <v>85</v>
      </c>
      <c r="Y114" s="241" t="s">
        <v>85</v>
      </c>
      <c r="Z114" s="241" t="s">
        <v>85</v>
      </c>
      <c r="AA114" s="241" t="s">
        <v>85</v>
      </c>
      <c r="AB114" s="241" t="s">
        <v>85</v>
      </c>
      <c r="AC114" s="241" t="s">
        <v>85</v>
      </c>
      <c r="AD114" s="241" t="s">
        <v>85</v>
      </c>
      <c r="AE114" s="241" t="s">
        <v>85</v>
      </c>
      <c r="AF114" s="241" t="s">
        <v>85</v>
      </c>
      <c r="AG114" s="241" t="s">
        <v>85</v>
      </c>
      <c r="AH114" s="242">
        <v>2</v>
      </c>
      <c r="AI114" s="242">
        <v>2</v>
      </c>
      <c r="AJ114" s="241">
        <f>AJ113</f>
        <v>0.75</v>
      </c>
      <c r="AK114" s="241">
        <f>AK113</f>
        <v>2.7E-2</v>
      </c>
      <c r="AL114" s="241">
        <f>AL113</f>
        <v>3</v>
      </c>
      <c r="AO114" s="244">
        <f>AK114*I114+AJ114</f>
        <v>1.0740000000000001</v>
      </c>
      <c r="AP114" s="244">
        <f t="shared" ref="AP114:AP120" si="148">0.1*AO114</f>
        <v>0.10740000000000001</v>
      </c>
      <c r="AQ114" s="245">
        <f t="shared" ref="AQ114:AQ120" si="149">AH114*3+0.25*AI114</f>
        <v>6.5</v>
      </c>
      <c r="AR114" s="245">
        <f t="shared" ref="AR114:AR120" si="150">SUM(AO114:AQ114)/4</f>
        <v>1.92035</v>
      </c>
      <c r="AS114" s="244">
        <f>10068.2*J114*POWER(10,-6)*10</f>
        <v>3.5238699999999998E-2</v>
      </c>
      <c r="AT114" s="245">
        <f t="shared" si="146"/>
        <v>9.6369886999999999</v>
      </c>
      <c r="AU114" s="246">
        <f t="shared" ref="AU114:AU120" si="151">AH114*H114</f>
        <v>3.7999999999999996E-7</v>
      </c>
      <c r="AV114" s="246">
        <f t="shared" ref="AV114:AV120" si="152">H114*AI114</f>
        <v>3.7999999999999996E-7</v>
      </c>
      <c r="AW114" s="246">
        <f t="shared" ref="AW114:AW120" si="153">H114*AT114</f>
        <v>1.8310278529999998E-6</v>
      </c>
    </row>
    <row r="115" spans="1:49" s="241" customFormat="1" x14ac:dyDescent="0.3">
      <c r="A115" s="232" t="s">
        <v>21</v>
      </c>
      <c r="B115" s="232" t="str">
        <f>B113</f>
        <v>Емкость DP ЛВЖ</v>
      </c>
      <c r="C115" s="53" t="s">
        <v>254</v>
      </c>
      <c r="D115" s="234" t="s">
        <v>61</v>
      </c>
      <c r="E115" s="247">
        <f>E113</f>
        <v>9.9999999999999995E-7</v>
      </c>
      <c r="F115" s="248">
        <f>F113</f>
        <v>1</v>
      </c>
      <c r="G115" s="232">
        <v>0.76</v>
      </c>
      <c r="H115" s="236">
        <f t="shared" si="147"/>
        <v>7.5999999999999992E-7</v>
      </c>
      <c r="I115" s="249">
        <f>I113</f>
        <v>12</v>
      </c>
      <c r="J115" s="252">
        <v>0</v>
      </c>
      <c r="K115" s="250" t="s">
        <v>186</v>
      </c>
      <c r="L115" s="251">
        <v>1.05</v>
      </c>
      <c r="M115" s="241" t="str">
        <f t="shared" si="143"/>
        <v>С3</v>
      </c>
      <c r="N115" s="241" t="str">
        <f t="shared" si="144"/>
        <v>Емкость DP ЛВЖ</v>
      </c>
      <c r="O115" s="241" t="str">
        <f t="shared" si="145"/>
        <v>Полное-ликвидация</v>
      </c>
      <c r="P115" s="241" t="s">
        <v>85</v>
      </c>
      <c r="Q115" s="241" t="s">
        <v>85</v>
      </c>
      <c r="R115" s="241" t="s">
        <v>85</v>
      </c>
      <c r="S115" s="241" t="s">
        <v>85</v>
      </c>
      <c r="T115" s="241" t="s">
        <v>85</v>
      </c>
      <c r="U115" s="241" t="s">
        <v>85</v>
      </c>
      <c r="V115" s="241" t="s">
        <v>85</v>
      </c>
      <c r="W115" s="241" t="s">
        <v>85</v>
      </c>
      <c r="X115" s="241" t="s">
        <v>85</v>
      </c>
      <c r="Y115" s="241" t="s">
        <v>85</v>
      </c>
      <c r="Z115" s="241" t="s">
        <v>85</v>
      </c>
      <c r="AA115" s="241" t="s">
        <v>85</v>
      </c>
      <c r="AB115" s="241" t="s">
        <v>85</v>
      </c>
      <c r="AC115" s="241" t="s">
        <v>85</v>
      </c>
      <c r="AD115" s="241" t="s">
        <v>85</v>
      </c>
      <c r="AE115" s="241" t="s">
        <v>85</v>
      </c>
      <c r="AF115" s="241" t="s">
        <v>85</v>
      </c>
      <c r="AG115" s="241" t="s">
        <v>85</v>
      </c>
      <c r="AH115" s="241">
        <v>0</v>
      </c>
      <c r="AI115" s="241">
        <v>0</v>
      </c>
      <c r="AJ115" s="241">
        <f>AJ113</f>
        <v>0.75</v>
      </c>
      <c r="AK115" s="241">
        <f>AK113</f>
        <v>2.7E-2</v>
      </c>
      <c r="AL115" s="241">
        <f>AL113</f>
        <v>3</v>
      </c>
      <c r="AO115" s="244">
        <f>AK115*I115*0.1+AJ115</f>
        <v>0.78239999999999998</v>
      </c>
      <c r="AP115" s="244">
        <f t="shared" si="148"/>
        <v>7.8240000000000004E-2</v>
      </c>
      <c r="AQ115" s="245">
        <f t="shared" si="149"/>
        <v>0</v>
      </c>
      <c r="AR115" s="245">
        <f t="shared" si="150"/>
        <v>0.21515999999999999</v>
      </c>
      <c r="AS115" s="244">
        <f>1333*J113*POWER(10,-6)</f>
        <v>1.5996E-2</v>
      </c>
      <c r="AT115" s="245">
        <f t="shared" si="146"/>
        <v>1.091796</v>
      </c>
      <c r="AU115" s="246">
        <f t="shared" si="151"/>
        <v>0</v>
      </c>
      <c r="AV115" s="246">
        <f t="shared" si="152"/>
        <v>0</v>
      </c>
      <c r="AW115" s="246">
        <f>H115*AT115</f>
        <v>8.2976495999999993E-7</v>
      </c>
    </row>
    <row r="116" spans="1:49" s="241" customFormat="1" x14ac:dyDescent="0.3">
      <c r="A116" s="232" t="s">
        <v>22</v>
      </c>
      <c r="B116" s="232" t="str">
        <f>B113</f>
        <v>Емкость DP ЛВЖ</v>
      </c>
      <c r="C116" s="53" t="s">
        <v>222</v>
      </c>
      <c r="D116" s="234" t="s">
        <v>223</v>
      </c>
      <c r="E116" s="235">
        <v>1.0000000000000001E-5</v>
      </c>
      <c r="F116" s="248">
        <f>F113</f>
        <v>1</v>
      </c>
      <c r="G116" s="232">
        <v>4.0000000000000008E-2</v>
      </c>
      <c r="H116" s="236">
        <f t="shared" si="147"/>
        <v>4.0000000000000009E-7</v>
      </c>
      <c r="I116" s="249">
        <f>0.15*I113</f>
        <v>1.7999999999999998</v>
      </c>
      <c r="J116" s="238">
        <f>I116</f>
        <v>1.7999999999999998</v>
      </c>
      <c r="K116" s="250" t="s">
        <v>188</v>
      </c>
      <c r="L116" s="251">
        <v>45390</v>
      </c>
      <c r="M116" s="241" t="str">
        <f t="shared" si="143"/>
        <v>С4</v>
      </c>
      <c r="N116" s="241" t="str">
        <f t="shared" si="144"/>
        <v>Емкость DP ЛВЖ</v>
      </c>
      <c r="O116" s="241" t="str">
        <f t="shared" si="145"/>
        <v>Частичное факел</v>
      </c>
      <c r="P116" s="241" t="s">
        <v>85</v>
      </c>
      <c r="Q116" s="241" t="s">
        <v>85</v>
      </c>
      <c r="R116" s="241" t="s">
        <v>85</v>
      </c>
      <c r="S116" s="241" t="s">
        <v>85</v>
      </c>
      <c r="T116" s="241" t="s">
        <v>85</v>
      </c>
      <c r="U116" s="241" t="s">
        <v>85</v>
      </c>
      <c r="V116" s="241" t="s">
        <v>85</v>
      </c>
      <c r="W116" s="241" t="s">
        <v>85</v>
      </c>
      <c r="X116" s="241" t="s">
        <v>85</v>
      </c>
      <c r="Y116" s="241" t="s">
        <v>85</v>
      </c>
      <c r="Z116" s="241" t="s">
        <v>85</v>
      </c>
      <c r="AA116" s="241" t="s">
        <v>85</v>
      </c>
      <c r="AB116" s="241" t="s">
        <v>85</v>
      </c>
      <c r="AC116" s="241" t="s">
        <v>85</v>
      </c>
      <c r="AD116" s="241" t="s">
        <v>85</v>
      </c>
      <c r="AE116" s="241" t="s">
        <v>85</v>
      </c>
      <c r="AF116" s="241" t="s">
        <v>85</v>
      </c>
      <c r="AG116" s="241" t="s">
        <v>85</v>
      </c>
      <c r="AH116" s="241">
        <v>0</v>
      </c>
      <c r="AI116" s="241">
        <v>1</v>
      </c>
      <c r="AJ116" s="241">
        <f>0.1*$AJ$2</f>
        <v>7.5000000000000011E-2</v>
      </c>
      <c r="AK116" s="241">
        <f>AK114</f>
        <v>2.7E-2</v>
      </c>
      <c r="AL116" s="241">
        <f>AL113</f>
        <v>3</v>
      </c>
      <c r="AO116" s="244">
        <f>AK116*I116*0.1+AJ116</f>
        <v>7.9860000000000014E-2</v>
      </c>
      <c r="AP116" s="244">
        <f t="shared" si="148"/>
        <v>7.9860000000000018E-3</v>
      </c>
      <c r="AQ116" s="245">
        <f t="shared" si="149"/>
        <v>0.25</v>
      </c>
      <c r="AR116" s="245">
        <f t="shared" si="150"/>
        <v>8.4461500000000009E-2</v>
      </c>
      <c r="AS116" s="244">
        <f>10068.2*J116*POWER(10,-6)</f>
        <v>1.8122759999999998E-2</v>
      </c>
      <c r="AT116" s="245">
        <f t="shared" si="146"/>
        <v>0.44043025999999996</v>
      </c>
      <c r="AU116" s="246">
        <f t="shared" si="151"/>
        <v>0</v>
      </c>
      <c r="AV116" s="246">
        <f t="shared" si="152"/>
        <v>4.0000000000000009E-7</v>
      </c>
      <c r="AW116" s="246">
        <f t="shared" si="153"/>
        <v>1.7617210400000003E-7</v>
      </c>
    </row>
    <row r="117" spans="1:49" s="241" customFormat="1" x14ac:dyDescent="0.3">
      <c r="A117" s="232" t="s">
        <v>23</v>
      </c>
      <c r="B117" s="232" t="str">
        <f>B113</f>
        <v>Емкость DP ЛВЖ</v>
      </c>
      <c r="C117" s="53" t="s">
        <v>255</v>
      </c>
      <c r="D117" s="234" t="s">
        <v>62</v>
      </c>
      <c r="E117" s="247">
        <f>E116</f>
        <v>1.0000000000000001E-5</v>
      </c>
      <c r="F117" s="248">
        <f>F113</f>
        <v>1</v>
      </c>
      <c r="G117" s="232">
        <v>0.16000000000000003</v>
      </c>
      <c r="H117" s="236">
        <f t="shared" si="147"/>
        <v>1.6000000000000004E-6</v>
      </c>
      <c r="I117" s="249">
        <f>0.15*I113</f>
        <v>1.7999999999999998</v>
      </c>
      <c r="J117" s="238">
        <v>0</v>
      </c>
      <c r="K117" s="250" t="s">
        <v>189</v>
      </c>
      <c r="L117" s="251">
        <v>3</v>
      </c>
      <c r="M117" s="241" t="str">
        <f t="shared" si="143"/>
        <v>С5</v>
      </c>
      <c r="N117" s="241" t="str">
        <f t="shared" si="144"/>
        <v>Емкость DP ЛВЖ</v>
      </c>
      <c r="O117" s="241" t="str">
        <f t="shared" si="145"/>
        <v>Частичное-ликвидация</v>
      </c>
      <c r="P117" s="241" t="s">
        <v>85</v>
      </c>
      <c r="Q117" s="241" t="s">
        <v>85</v>
      </c>
      <c r="R117" s="241" t="s">
        <v>85</v>
      </c>
      <c r="S117" s="241" t="s">
        <v>85</v>
      </c>
      <c r="T117" s="241" t="s">
        <v>85</v>
      </c>
      <c r="U117" s="241" t="s">
        <v>85</v>
      </c>
      <c r="V117" s="241" t="s">
        <v>85</v>
      </c>
      <c r="W117" s="241" t="s">
        <v>85</v>
      </c>
      <c r="X117" s="241" t="s">
        <v>85</v>
      </c>
      <c r="Y117" s="241" t="s">
        <v>85</v>
      </c>
      <c r="Z117" s="241" t="s">
        <v>85</v>
      </c>
      <c r="AA117" s="241" t="s">
        <v>85</v>
      </c>
      <c r="AB117" s="241" t="s">
        <v>85</v>
      </c>
      <c r="AC117" s="241" t="s">
        <v>85</v>
      </c>
      <c r="AD117" s="241" t="s">
        <v>85</v>
      </c>
      <c r="AE117" s="241" t="s">
        <v>85</v>
      </c>
      <c r="AF117" s="241" t="s">
        <v>85</v>
      </c>
      <c r="AG117" s="241" t="s">
        <v>85</v>
      </c>
      <c r="AH117" s="241">
        <v>0</v>
      </c>
      <c r="AI117" s="241">
        <v>1</v>
      </c>
      <c r="AJ117" s="241">
        <f>0.1*$AJ$2</f>
        <v>7.5000000000000011E-2</v>
      </c>
      <c r="AK117" s="241">
        <f>AK113</f>
        <v>2.7E-2</v>
      </c>
      <c r="AL117" s="241">
        <f>ROUNDUP(AL113/3,0)</f>
        <v>1</v>
      </c>
      <c r="AO117" s="244">
        <f>AK117*I117+AJ117</f>
        <v>0.12360000000000002</v>
      </c>
      <c r="AP117" s="244">
        <f t="shared" si="148"/>
        <v>1.2360000000000003E-2</v>
      </c>
      <c r="AQ117" s="245">
        <f t="shared" si="149"/>
        <v>0.25</v>
      </c>
      <c r="AR117" s="245">
        <f t="shared" si="150"/>
        <v>9.6490000000000006E-2</v>
      </c>
      <c r="AS117" s="244">
        <f>1333*J114*POWER(10,-6)*10</f>
        <v>4.6654999999999995E-3</v>
      </c>
      <c r="AT117" s="245">
        <f t="shared" si="146"/>
        <v>0.48711550000000003</v>
      </c>
      <c r="AU117" s="246">
        <f t="shared" si="151"/>
        <v>0</v>
      </c>
      <c r="AV117" s="246">
        <f t="shared" si="152"/>
        <v>1.6000000000000004E-6</v>
      </c>
      <c r="AW117" s="246">
        <f t="shared" si="153"/>
        <v>7.7938480000000024E-7</v>
      </c>
    </row>
    <row r="118" spans="1:49" s="241" customFormat="1" x14ac:dyDescent="0.3">
      <c r="A118" s="232" t="s">
        <v>24</v>
      </c>
      <c r="B118" s="232" t="str">
        <f>B113</f>
        <v>Емкость DP ЛВЖ</v>
      </c>
      <c r="C118" s="53" t="s">
        <v>224</v>
      </c>
      <c r="D118" s="234" t="s">
        <v>223</v>
      </c>
      <c r="E118" s="247">
        <f>E117</f>
        <v>1.0000000000000001E-5</v>
      </c>
      <c r="F118" s="248">
        <v>1</v>
      </c>
      <c r="G118" s="232">
        <v>4.0000000000000008E-2</v>
      </c>
      <c r="H118" s="236">
        <f t="shared" si="147"/>
        <v>4.0000000000000009E-7</v>
      </c>
      <c r="I118" s="249">
        <f>I116*0.15</f>
        <v>0.26999999999999996</v>
      </c>
      <c r="J118" s="238">
        <f>I118</f>
        <v>0.26999999999999996</v>
      </c>
      <c r="K118" s="253" t="s">
        <v>200</v>
      </c>
      <c r="L118" s="254">
        <v>12</v>
      </c>
      <c r="M118" s="241" t="str">
        <f t="shared" si="143"/>
        <v>С6</v>
      </c>
      <c r="N118" s="241" t="str">
        <f t="shared" si="144"/>
        <v>Емкость DP ЛВЖ</v>
      </c>
      <c r="O118" s="241" t="str">
        <f t="shared" si="145"/>
        <v>Частичное факел</v>
      </c>
      <c r="P118" s="241" t="s">
        <v>85</v>
      </c>
      <c r="Q118" s="241" t="s">
        <v>85</v>
      </c>
      <c r="R118" s="241" t="s">
        <v>85</v>
      </c>
      <c r="S118" s="241" t="s">
        <v>85</v>
      </c>
      <c r="T118" s="241" t="s">
        <v>85</v>
      </c>
      <c r="U118" s="241" t="s">
        <v>85</v>
      </c>
      <c r="V118" s="241" t="s">
        <v>85</v>
      </c>
      <c r="W118" s="241" t="s">
        <v>85</v>
      </c>
      <c r="X118" s="241" t="s">
        <v>85</v>
      </c>
      <c r="Y118" s="241" t="s">
        <v>85</v>
      </c>
      <c r="Z118" s="241" t="s">
        <v>85</v>
      </c>
      <c r="AA118" s="241" t="s">
        <v>85</v>
      </c>
      <c r="AB118" s="241" t="s">
        <v>85</v>
      </c>
      <c r="AC118" s="241" t="s">
        <v>85</v>
      </c>
      <c r="AD118" s="241" t="s">
        <v>85</v>
      </c>
      <c r="AE118" s="241" t="s">
        <v>85</v>
      </c>
      <c r="AF118" s="241" t="s">
        <v>85</v>
      </c>
      <c r="AG118" s="241" t="s">
        <v>85</v>
      </c>
      <c r="AH118" s="241">
        <v>0</v>
      </c>
      <c r="AI118" s="241">
        <v>1</v>
      </c>
      <c r="AJ118" s="241">
        <f>0.1*$AJ$2</f>
        <v>7.5000000000000011E-2</v>
      </c>
      <c r="AK118" s="241">
        <f>AK113</f>
        <v>2.7E-2</v>
      </c>
      <c r="AL118" s="241">
        <f>AL117</f>
        <v>1</v>
      </c>
      <c r="AO118" s="244">
        <f t="shared" ref="AO118:AO119" si="154">AK118*I118+AJ118</f>
        <v>8.2290000000000016E-2</v>
      </c>
      <c r="AP118" s="244">
        <f t="shared" si="148"/>
        <v>8.2290000000000019E-3</v>
      </c>
      <c r="AQ118" s="245">
        <f t="shared" si="149"/>
        <v>0.25</v>
      </c>
      <c r="AR118" s="245">
        <f t="shared" si="150"/>
        <v>8.5129750000000004E-2</v>
      </c>
      <c r="AS118" s="244">
        <f>10068.2*J118*POWER(10,-6)</f>
        <v>2.7184139999999997E-3</v>
      </c>
      <c r="AT118" s="245">
        <f t="shared" si="146"/>
        <v>0.42836716400000002</v>
      </c>
      <c r="AU118" s="246">
        <f t="shared" si="151"/>
        <v>0</v>
      </c>
      <c r="AV118" s="246">
        <f t="shared" si="152"/>
        <v>4.0000000000000009E-7</v>
      </c>
      <c r="AW118" s="246">
        <f t="shared" si="153"/>
        <v>1.7134686560000004E-7</v>
      </c>
    </row>
    <row r="119" spans="1:49" s="241" customFormat="1" x14ac:dyDescent="0.3">
      <c r="A119" s="232" t="s">
        <v>219</v>
      </c>
      <c r="B119" s="232" t="str">
        <f>B113</f>
        <v>Емкость DP ЛВЖ</v>
      </c>
      <c r="C119" s="53" t="s">
        <v>225</v>
      </c>
      <c r="D119" s="234" t="s">
        <v>174</v>
      </c>
      <c r="E119" s="247">
        <f>E117</f>
        <v>1.0000000000000001E-5</v>
      </c>
      <c r="F119" s="248">
        <f>F113</f>
        <v>1</v>
      </c>
      <c r="G119" s="232">
        <v>0.15200000000000002</v>
      </c>
      <c r="H119" s="236">
        <f t="shared" si="147"/>
        <v>1.5200000000000003E-6</v>
      </c>
      <c r="I119" s="249">
        <f>I116*0.15</f>
        <v>0.26999999999999996</v>
      </c>
      <c r="J119" s="238">
        <f>I119</f>
        <v>0.26999999999999996</v>
      </c>
      <c r="K119" s="250"/>
      <c r="L119" s="251"/>
      <c r="M119" s="241" t="str">
        <f t="shared" si="143"/>
        <v>С7</v>
      </c>
      <c r="N119" s="241" t="str">
        <f t="shared" si="144"/>
        <v>Емкость DP ЛВЖ</v>
      </c>
      <c r="O119" s="241" t="str">
        <f t="shared" si="145"/>
        <v>Частичное-пожар-вспышка</v>
      </c>
      <c r="P119" s="241" t="s">
        <v>85</v>
      </c>
      <c r="Q119" s="241" t="s">
        <v>85</v>
      </c>
      <c r="R119" s="241" t="s">
        <v>85</v>
      </c>
      <c r="S119" s="241" t="s">
        <v>85</v>
      </c>
      <c r="T119" s="241" t="s">
        <v>85</v>
      </c>
      <c r="U119" s="241" t="s">
        <v>85</v>
      </c>
      <c r="V119" s="241" t="s">
        <v>85</v>
      </c>
      <c r="W119" s="241" t="s">
        <v>85</v>
      </c>
      <c r="X119" s="241" t="s">
        <v>85</v>
      </c>
      <c r="Y119" s="241" t="s">
        <v>85</v>
      </c>
      <c r="Z119" s="241" t="s">
        <v>85</v>
      </c>
      <c r="AA119" s="241" t="s">
        <v>85</v>
      </c>
      <c r="AB119" s="241" t="s">
        <v>85</v>
      </c>
      <c r="AC119" s="241" t="s">
        <v>85</v>
      </c>
      <c r="AD119" s="241" t="s">
        <v>85</v>
      </c>
      <c r="AE119" s="241" t="s">
        <v>85</v>
      </c>
      <c r="AF119" s="241" t="s">
        <v>85</v>
      </c>
      <c r="AG119" s="241" t="s">
        <v>85</v>
      </c>
      <c r="AH119" s="241">
        <v>0</v>
      </c>
      <c r="AI119" s="241">
        <v>1</v>
      </c>
      <c r="AJ119" s="241">
        <f>0.1*$AJ$2</f>
        <v>7.5000000000000011E-2</v>
      </c>
      <c r="AK119" s="241">
        <f>AK113</f>
        <v>2.7E-2</v>
      </c>
      <c r="AL119" s="241">
        <f>ROUNDUP(AL113/3,0)</f>
        <v>1</v>
      </c>
      <c r="AO119" s="244">
        <f t="shared" si="154"/>
        <v>8.2290000000000016E-2</v>
      </c>
      <c r="AP119" s="244">
        <f t="shared" si="148"/>
        <v>8.2290000000000019E-3</v>
      </c>
      <c r="AQ119" s="245">
        <f t="shared" si="149"/>
        <v>0.25</v>
      </c>
      <c r="AR119" s="245">
        <f t="shared" si="150"/>
        <v>8.5129750000000004E-2</v>
      </c>
      <c r="AS119" s="244">
        <f>10068.2*J119*POWER(10,-6)</f>
        <v>2.7184139999999997E-3</v>
      </c>
      <c r="AT119" s="245">
        <f t="shared" si="146"/>
        <v>0.42836716400000002</v>
      </c>
      <c r="AU119" s="246">
        <f t="shared" si="151"/>
        <v>0</v>
      </c>
      <c r="AV119" s="246">
        <f t="shared" si="152"/>
        <v>1.5200000000000003E-6</v>
      </c>
      <c r="AW119" s="246">
        <f t="shared" si="153"/>
        <v>6.5111808928000016E-7</v>
      </c>
    </row>
    <row r="120" spans="1:49" s="241" customFormat="1" ht="15" thickBot="1" x14ac:dyDescent="0.35">
      <c r="A120" s="232" t="s">
        <v>220</v>
      </c>
      <c r="B120" s="232" t="str">
        <f>B113</f>
        <v>Емкость DP ЛВЖ</v>
      </c>
      <c r="C120" s="53" t="s">
        <v>226</v>
      </c>
      <c r="D120" s="234" t="s">
        <v>62</v>
      </c>
      <c r="E120" s="247">
        <f>E117</f>
        <v>1.0000000000000001E-5</v>
      </c>
      <c r="F120" s="248">
        <f>F113</f>
        <v>1</v>
      </c>
      <c r="G120" s="232">
        <v>0.6080000000000001</v>
      </c>
      <c r="H120" s="236">
        <f t="shared" si="147"/>
        <v>6.0800000000000011E-6</v>
      </c>
      <c r="I120" s="249">
        <f>I116*0.15</f>
        <v>0.26999999999999996</v>
      </c>
      <c r="J120" s="252">
        <v>0</v>
      </c>
      <c r="K120" s="255"/>
      <c r="L120" s="256"/>
      <c r="M120" s="241" t="str">
        <f t="shared" si="143"/>
        <v>С8</v>
      </c>
      <c r="N120" s="241" t="str">
        <f t="shared" si="144"/>
        <v>Емкость DP ЛВЖ</v>
      </c>
      <c r="O120" s="241" t="str">
        <f t="shared" si="145"/>
        <v>Частичное-ликвидация</v>
      </c>
      <c r="P120" s="241" t="s">
        <v>85</v>
      </c>
      <c r="Q120" s="241" t="s">
        <v>85</v>
      </c>
      <c r="R120" s="241" t="s">
        <v>85</v>
      </c>
      <c r="S120" s="241" t="s">
        <v>85</v>
      </c>
      <c r="T120" s="241" t="s">
        <v>85</v>
      </c>
      <c r="U120" s="241" t="s">
        <v>85</v>
      </c>
      <c r="V120" s="241" t="s">
        <v>85</v>
      </c>
      <c r="W120" s="241" t="s">
        <v>85</v>
      </c>
      <c r="X120" s="241" t="s">
        <v>85</v>
      </c>
      <c r="Y120" s="241" t="s">
        <v>85</v>
      </c>
      <c r="Z120" s="241" t="s">
        <v>85</v>
      </c>
      <c r="AA120" s="241" t="s">
        <v>85</v>
      </c>
      <c r="AB120" s="241" t="s">
        <v>85</v>
      </c>
      <c r="AC120" s="241" t="s">
        <v>85</v>
      </c>
      <c r="AD120" s="241" t="s">
        <v>85</v>
      </c>
      <c r="AE120" s="241" t="s">
        <v>85</v>
      </c>
      <c r="AF120" s="241" t="s">
        <v>85</v>
      </c>
      <c r="AG120" s="241" t="s">
        <v>85</v>
      </c>
      <c r="AH120" s="241">
        <v>0</v>
      </c>
      <c r="AI120" s="241">
        <v>0</v>
      </c>
      <c r="AJ120" s="241">
        <f>0.1*$AJ$2</f>
        <v>7.5000000000000011E-2</v>
      </c>
      <c r="AK120" s="241">
        <f>AK113</f>
        <v>2.7E-2</v>
      </c>
      <c r="AL120" s="241">
        <f>ROUNDUP(AL113/3,0)</f>
        <v>1</v>
      </c>
      <c r="AO120" s="244">
        <f>AK120*I120*0.1+AJ120</f>
        <v>7.5729000000000005E-2</v>
      </c>
      <c r="AP120" s="244">
        <f t="shared" si="148"/>
        <v>7.5729000000000005E-3</v>
      </c>
      <c r="AQ120" s="245">
        <f t="shared" si="149"/>
        <v>0</v>
      </c>
      <c r="AR120" s="245">
        <f t="shared" si="150"/>
        <v>2.0825475000000003E-2</v>
      </c>
      <c r="AS120" s="244">
        <f>1333*J118*POWER(10,-6)</f>
        <v>3.5990999999999996E-4</v>
      </c>
      <c r="AT120" s="245">
        <f t="shared" si="146"/>
        <v>0.10448728500000001</v>
      </c>
      <c r="AU120" s="246">
        <f t="shared" si="151"/>
        <v>0</v>
      </c>
      <c r="AV120" s="246">
        <f t="shared" si="152"/>
        <v>0</v>
      </c>
      <c r="AW120" s="246">
        <f t="shared" si="153"/>
        <v>6.3528269280000015E-7</v>
      </c>
    </row>
    <row r="121" spans="1:49" s="241" customFormat="1" x14ac:dyDescent="0.3">
      <c r="A121" s="296" t="s">
        <v>251</v>
      </c>
      <c r="B121" s="296" t="str">
        <f>B113</f>
        <v>Емкость DP ЛВЖ</v>
      </c>
      <c r="C121" s="296" t="s">
        <v>252</v>
      </c>
      <c r="D121" s="296" t="s">
        <v>253</v>
      </c>
      <c r="E121" s="297">
        <v>2.5000000000000001E-5</v>
      </c>
      <c r="F121" s="296">
        <v>1</v>
      </c>
      <c r="G121" s="296">
        <v>1</v>
      </c>
      <c r="H121" s="298">
        <f t="shared" si="147"/>
        <v>2.5000000000000001E-5</v>
      </c>
      <c r="I121" s="299">
        <f>I113</f>
        <v>12</v>
      </c>
      <c r="J121" s="299">
        <f>J113*0.6</f>
        <v>7.1999999999999993</v>
      </c>
      <c r="K121" s="296"/>
      <c r="L121" s="296"/>
      <c r="M121" s="300" t="str">
        <f t="shared" si="143"/>
        <v>С9</v>
      </c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>
        <v>1</v>
      </c>
      <c r="AI121" s="300">
        <v>2</v>
      </c>
      <c r="AJ121" s="300">
        <f>AJ113</f>
        <v>0.75</v>
      </c>
      <c r="AK121" s="300">
        <f>AK113</f>
        <v>2.7E-2</v>
      </c>
      <c r="AL121" s="300">
        <v>5</v>
      </c>
      <c r="AM121" s="300"/>
      <c r="AN121" s="300"/>
      <c r="AO121" s="301">
        <f>AK121*I121+AJ121</f>
        <v>1.0740000000000001</v>
      </c>
      <c r="AP121" s="301">
        <f>0.1*AO121</f>
        <v>0.10740000000000001</v>
      </c>
      <c r="AQ121" s="302">
        <f>AH121*3+0.25*AI121</f>
        <v>3.5</v>
      </c>
      <c r="AR121" s="302">
        <f>SUM(AO121:AQ121)/4</f>
        <v>1.17035</v>
      </c>
      <c r="AS121" s="301">
        <f>10068.2*J121*POWER(10,-6)</f>
        <v>7.2491039999999993E-2</v>
      </c>
      <c r="AT121" s="302">
        <f t="shared" si="146"/>
        <v>5.9242410400000001</v>
      </c>
      <c r="AU121" s="303">
        <f>AH121*H121</f>
        <v>2.5000000000000001E-5</v>
      </c>
      <c r="AV121" s="303">
        <f>H121*AI121</f>
        <v>5.0000000000000002E-5</v>
      </c>
      <c r="AW121" s="303">
        <f>H121*AT121</f>
        <v>1.4810602600000001E-4</v>
      </c>
    </row>
    <row r="122" spans="1:49" ht="15" thickBot="1" x14ac:dyDescent="0.35"/>
    <row r="123" spans="1:49" s="241" customFormat="1" ht="18" customHeight="1" x14ac:dyDescent="0.3">
      <c r="A123" s="232" t="s">
        <v>19</v>
      </c>
      <c r="B123" s="233" t="s">
        <v>227</v>
      </c>
      <c r="C123" s="53" t="s">
        <v>205</v>
      </c>
      <c r="D123" s="234" t="s">
        <v>60</v>
      </c>
      <c r="E123" s="235">
        <v>9.9999999999999995E-7</v>
      </c>
      <c r="F123" s="233">
        <v>1</v>
      </c>
      <c r="G123" s="232">
        <v>0.05</v>
      </c>
      <c r="H123" s="236">
        <f>E123*F123*G123</f>
        <v>4.9999999999999998E-8</v>
      </c>
      <c r="I123" s="237">
        <v>12</v>
      </c>
      <c r="J123" s="238">
        <f>I123</f>
        <v>12</v>
      </c>
      <c r="K123" s="239" t="s">
        <v>184</v>
      </c>
      <c r="L123" s="240">
        <v>2000</v>
      </c>
      <c r="M123" s="241" t="str">
        <f t="shared" ref="M123:M131" si="155">A123</f>
        <v>С1</v>
      </c>
      <c r="N123" s="241" t="str">
        <f t="shared" ref="N123:N130" si="156">B123</f>
        <v>Емкость DP ЛВЖ+токси</v>
      </c>
      <c r="O123" s="241" t="str">
        <f t="shared" ref="O123:O130" si="157">D123</f>
        <v>Полное-пожар</v>
      </c>
      <c r="P123" s="241" t="s">
        <v>85</v>
      </c>
      <c r="Q123" s="241" t="s">
        <v>85</v>
      </c>
      <c r="R123" s="241" t="s">
        <v>85</v>
      </c>
      <c r="S123" s="241" t="s">
        <v>85</v>
      </c>
      <c r="T123" s="241" t="s">
        <v>85</v>
      </c>
      <c r="U123" s="241" t="s">
        <v>85</v>
      </c>
      <c r="V123" s="241" t="s">
        <v>85</v>
      </c>
      <c r="W123" s="241" t="s">
        <v>85</v>
      </c>
      <c r="X123" s="241" t="s">
        <v>85</v>
      </c>
      <c r="Y123" s="241" t="s">
        <v>85</v>
      </c>
      <c r="Z123" s="241" t="s">
        <v>85</v>
      </c>
      <c r="AA123" s="241" t="s">
        <v>85</v>
      </c>
      <c r="AB123" s="241" t="s">
        <v>85</v>
      </c>
      <c r="AC123" s="241" t="s">
        <v>85</v>
      </c>
      <c r="AD123" s="241" t="s">
        <v>85</v>
      </c>
      <c r="AE123" s="241" t="s">
        <v>85</v>
      </c>
      <c r="AF123" s="241" t="s">
        <v>85</v>
      </c>
      <c r="AG123" s="241" t="s">
        <v>85</v>
      </c>
      <c r="AH123" s="242">
        <v>1</v>
      </c>
      <c r="AI123" s="242">
        <v>2</v>
      </c>
      <c r="AJ123" s="243">
        <v>0.75</v>
      </c>
      <c r="AK123" s="243">
        <v>2.7E-2</v>
      </c>
      <c r="AL123" s="243">
        <v>3</v>
      </c>
      <c r="AO123" s="244">
        <f>AK123*I123+AJ123</f>
        <v>1.0740000000000001</v>
      </c>
      <c r="AP123" s="244">
        <f>0.1*AO123</f>
        <v>0.10740000000000001</v>
      </c>
      <c r="AQ123" s="245">
        <f>AH123*3+0.25*AI123</f>
        <v>3.5</v>
      </c>
      <c r="AR123" s="245">
        <f>SUM(AO123:AQ123)/4</f>
        <v>1.17035</v>
      </c>
      <c r="AS123" s="244">
        <f>10068.2*J123*POWER(10,-6)</f>
        <v>0.12081840000000001</v>
      </c>
      <c r="AT123" s="245">
        <f t="shared" ref="AT123:AT131" si="158">AS123+AR123+AQ123+AP123+AO123</f>
        <v>5.9725684000000001</v>
      </c>
      <c r="AU123" s="246">
        <f>AH123*H123</f>
        <v>4.9999999999999998E-8</v>
      </c>
      <c r="AV123" s="246">
        <f>H123*AI123</f>
        <v>9.9999999999999995E-8</v>
      </c>
      <c r="AW123" s="246">
        <f>H123*AT123</f>
        <v>2.9862842000000001E-7</v>
      </c>
    </row>
    <row r="124" spans="1:49" s="241" customFormat="1" x14ac:dyDescent="0.3">
      <c r="A124" s="232" t="s">
        <v>20</v>
      </c>
      <c r="B124" s="232" t="str">
        <f>B123</f>
        <v>Емкость DP ЛВЖ+токси</v>
      </c>
      <c r="C124" s="53" t="s">
        <v>211</v>
      </c>
      <c r="D124" s="234" t="s">
        <v>63</v>
      </c>
      <c r="E124" s="247">
        <f>E123</f>
        <v>9.9999999999999995E-7</v>
      </c>
      <c r="F124" s="248">
        <f>F123</f>
        <v>1</v>
      </c>
      <c r="G124" s="232">
        <v>0.19</v>
      </c>
      <c r="H124" s="236">
        <f t="shared" ref="H124:H131" si="159">E124*F124*G124</f>
        <v>1.8999999999999998E-7</v>
      </c>
      <c r="I124" s="249">
        <f>I123</f>
        <v>12</v>
      </c>
      <c r="J124" s="257">
        <v>0.35</v>
      </c>
      <c r="K124" s="250" t="s">
        <v>185</v>
      </c>
      <c r="L124" s="251">
        <v>2</v>
      </c>
      <c r="M124" s="241" t="str">
        <f t="shared" si="155"/>
        <v>С2</v>
      </c>
      <c r="N124" s="241" t="str">
        <f t="shared" si="156"/>
        <v>Емкость DP ЛВЖ+токси</v>
      </c>
      <c r="O124" s="241" t="str">
        <f t="shared" si="157"/>
        <v>Полное-взрыв</v>
      </c>
      <c r="P124" s="241" t="s">
        <v>85</v>
      </c>
      <c r="Q124" s="241" t="s">
        <v>85</v>
      </c>
      <c r="R124" s="241" t="s">
        <v>85</v>
      </c>
      <c r="S124" s="241" t="s">
        <v>85</v>
      </c>
      <c r="T124" s="241" t="s">
        <v>85</v>
      </c>
      <c r="U124" s="241" t="s">
        <v>85</v>
      </c>
      <c r="V124" s="241" t="s">
        <v>85</v>
      </c>
      <c r="W124" s="241" t="s">
        <v>85</v>
      </c>
      <c r="X124" s="241" t="s">
        <v>85</v>
      </c>
      <c r="Y124" s="241" t="s">
        <v>85</v>
      </c>
      <c r="Z124" s="241" t="s">
        <v>85</v>
      </c>
      <c r="AA124" s="241" t="s">
        <v>85</v>
      </c>
      <c r="AB124" s="241" t="s">
        <v>85</v>
      </c>
      <c r="AC124" s="241" t="s">
        <v>85</v>
      </c>
      <c r="AD124" s="241" t="s">
        <v>85</v>
      </c>
      <c r="AE124" s="241" t="s">
        <v>85</v>
      </c>
      <c r="AF124" s="241" t="s">
        <v>85</v>
      </c>
      <c r="AG124" s="241" t="s">
        <v>85</v>
      </c>
      <c r="AH124" s="242">
        <v>2</v>
      </c>
      <c r="AI124" s="242">
        <v>2</v>
      </c>
      <c r="AJ124" s="241">
        <f>AJ123</f>
        <v>0.75</v>
      </c>
      <c r="AK124" s="241">
        <f>AK123</f>
        <v>2.7E-2</v>
      </c>
      <c r="AL124" s="241">
        <f>AL123</f>
        <v>3</v>
      </c>
      <c r="AO124" s="244">
        <f>AK124*I124+AJ124</f>
        <v>1.0740000000000001</v>
      </c>
      <c r="AP124" s="244">
        <f t="shared" ref="AP124:AP130" si="160">0.1*AO124</f>
        <v>0.10740000000000001</v>
      </c>
      <c r="AQ124" s="245">
        <f t="shared" ref="AQ124:AQ130" si="161">AH124*3+0.25*AI124</f>
        <v>6.5</v>
      </c>
      <c r="AR124" s="245">
        <f t="shared" ref="AR124:AR130" si="162">SUM(AO124:AQ124)/4</f>
        <v>1.92035</v>
      </c>
      <c r="AS124" s="244">
        <f>10068.2*J124*POWER(10,-6)*10</f>
        <v>3.5238699999999998E-2</v>
      </c>
      <c r="AT124" s="245">
        <f t="shared" si="158"/>
        <v>9.6369886999999999</v>
      </c>
      <c r="AU124" s="246">
        <f t="shared" ref="AU124:AU130" si="163">AH124*H124</f>
        <v>3.7999999999999996E-7</v>
      </c>
      <c r="AV124" s="246">
        <f t="shared" ref="AV124:AV130" si="164">H124*AI124</f>
        <v>3.7999999999999996E-7</v>
      </c>
      <c r="AW124" s="246">
        <f t="shared" ref="AW124" si="165">H124*AT124</f>
        <v>1.8310278529999998E-6</v>
      </c>
    </row>
    <row r="125" spans="1:49" s="241" customFormat="1" x14ac:dyDescent="0.3">
      <c r="A125" s="232" t="s">
        <v>21</v>
      </c>
      <c r="B125" s="232" t="str">
        <f>B123</f>
        <v>Емкость DP ЛВЖ+токси</v>
      </c>
      <c r="C125" s="53" t="s">
        <v>256</v>
      </c>
      <c r="D125" s="234" t="s">
        <v>180</v>
      </c>
      <c r="E125" s="247">
        <f>E123</f>
        <v>9.9999999999999995E-7</v>
      </c>
      <c r="F125" s="248">
        <f>F123</f>
        <v>1</v>
      </c>
      <c r="G125" s="232">
        <v>0.76</v>
      </c>
      <c r="H125" s="236">
        <f t="shared" si="159"/>
        <v>7.5999999999999992E-7</v>
      </c>
      <c r="I125" s="249">
        <f>I123</f>
        <v>12</v>
      </c>
      <c r="J125" s="252">
        <f>J124*10</f>
        <v>3.5</v>
      </c>
      <c r="K125" s="250" t="s">
        <v>186</v>
      </c>
      <c r="L125" s="251">
        <v>1.05</v>
      </c>
      <c r="M125" s="241" t="str">
        <f t="shared" si="155"/>
        <v>С3</v>
      </c>
      <c r="N125" s="241" t="str">
        <f t="shared" si="156"/>
        <v>Емкость DP ЛВЖ+токси</v>
      </c>
      <c r="O125" s="241" t="str">
        <f t="shared" si="157"/>
        <v>Полное-токси</v>
      </c>
      <c r="P125" s="241" t="s">
        <v>85</v>
      </c>
      <c r="Q125" s="241" t="s">
        <v>85</v>
      </c>
      <c r="R125" s="241" t="s">
        <v>85</v>
      </c>
      <c r="S125" s="241" t="s">
        <v>85</v>
      </c>
      <c r="T125" s="241" t="s">
        <v>85</v>
      </c>
      <c r="U125" s="241" t="s">
        <v>85</v>
      </c>
      <c r="V125" s="241" t="s">
        <v>85</v>
      </c>
      <c r="W125" s="241" t="s">
        <v>85</v>
      </c>
      <c r="X125" s="241" t="s">
        <v>85</v>
      </c>
      <c r="Y125" s="241" t="s">
        <v>85</v>
      </c>
      <c r="Z125" s="241" t="s">
        <v>85</v>
      </c>
      <c r="AA125" s="241" t="s">
        <v>85</v>
      </c>
      <c r="AB125" s="241" t="s">
        <v>85</v>
      </c>
      <c r="AC125" s="241" t="s">
        <v>85</v>
      </c>
      <c r="AD125" s="241" t="s">
        <v>85</v>
      </c>
      <c r="AE125" s="241" t="s">
        <v>85</v>
      </c>
      <c r="AF125" s="241" t="s">
        <v>85</v>
      </c>
      <c r="AG125" s="241" t="s">
        <v>85</v>
      </c>
      <c r="AH125" s="241">
        <v>0</v>
      </c>
      <c r="AI125" s="241">
        <v>0</v>
      </c>
      <c r="AJ125" s="241">
        <f>AJ123</f>
        <v>0.75</v>
      </c>
      <c r="AK125" s="241">
        <f>AK123</f>
        <v>2.7E-2</v>
      </c>
      <c r="AL125" s="241">
        <f>AL123</f>
        <v>3</v>
      </c>
      <c r="AO125" s="244">
        <f>AK125*I125*0.1+AJ125</f>
        <v>0.78239999999999998</v>
      </c>
      <c r="AP125" s="244">
        <f t="shared" si="160"/>
        <v>7.8240000000000004E-2</v>
      </c>
      <c r="AQ125" s="245">
        <f t="shared" si="161"/>
        <v>0</v>
      </c>
      <c r="AR125" s="245">
        <f t="shared" si="162"/>
        <v>0.21515999999999999</v>
      </c>
      <c r="AS125" s="244">
        <f>1333*J123*POWER(10,-6)</f>
        <v>1.5996E-2</v>
      </c>
      <c r="AT125" s="245">
        <f t="shared" si="158"/>
        <v>1.091796</v>
      </c>
      <c r="AU125" s="246">
        <f t="shared" si="163"/>
        <v>0</v>
      </c>
      <c r="AV125" s="246">
        <f t="shared" si="164"/>
        <v>0</v>
      </c>
      <c r="AW125" s="246">
        <f>H125*AT125</f>
        <v>8.2976495999999993E-7</v>
      </c>
    </row>
    <row r="126" spans="1:49" s="241" customFormat="1" x14ac:dyDescent="0.3">
      <c r="A126" s="232" t="s">
        <v>22</v>
      </c>
      <c r="B126" s="232" t="str">
        <f>B123</f>
        <v>Емкость DP ЛВЖ+токси</v>
      </c>
      <c r="C126" s="53" t="s">
        <v>222</v>
      </c>
      <c r="D126" s="234" t="s">
        <v>223</v>
      </c>
      <c r="E126" s="235">
        <v>1.0000000000000001E-5</v>
      </c>
      <c r="F126" s="248">
        <f>F123</f>
        <v>1</v>
      </c>
      <c r="G126" s="232">
        <v>4.0000000000000008E-2</v>
      </c>
      <c r="H126" s="236">
        <f t="shared" si="159"/>
        <v>4.0000000000000009E-7</v>
      </c>
      <c r="I126" s="249">
        <f>0.15*I123</f>
        <v>1.7999999999999998</v>
      </c>
      <c r="J126" s="238">
        <f>I126</f>
        <v>1.7999999999999998</v>
      </c>
      <c r="K126" s="250" t="s">
        <v>188</v>
      </c>
      <c r="L126" s="251">
        <v>45390</v>
      </c>
      <c r="M126" s="241" t="str">
        <f t="shared" si="155"/>
        <v>С4</v>
      </c>
      <c r="N126" s="241" t="str">
        <f t="shared" si="156"/>
        <v>Емкость DP ЛВЖ+токси</v>
      </c>
      <c r="O126" s="241" t="str">
        <f t="shared" si="157"/>
        <v>Частичное факел</v>
      </c>
      <c r="P126" s="241" t="s">
        <v>85</v>
      </c>
      <c r="Q126" s="241" t="s">
        <v>85</v>
      </c>
      <c r="R126" s="241" t="s">
        <v>85</v>
      </c>
      <c r="S126" s="241" t="s">
        <v>85</v>
      </c>
      <c r="T126" s="241" t="s">
        <v>85</v>
      </c>
      <c r="U126" s="241" t="s">
        <v>85</v>
      </c>
      <c r="V126" s="241" t="s">
        <v>85</v>
      </c>
      <c r="W126" s="241" t="s">
        <v>85</v>
      </c>
      <c r="X126" s="241" t="s">
        <v>85</v>
      </c>
      <c r="Y126" s="241" t="s">
        <v>85</v>
      </c>
      <c r="Z126" s="241" t="s">
        <v>85</v>
      </c>
      <c r="AA126" s="241" t="s">
        <v>85</v>
      </c>
      <c r="AB126" s="241" t="s">
        <v>85</v>
      </c>
      <c r="AC126" s="241" t="s">
        <v>85</v>
      </c>
      <c r="AD126" s="241" t="s">
        <v>85</v>
      </c>
      <c r="AE126" s="241" t="s">
        <v>85</v>
      </c>
      <c r="AF126" s="241" t="s">
        <v>85</v>
      </c>
      <c r="AG126" s="241" t="s">
        <v>85</v>
      </c>
      <c r="AH126" s="241">
        <v>0</v>
      </c>
      <c r="AI126" s="241">
        <v>1</v>
      </c>
      <c r="AJ126" s="241">
        <f>0.1*$AJ$2</f>
        <v>7.5000000000000011E-2</v>
      </c>
      <c r="AK126" s="241">
        <f>AK124</f>
        <v>2.7E-2</v>
      </c>
      <c r="AL126" s="241">
        <f>AL123</f>
        <v>3</v>
      </c>
      <c r="AO126" s="244">
        <f>AK126*I126*0.1+AJ126</f>
        <v>7.9860000000000014E-2</v>
      </c>
      <c r="AP126" s="244">
        <f t="shared" si="160"/>
        <v>7.9860000000000018E-3</v>
      </c>
      <c r="AQ126" s="245">
        <f t="shared" si="161"/>
        <v>0.25</v>
      </c>
      <c r="AR126" s="245">
        <f t="shared" si="162"/>
        <v>8.4461500000000009E-2</v>
      </c>
      <c r="AS126" s="244">
        <f>10068.2*J126*POWER(10,-6)</f>
        <v>1.8122759999999998E-2</v>
      </c>
      <c r="AT126" s="245">
        <f t="shared" si="158"/>
        <v>0.44043025999999996</v>
      </c>
      <c r="AU126" s="246">
        <f t="shared" si="163"/>
        <v>0</v>
      </c>
      <c r="AV126" s="246">
        <f t="shared" si="164"/>
        <v>4.0000000000000009E-7</v>
      </c>
      <c r="AW126" s="246">
        <f t="shared" ref="AW126:AW130" si="166">H126*AT126</f>
        <v>1.7617210400000003E-7</v>
      </c>
    </row>
    <row r="127" spans="1:49" s="241" customFormat="1" x14ac:dyDescent="0.3">
      <c r="A127" s="232" t="s">
        <v>23</v>
      </c>
      <c r="B127" s="232" t="str">
        <f>B123</f>
        <v>Емкость DP ЛВЖ+токси</v>
      </c>
      <c r="C127" s="53" t="s">
        <v>257</v>
      </c>
      <c r="D127" s="234" t="s">
        <v>181</v>
      </c>
      <c r="E127" s="247">
        <f>E126</f>
        <v>1.0000000000000001E-5</v>
      </c>
      <c r="F127" s="248">
        <f>F123</f>
        <v>1</v>
      </c>
      <c r="G127" s="232">
        <v>0.16000000000000003</v>
      </c>
      <c r="H127" s="236">
        <f t="shared" si="159"/>
        <v>1.6000000000000004E-6</v>
      </c>
      <c r="I127" s="249">
        <f>0.15*I123</f>
        <v>1.7999999999999998</v>
      </c>
      <c r="J127" s="238">
        <f>J124*0.15</f>
        <v>5.2499999999999998E-2</v>
      </c>
      <c r="K127" s="250" t="s">
        <v>189</v>
      </c>
      <c r="L127" s="251">
        <v>3</v>
      </c>
      <c r="M127" s="241" t="str">
        <f t="shared" si="155"/>
        <v>С5</v>
      </c>
      <c r="N127" s="241" t="str">
        <f t="shared" si="156"/>
        <v>Емкость DP ЛВЖ+токси</v>
      </c>
      <c r="O127" s="241" t="str">
        <f t="shared" si="157"/>
        <v>Частичное-токси</v>
      </c>
      <c r="P127" s="241" t="s">
        <v>85</v>
      </c>
      <c r="Q127" s="241" t="s">
        <v>85</v>
      </c>
      <c r="R127" s="241" t="s">
        <v>85</v>
      </c>
      <c r="S127" s="241" t="s">
        <v>85</v>
      </c>
      <c r="T127" s="241" t="s">
        <v>85</v>
      </c>
      <c r="U127" s="241" t="s">
        <v>85</v>
      </c>
      <c r="V127" s="241" t="s">
        <v>85</v>
      </c>
      <c r="W127" s="241" t="s">
        <v>85</v>
      </c>
      <c r="X127" s="241" t="s">
        <v>85</v>
      </c>
      <c r="Y127" s="241" t="s">
        <v>85</v>
      </c>
      <c r="Z127" s="241" t="s">
        <v>85</v>
      </c>
      <c r="AA127" s="241" t="s">
        <v>85</v>
      </c>
      <c r="AB127" s="241" t="s">
        <v>85</v>
      </c>
      <c r="AC127" s="241" t="s">
        <v>85</v>
      </c>
      <c r="AD127" s="241" t="s">
        <v>85</v>
      </c>
      <c r="AE127" s="241" t="s">
        <v>85</v>
      </c>
      <c r="AF127" s="241" t="s">
        <v>85</v>
      </c>
      <c r="AG127" s="241" t="s">
        <v>85</v>
      </c>
      <c r="AH127" s="241">
        <v>0</v>
      </c>
      <c r="AI127" s="241">
        <v>1</v>
      </c>
      <c r="AJ127" s="241">
        <f>0.1*$AJ$2</f>
        <v>7.5000000000000011E-2</v>
      </c>
      <c r="AK127" s="241">
        <f>AK123</f>
        <v>2.7E-2</v>
      </c>
      <c r="AL127" s="241">
        <f>ROUNDUP(AL123/3,0)</f>
        <v>1</v>
      </c>
      <c r="AO127" s="244">
        <f>AK127*I127+AJ127</f>
        <v>0.12360000000000002</v>
      </c>
      <c r="AP127" s="244">
        <f t="shared" si="160"/>
        <v>1.2360000000000003E-2</v>
      </c>
      <c r="AQ127" s="245">
        <f t="shared" si="161"/>
        <v>0.25</v>
      </c>
      <c r="AR127" s="245">
        <f t="shared" si="162"/>
        <v>9.6490000000000006E-2</v>
      </c>
      <c r="AS127" s="244">
        <f>1333*J124*POWER(10,-6)*10</f>
        <v>4.6654999999999995E-3</v>
      </c>
      <c r="AT127" s="245">
        <f t="shared" si="158"/>
        <v>0.48711550000000003</v>
      </c>
      <c r="AU127" s="246">
        <f t="shared" si="163"/>
        <v>0</v>
      </c>
      <c r="AV127" s="246">
        <f t="shared" si="164"/>
        <v>1.6000000000000004E-6</v>
      </c>
      <c r="AW127" s="246">
        <f t="shared" si="166"/>
        <v>7.7938480000000024E-7</v>
      </c>
    </row>
    <row r="128" spans="1:49" s="241" customFormat="1" x14ac:dyDescent="0.3">
      <c r="A128" s="232" t="s">
        <v>24</v>
      </c>
      <c r="B128" s="232" t="str">
        <f>B123</f>
        <v>Емкость DP ЛВЖ+токси</v>
      </c>
      <c r="C128" s="53" t="s">
        <v>224</v>
      </c>
      <c r="D128" s="234" t="s">
        <v>223</v>
      </c>
      <c r="E128" s="247">
        <f>E127</f>
        <v>1.0000000000000001E-5</v>
      </c>
      <c r="F128" s="248">
        <v>1</v>
      </c>
      <c r="G128" s="232">
        <v>4.0000000000000008E-2</v>
      </c>
      <c r="H128" s="236">
        <f t="shared" si="159"/>
        <v>4.0000000000000009E-7</v>
      </c>
      <c r="I128" s="249">
        <f>I126*0.15</f>
        <v>0.26999999999999996</v>
      </c>
      <c r="J128" s="238">
        <f>I128</f>
        <v>0.26999999999999996</v>
      </c>
      <c r="K128" s="253" t="s">
        <v>200</v>
      </c>
      <c r="L128" s="254">
        <v>13</v>
      </c>
      <c r="M128" s="241" t="str">
        <f t="shared" si="155"/>
        <v>С6</v>
      </c>
      <c r="N128" s="241" t="str">
        <f t="shared" si="156"/>
        <v>Емкость DP ЛВЖ+токси</v>
      </c>
      <c r="O128" s="241" t="str">
        <f t="shared" si="157"/>
        <v>Частичное факел</v>
      </c>
      <c r="P128" s="241" t="s">
        <v>85</v>
      </c>
      <c r="Q128" s="241" t="s">
        <v>85</v>
      </c>
      <c r="R128" s="241" t="s">
        <v>85</v>
      </c>
      <c r="S128" s="241" t="s">
        <v>85</v>
      </c>
      <c r="T128" s="241" t="s">
        <v>85</v>
      </c>
      <c r="U128" s="241" t="s">
        <v>85</v>
      </c>
      <c r="V128" s="241" t="s">
        <v>85</v>
      </c>
      <c r="W128" s="241" t="s">
        <v>85</v>
      </c>
      <c r="X128" s="241" t="s">
        <v>85</v>
      </c>
      <c r="Y128" s="241" t="s">
        <v>85</v>
      </c>
      <c r="Z128" s="241" t="s">
        <v>85</v>
      </c>
      <c r="AA128" s="241" t="s">
        <v>85</v>
      </c>
      <c r="AB128" s="241" t="s">
        <v>85</v>
      </c>
      <c r="AC128" s="241" t="s">
        <v>85</v>
      </c>
      <c r="AD128" s="241" t="s">
        <v>85</v>
      </c>
      <c r="AE128" s="241" t="s">
        <v>85</v>
      </c>
      <c r="AF128" s="241" t="s">
        <v>85</v>
      </c>
      <c r="AG128" s="241" t="s">
        <v>85</v>
      </c>
      <c r="AH128" s="241">
        <v>0</v>
      </c>
      <c r="AI128" s="241">
        <v>1</v>
      </c>
      <c r="AJ128" s="241">
        <f>0.1*$AJ$2</f>
        <v>7.5000000000000011E-2</v>
      </c>
      <c r="AK128" s="241">
        <f>AK123</f>
        <v>2.7E-2</v>
      </c>
      <c r="AL128" s="241">
        <f>AL127</f>
        <v>1</v>
      </c>
      <c r="AO128" s="244">
        <f t="shared" ref="AO128:AO129" si="167">AK128*I128+AJ128</f>
        <v>8.2290000000000016E-2</v>
      </c>
      <c r="AP128" s="244">
        <f t="shared" si="160"/>
        <v>8.2290000000000019E-3</v>
      </c>
      <c r="AQ128" s="245">
        <f t="shared" si="161"/>
        <v>0.25</v>
      </c>
      <c r="AR128" s="245">
        <f t="shared" si="162"/>
        <v>8.5129750000000004E-2</v>
      </c>
      <c r="AS128" s="244">
        <f>10068.2*J128*POWER(10,-6)</f>
        <v>2.7184139999999997E-3</v>
      </c>
      <c r="AT128" s="245">
        <f t="shared" si="158"/>
        <v>0.42836716400000002</v>
      </c>
      <c r="AU128" s="246">
        <f t="shared" si="163"/>
        <v>0</v>
      </c>
      <c r="AV128" s="246">
        <f t="shared" si="164"/>
        <v>4.0000000000000009E-7</v>
      </c>
      <c r="AW128" s="246">
        <f t="shared" si="166"/>
        <v>1.7134686560000004E-7</v>
      </c>
    </row>
    <row r="129" spans="1:49" s="241" customFormat="1" x14ac:dyDescent="0.3">
      <c r="A129" s="232" t="s">
        <v>219</v>
      </c>
      <c r="B129" s="232" t="str">
        <f>B123</f>
        <v>Емкость DP ЛВЖ+токси</v>
      </c>
      <c r="C129" s="53" t="s">
        <v>225</v>
      </c>
      <c r="D129" s="234" t="s">
        <v>174</v>
      </c>
      <c r="E129" s="247">
        <f>E127</f>
        <v>1.0000000000000001E-5</v>
      </c>
      <c r="F129" s="248">
        <f>F123</f>
        <v>1</v>
      </c>
      <c r="G129" s="232">
        <v>0.15200000000000002</v>
      </c>
      <c r="H129" s="236">
        <f t="shared" si="159"/>
        <v>1.5200000000000003E-6</v>
      </c>
      <c r="I129" s="249">
        <f>I126*0.15</f>
        <v>0.26999999999999996</v>
      </c>
      <c r="J129" s="238">
        <f>I129</f>
        <v>0.26999999999999996</v>
      </c>
      <c r="K129" s="250"/>
      <c r="L129" s="251"/>
      <c r="M129" s="241" t="str">
        <f t="shared" si="155"/>
        <v>С7</v>
      </c>
      <c r="N129" s="241" t="str">
        <f t="shared" si="156"/>
        <v>Емкость DP ЛВЖ+токси</v>
      </c>
      <c r="O129" s="241" t="str">
        <f t="shared" si="157"/>
        <v>Частичное-пожар-вспышка</v>
      </c>
      <c r="P129" s="241" t="s">
        <v>85</v>
      </c>
      <c r="Q129" s="241" t="s">
        <v>85</v>
      </c>
      <c r="R129" s="241" t="s">
        <v>85</v>
      </c>
      <c r="S129" s="241" t="s">
        <v>85</v>
      </c>
      <c r="T129" s="241" t="s">
        <v>85</v>
      </c>
      <c r="U129" s="241" t="s">
        <v>85</v>
      </c>
      <c r="V129" s="241" t="s">
        <v>85</v>
      </c>
      <c r="W129" s="241" t="s">
        <v>85</v>
      </c>
      <c r="X129" s="241" t="s">
        <v>85</v>
      </c>
      <c r="Y129" s="241" t="s">
        <v>85</v>
      </c>
      <c r="Z129" s="241" t="s">
        <v>85</v>
      </c>
      <c r="AA129" s="241" t="s">
        <v>85</v>
      </c>
      <c r="AB129" s="241" t="s">
        <v>85</v>
      </c>
      <c r="AC129" s="241" t="s">
        <v>85</v>
      </c>
      <c r="AD129" s="241" t="s">
        <v>85</v>
      </c>
      <c r="AE129" s="241" t="s">
        <v>85</v>
      </c>
      <c r="AF129" s="241" t="s">
        <v>85</v>
      </c>
      <c r="AG129" s="241" t="s">
        <v>85</v>
      </c>
      <c r="AH129" s="241">
        <v>0</v>
      </c>
      <c r="AI129" s="241">
        <v>1</v>
      </c>
      <c r="AJ129" s="241">
        <f>0.1*$AJ$2</f>
        <v>7.5000000000000011E-2</v>
      </c>
      <c r="AK129" s="241">
        <f>AK123</f>
        <v>2.7E-2</v>
      </c>
      <c r="AL129" s="241">
        <f>ROUNDUP(AL123/3,0)</f>
        <v>1</v>
      </c>
      <c r="AO129" s="244">
        <f t="shared" si="167"/>
        <v>8.2290000000000016E-2</v>
      </c>
      <c r="AP129" s="244">
        <f t="shared" si="160"/>
        <v>8.2290000000000019E-3</v>
      </c>
      <c r="AQ129" s="245">
        <f t="shared" si="161"/>
        <v>0.25</v>
      </c>
      <c r="AR129" s="245">
        <f t="shared" si="162"/>
        <v>8.5129750000000004E-2</v>
      </c>
      <c r="AS129" s="244">
        <f>10068.2*J129*POWER(10,-6)</f>
        <v>2.7184139999999997E-3</v>
      </c>
      <c r="AT129" s="245">
        <f t="shared" si="158"/>
        <v>0.42836716400000002</v>
      </c>
      <c r="AU129" s="246">
        <f t="shared" si="163"/>
        <v>0</v>
      </c>
      <c r="AV129" s="246">
        <f t="shared" si="164"/>
        <v>1.5200000000000003E-6</v>
      </c>
      <c r="AW129" s="246">
        <f t="shared" si="166"/>
        <v>6.5111808928000016E-7</v>
      </c>
    </row>
    <row r="130" spans="1:49" s="241" customFormat="1" ht="15" thickBot="1" x14ac:dyDescent="0.35">
      <c r="A130" s="232" t="s">
        <v>220</v>
      </c>
      <c r="B130" s="232" t="str">
        <f>B123</f>
        <v>Емкость DP ЛВЖ+токси</v>
      </c>
      <c r="C130" s="53" t="s">
        <v>228</v>
      </c>
      <c r="D130" s="234" t="s">
        <v>181</v>
      </c>
      <c r="E130" s="247">
        <f>E127</f>
        <v>1.0000000000000001E-5</v>
      </c>
      <c r="F130" s="248">
        <f>F123</f>
        <v>1</v>
      </c>
      <c r="G130" s="232">
        <v>0.6080000000000001</v>
      </c>
      <c r="H130" s="236">
        <f t="shared" si="159"/>
        <v>6.0800000000000011E-6</v>
      </c>
      <c r="I130" s="249">
        <f>I126*0.15</f>
        <v>0.26999999999999996</v>
      </c>
      <c r="J130" s="238">
        <f>J128</f>
        <v>0.26999999999999996</v>
      </c>
      <c r="K130" s="255"/>
      <c r="L130" s="256"/>
      <c r="M130" s="241" t="str">
        <f t="shared" si="155"/>
        <v>С8</v>
      </c>
      <c r="N130" s="241" t="str">
        <f t="shared" si="156"/>
        <v>Емкость DP ЛВЖ+токси</v>
      </c>
      <c r="O130" s="241" t="str">
        <f t="shared" si="157"/>
        <v>Частичное-токси</v>
      </c>
      <c r="P130" s="241" t="s">
        <v>85</v>
      </c>
      <c r="Q130" s="241" t="s">
        <v>85</v>
      </c>
      <c r="R130" s="241" t="s">
        <v>85</v>
      </c>
      <c r="S130" s="241" t="s">
        <v>85</v>
      </c>
      <c r="T130" s="241" t="s">
        <v>85</v>
      </c>
      <c r="U130" s="241" t="s">
        <v>85</v>
      </c>
      <c r="V130" s="241" t="s">
        <v>85</v>
      </c>
      <c r="W130" s="241" t="s">
        <v>85</v>
      </c>
      <c r="X130" s="241" t="s">
        <v>85</v>
      </c>
      <c r="Y130" s="241" t="s">
        <v>85</v>
      </c>
      <c r="Z130" s="241" t="s">
        <v>85</v>
      </c>
      <c r="AA130" s="241" t="s">
        <v>85</v>
      </c>
      <c r="AB130" s="241" t="s">
        <v>85</v>
      </c>
      <c r="AC130" s="241" t="s">
        <v>85</v>
      </c>
      <c r="AD130" s="241" t="s">
        <v>85</v>
      </c>
      <c r="AE130" s="241" t="s">
        <v>85</v>
      </c>
      <c r="AF130" s="241" t="s">
        <v>85</v>
      </c>
      <c r="AG130" s="241" t="s">
        <v>85</v>
      </c>
      <c r="AH130" s="241">
        <v>0</v>
      </c>
      <c r="AI130" s="241">
        <v>0</v>
      </c>
      <c r="AJ130" s="241">
        <f>0.1*$AJ$2</f>
        <v>7.5000000000000011E-2</v>
      </c>
      <c r="AK130" s="241">
        <f>AK123</f>
        <v>2.7E-2</v>
      </c>
      <c r="AL130" s="241">
        <f>ROUNDUP(AL123/3,0)</f>
        <v>1</v>
      </c>
      <c r="AO130" s="244">
        <f>AK130*I130*0.1+AJ130</f>
        <v>7.5729000000000005E-2</v>
      </c>
      <c r="AP130" s="244">
        <f t="shared" si="160"/>
        <v>7.5729000000000005E-3</v>
      </c>
      <c r="AQ130" s="245">
        <f t="shared" si="161"/>
        <v>0</v>
      </c>
      <c r="AR130" s="245">
        <f t="shared" si="162"/>
        <v>2.0825475000000003E-2</v>
      </c>
      <c r="AS130" s="244">
        <f>1333*J128*POWER(10,-6)</f>
        <v>3.5990999999999996E-4</v>
      </c>
      <c r="AT130" s="245">
        <f t="shared" si="158"/>
        <v>0.10448728500000001</v>
      </c>
      <c r="AU130" s="246">
        <f t="shared" si="163"/>
        <v>0</v>
      </c>
      <c r="AV130" s="246">
        <f t="shared" si="164"/>
        <v>0</v>
      </c>
      <c r="AW130" s="246">
        <f t="shared" si="166"/>
        <v>6.3528269280000015E-7</v>
      </c>
    </row>
    <row r="131" spans="1:49" s="241" customFormat="1" x14ac:dyDescent="0.3">
      <c r="A131" s="296" t="s">
        <v>251</v>
      </c>
      <c r="B131" s="296" t="str">
        <f>B123</f>
        <v>Емкость DP ЛВЖ+токси</v>
      </c>
      <c r="C131" s="296" t="s">
        <v>252</v>
      </c>
      <c r="D131" s="296" t="s">
        <v>253</v>
      </c>
      <c r="E131" s="297">
        <v>2.5000000000000001E-5</v>
      </c>
      <c r="F131" s="296">
        <v>1</v>
      </c>
      <c r="G131" s="296">
        <v>1</v>
      </c>
      <c r="H131" s="298">
        <f t="shared" si="159"/>
        <v>2.5000000000000001E-5</v>
      </c>
      <c r="I131" s="299">
        <f>I123</f>
        <v>12</v>
      </c>
      <c r="J131" s="299">
        <f>J123*0.6</f>
        <v>7.1999999999999993</v>
      </c>
      <c r="K131" s="296"/>
      <c r="L131" s="296"/>
      <c r="M131" s="300" t="str">
        <f t="shared" si="155"/>
        <v>С9</v>
      </c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>
        <v>1</v>
      </c>
      <c r="AI131" s="300">
        <v>2</v>
      </c>
      <c r="AJ131" s="300">
        <f>AJ123</f>
        <v>0.75</v>
      </c>
      <c r="AK131" s="300">
        <f>AK123</f>
        <v>2.7E-2</v>
      </c>
      <c r="AL131" s="300">
        <v>5</v>
      </c>
      <c r="AM131" s="300"/>
      <c r="AN131" s="300"/>
      <c r="AO131" s="301">
        <f>AK131*I131+AJ131</f>
        <v>1.0740000000000001</v>
      </c>
      <c r="AP131" s="301">
        <f>0.1*AO131</f>
        <v>0.10740000000000001</v>
      </c>
      <c r="AQ131" s="302">
        <f>AH131*3+0.25*AI131</f>
        <v>3.5</v>
      </c>
      <c r="AR131" s="302">
        <f>SUM(AO131:AQ131)/4</f>
        <v>1.17035</v>
      </c>
      <c r="AS131" s="301">
        <f>10068.2*J131*POWER(10,-6)</f>
        <v>7.2491039999999993E-2</v>
      </c>
      <c r="AT131" s="302">
        <f t="shared" si="158"/>
        <v>5.9242410400000001</v>
      </c>
      <c r="AU131" s="303">
        <f>AH131*H131</f>
        <v>2.5000000000000001E-5</v>
      </c>
      <c r="AV131" s="303">
        <f>H131*AI131</f>
        <v>5.0000000000000002E-5</v>
      </c>
      <c r="AW131" s="303">
        <f>H131*AT131</f>
        <v>1.4810602600000001E-4</v>
      </c>
    </row>
    <row r="132" spans="1:49" ht="15" thickBot="1" x14ac:dyDescent="0.35"/>
    <row r="133" spans="1:49" s="241" customFormat="1" ht="18" customHeight="1" x14ac:dyDescent="0.3">
      <c r="A133" s="232" t="s">
        <v>19</v>
      </c>
      <c r="B133" s="233" t="s">
        <v>235</v>
      </c>
      <c r="C133" s="53" t="s">
        <v>205</v>
      </c>
      <c r="D133" s="234" t="s">
        <v>60</v>
      </c>
      <c r="E133" s="235">
        <v>1.0000000000000001E-5</v>
      </c>
      <c r="F133" s="233">
        <v>1</v>
      </c>
      <c r="G133" s="232">
        <v>0.05</v>
      </c>
      <c r="H133" s="236">
        <f>E133*F133*G133</f>
        <v>5.0000000000000008E-7</v>
      </c>
      <c r="I133" s="237">
        <v>12</v>
      </c>
      <c r="J133" s="238">
        <f>I133</f>
        <v>12</v>
      </c>
      <c r="K133" s="239" t="s">
        <v>184</v>
      </c>
      <c r="L133" s="240">
        <v>200</v>
      </c>
      <c r="M133" s="241" t="str">
        <f t="shared" ref="M133:M135" si="168">A133</f>
        <v>С1</v>
      </c>
      <c r="N133" s="241" t="str">
        <f t="shared" ref="N133:N135" si="169">B133</f>
        <v>Емкость подземная ЛВЖ</v>
      </c>
      <c r="O133" s="241" t="str">
        <f t="shared" ref="O133:O135" si="170">D133</f>
        <v>Полное-пожар</v>
      </c>
      <c r="P133" s="241" t="s">
        <v>85</v>
      </c>
      <c r="Q133" s="241" t="s">
        <v>85</v>
      </c>
      <c r="R133" s="241" t="s">
        <v>85</v>
      </c>
      <c r="S133" s="241" t="s">
        <v>85</v>
      </c>
      <c r="T133" s="241" t="s">
        <v>85</v>
      </c>
      <c r="U133" s="241" t="s">
        <v>85</v>
      </c>
      <c r="V133" s="241" t="s">
        <v>85</v>
      </c>
      <c r="W133" s="241" t="s">
        <v>85</v>
      </c>
      <c r="X133" s="241" t="s">
        <v>85</v>
      </c>
      <c r="Y133" s="241" t="s">
        <v>85</v>
      </c>
      <c r="Z133" s="241" t="s">
        <v>85</v>
      </c>
      <c r="AA133" s="241" t="s">
        <v>85</v>
      </c>
      <c r="AB133" s="241" t="s">
        <v>85</v>
      </c>
      <c r="AC133" s="241" t="s">
        <v>85</v>
      </c>
      <c r="AD133" s="241" t="s">
        <v>85</v>
      </c>
      <c r="AE133" s="241" t="s">
        <v>85</v>
      </c>
      <c r="AF133" s="241" t="s">
        <v>85</v>
      </c>
      <c r="AG133" s="241" t="s">
        <v>85</v>
      </c>
      <c r="AH133" s="242">
        <v>1</v>
      </c>
      <c r="AI133" s="242">
        <v>2</v>
      </c>
      <c r="AJ133" s="243">
        <v>0.75</v>
      </c>
      <c r="AK133" s="243">
        <v>2.7E-2</v>
      </c>
      <c r="AL133" s="243">
        <v>3</v>
      </c>
      <c r="AO133" s="244">
        <f>AK133*I133+AJ133</f>
        <v>1.0740000000000001</v>
      </c>
      <c r="AP133" s="244">
        <f>0.1*AO133</f>
        <v>0.10740000000000001</v>
      </c>
      <c r="AQ133" s="245">
        <f>AH133*3+0.25*AI133</f>
        <v>3.5</v>
      </c>
      <c r="AR133" s="245">
        <f>SUM(AO133:AQ133)/4</f>
        <v>1.17035</v>
      </c>
      <c r="AS133" s="244">
        <f>10068.2*J133*POWER(10,-6)</f>
        <v>0.12081840000000001</v>
      </c>
      <c r="AT133" s="245">
        <f t="shared" ref="AT133:AT135" si="171">AS133+AR133+AQ133+AP133+AO133</f>
        <v>5.9725684000000001</v>
      </c>
      <c r="AU133" s="246">
        <f>AH133*H133</f>
        <v>5.0000000000000008E-7</v>
      </c>
      <c r="AV133" s="246">
        <f>H133*AI133</f>
        <v>1.0000000000000002E-6</v>
      </c>
      <c r="AW133" s="246">
        <f>H133*AT133</f>
        <v>2.9862842000000004E-6</v>
      </c>
    </row>
    <row r="134" spans="1:49" s="241" customFormat="1" x14ac:dyDescent="0.3">
      <c r="A134" s="232" t="s">
        <v>20</v>
      </c>
      <c r="B134" s="232" t="str">
        <f>B133</f>
        <v>Емкость подземная ЛВЖ</v>
      </c>
      <c r="C134" s="53" t="s">
        <v>211</v>
      </c>
      <c r="D134" s="234" t="s">
        <v>63</v>
      </c>
      <c r="E134" s="247">
        <f>E133</f>
        <v>1.0000000000000001E-5</v>
      </c>
      <c r="F134" s="248">
        <f>F133</f>
        <v>1</v>
      </c>
      <c r="G134" s="232">
        <v>4.7500000000000001E-2</v>
      </c>
      <c r="H134" s="236">
        <f t="shared" ref="H134:H135" si="172">E134*F134*G134</f>
        <v>4.7500000000000006E-7</v>
      </c>
      <c r="I134" s="249">
        <f>I133</f>
        <v>12</v>
      </c>
      <c r="J134" s="257">
        <v>0.35</v>
      </c>
      <c r="K134" s="250" t="s">
        <v>185</v>
      </c>
      <c r="L134" s="251">
        <v>0</v>
      </c>
      <c r="M134" s="241" t="str">
        <f t="shared" si="168"/>
        <v>С2</v>
      </c>
      <c r="N134" s="241" t="str">
        <f t="shared" si="169"/>
        <v>Емкость подземная ЛВЖ</v>
      </c>
      <c r="O134" s="241" t="str">
        <f t="shared" si="170"/>
        <v>Полное-взрыв</v>
      </c>
      <c r="P134" s="241" t="s">
        <v>85</v>
      </c>
      <c r="Q134" s="241" t="s">
        <v>85</v>
      </c>
      <c r="R134" s="241" t="s">
        <v>85</v>
      </c>
      <c r="S134" s="241" t="s">
        <v>85</v>
      </c>
      <c r="T134" s="241" t="s">
        <v>85</v>
      </c>
      <c r="U134" s="241" t="s">
        <v>85</v>
      </c>
      <c r="V134" s="241" t="s">
        <v>85</v>
      </c>
      <c r="W134" s="241" t="s">
        <v>85</v>
      </c>
      <c r="X134" s="241" t="s">
        <v>85</v>
      </c>
      <c r="Y134" s="241" t="s">
        <v>85</v>
      </c>
      <c r="Z134" s="241" t="s">
        <v>85</v>
      </c>
      <c r="AA134" s="241" t="s">
        <v>85</v>
      </c>
      <c r="AB134" s="241" t="s">
        <v>85</v>
      </c>
      <c r="AC134" s="241" t="s">
        <v>85</v>
      </c>
      <c r="AD134" s="241" t="s">
        <v>85</v>
      </c>
      <c r="AE134" s="241" t="s">
        <v>85</v>
      </c>
      <c r="AF134" s="241" t="s">
        <v>85</v>
      </c>
      <c r="AG134" s="241" t="s">
        <v>85</v>
      </c>
      <c r="AH134" s="242">
        <v>2</v>
      </c>
      <c r="AI134" s="242">
        <v>2</v>
      </c>
      <c r="AJ134" s="241">
        <f>AJ133</f>
        <v>0.75</v>
      </c>
      <c r="AK134" s="241">
        <f>AK133</f>
        <v>2.7E-2</v>
      </c>
      <c r="AL134" s="241">
        <f>AL133</f>
        <v>3</v>
      </c>
      <c r="AO134" s="244">
        <f>AK134*I134+AJ134</f>
        <v>1.0740000000000001</v>
      </c>
      <c r="AP134" s="244">
        <f t="shared" ref="AP134:AP135" si="173">0.1*AO134</f>
        <v>0.10740000000000001</v>
      </c>
      <c r="AQ134" s="245">
        <f t="shared" ref="AQ134:AQ135" si="174">AH134*3+0.25*AI134</f>
        <v>6.5</v>
      </c>
      <c r="AR134" s="245">
        <f t="shared" ref="AR134:AR135" si="175">SUM(AO134:AQ134)/4</f>
        <v>1.92035</v>
      </c>
      <c r="AS134" s="244">
        <f>10068.2*J134*POWER(10,-6)*10</f>
        <v>3.5238699999999998E-2</v>
      </c>
      <c r="AT134" s="245">
        <f t="shared" si="171"/>
        <v>9.6369886999999999</v>
      </c>
      <c r="AU134" s="246">
        <f t="shared" ref="AU134:AU135" si="176">AH134*H134</f>
        <v>9.5000000000000012E-7</v>
      </c>
      <c r="AV134" s="246">
        <f t="shared" ref="AV134:AV135" si="177">H134*AI134</f>
        <v>9.5000000000000012E-7</v>
      </c>
      <c r="AW134" s="246">
        <f t="shared" ref="AW134" si="178">H134*AT134</f>
        <v>4.5775696325000001E-6</v>
      </c>
    </row>
    <row r="135" spans="1:49" s="241" customFormat="1" x14ac:dyDescent="0.3">
      <c r="A135" s="232" t="s">
        <v>21</v>
      </c>
      <c r="B135" s="232" t="str">
        <f>B133</f>
        <v>Емкость подземная ЛВЖ</v>
      </c>
      <c r="C135" s="53" t="s">
        <v>254</v>
      </c>
      <c r="D135" s="234" t="s">
        <v>61</v>
      </c>
      <c r="E135" s="247">
        <f>E133</f>
        <v>1.0000000000000001E-5</v>
      </c>
      <c r="F135" s="248">
        <f>F133</f>
        <v>1</v>
      </c>
      <c r="G135" s="232">
        <v>0.90249999999999997</v>
      </c>
      <c r="H135" s="236">
        <f t="shared" si="172"/>
        <v>9.0250000000000008E-6</v>
      </c>
      <c r="I135" s="249">
        <f>I133</f>
        <v>12</v>
      </c>
      <c r="J135" s="252">
        <v>0</v>
      </c>
      <c r="K135" s="250" t="s">
        <v>186</v>
      </c>
      <c r="L135" s="251">
        <v>0</v>
      </c>
      <c r="M135" s="241" t="str">
        <f t="shared" si="168"/>
        <v>С3</v>
      </c>
      <c r="N135" s="241" t="str">
        <f t="shared" si="169"/>
        <v>Емкость подземная ЛВЖ</v>
      </c>
      <c r="O135" s="241" t="str">
        <f t="shared" si="170"/>
        <v>Полное-ликвидация</v>
      </c>
      <c r="P135" s="241" t="s">
        <v>85</v>
      </c>
      <c r="Q135" s="241" t="s">
        <v>85</v>
      </c>
      <c r="R135" s="241" t="s">
        <v>85</v>
      </c>
      <c r="S135" s="241" t="s">
        <v>85</v>
      </c>
      <c r="T135" s="241" t="s">
        <v>85</v>
      </c>
      <c r="U135" s="241" t="s">
        <v>85</v>
      </c>
      <c r="V135" s="241" t="s">
        <v>85</v>
      </c>
      <c r="W135" s="241" t="s">
        <v>85</v>
      </c>
      <c r="X135" s="241" t="s">
        <v>85</v>
      </c>
      <c r="Y135" s="241" t="s">
        <v>85</v>
      </c>
      <c r="Z135" s="241" t="s">
        <v>85</v>
      </c>
      <c r="AA135" s="241" t="s">
        <v>85</v>
      </c>
      <c r="AB135" s="241" t="s">
        <v>85</v>
      </c>
      <c r="AC135" s="241" t="s">
        <v>85</v>
      </c>
      <c r="AD135" s="241" t="s">
        <v>85</v>
      </c>
      <c r="AE135" s="241" t="s">
        <v>85</v>
      </c>
      <c r="AF135" s="241" t="s">
        <v>85</v>
      </c>
      <c r="AG135" s="241" t="s">
        <v>85</v>
      </c>
      <c r="AH135" s="241">
        <v>0</v>
      </c>
      <c r="AI135" s="241">
        <v>0</v>
      </c>
      <c r="AJ135" s="241">
        <f>AJ133</f>
        <v>0.75</v>
      </c>
      <c r="AK135" s="241">
        <f>AK133</f>
        <v>2.7E-2</v>
      </c>
      <c r="AL135" s="241">
        <f>AL133</f>
        <v>3</v>
      </c>
      <c r="AO135" s="244">
        <f>AK135*I135*0.1+AJ135</f>
        <v>0.78239999999999998</v>
      </c>
      <c r="AP135" s="244">
        <f t="shared" si="173"/>
        <v>7.8240000000000004E-2</v>
      </c>
      <c r="AQ135" s="245">
        <f t="shared" si="174"/>
        <v>0</v>
      </c>
      <c r="AR135" s="245">
        <f t="shared" si="175"/>
        <v>0.21515999999999999</v>
      </c>
      <c r="AS135" s="244">
        <f>1333*J133*POWER(10,-6)</f>
        <v>1.5996E-2</v>
      </c>
      <c r="AT135" s="245">
        <f t="shared" si="171"/>
        <v>1.091796</v>
      </c>
      <c r="AU135" s="246">
        <f t="shared" si="176"/>
        <v>0</v>
      </c>
      <c r="AV135" s="246">
        <f t="shared" si="177"/>
        <v>0</v>
      </c>
      <c r="AW135" s="246">
        <f>H135*AT135</f>
        <v>9.853458900000001E-6</v>
      </c>
    </row>
    <row r="136" spans="1:49" s="241" customFormat="1" x14ac:dyDescent="0.3">
      <c r="A136" s="232"/>
      <c r="B136" s="232"/>
      <c r="C136" s="53"/>
      <c r="D136" s="234"/>
      <c r="E136" s="235"/>
      <c r="F136" s="248"/>
      <c r="G136" s="232"/>
      <c r="H136" s="236"/>
      <c r="I136" s="249"/>
      <c r="J136" s="238"/>
      <c r="K136" s="250" t="s">
        <v>188</v>
      </c>
      <c r="L136" s="251">
        <v>45390</v>
      </c>
      <c r="AO136" s="244"/>
      <c r="AP136" s="244"/>
      <c r="AQ136" s="245"/>
      <c r="AR136" s="245"/>
      <c r="AS136" s="244"/>
      <c r="AT136" s="245"/>
      <c r="AU136" s="246"/>
      <c r="AV136" s="246"/>
      <c r="AW136" s="246"/>
    </row>
    <row r="137" spans="1:49" s="241" customFormat="1" x14ac:dyDescent="0.3">
      <c r="A137" s="232"/>
      <c r="B137" s="232"/>
      <c r="C137" s="53"/>
      <c r="D137" s="234"/>
      <c r="E137" s="247"/>
      <c r="F137" s="248"/>
      <c r="G137" s="232"/>
      <c r="H137" s="236"/>
      <c r="I137" s="249"/>
      <c r="J137" s="238"/>
      <c r="K137" s="250" t="s">
        <v>189</v>
      </c>
      <c r="L137" s="251">
        <v>3</v>
      </c>
      <c r="AO137" s="244"/>
      <c r="AP137" s="244"/>
      <c r="AQ137" s="245"/>
      <c r="AR137" s="245"/>
      <c r="AS137" s="244"/>
      <c r="AT137" s="245"/>
      <c r="AU137" s="246"/>
      <c r="AV137" s="246"/>
      <c r="AW137" s="246"/>
    </row>
    <row r="138" spans="1:49" s="241" customFormat="1" ht="15" thickBot="1" x14ac:dyDescent="0.35">
      <c r="A138" s="232"/>
      <c r="B138" s="232"/>
      <c r="C138" s="53"/>
      <c r="D138" s="234"/>
      <c r="E138" s="247"/>
      <c r="F138" s="248"/>
      <c r="G138" s="232"/>
      <c r="H138" s="236"/>
      <c r="I138" s="249"/>
      <c r="J138" s="238"/>
      <c r="K138" s="255" t="s">
        <v>200</v>
      </c>
      <c r="L138" s="267">
        <v>14</v>
      </c>
      <c r="AO138" s="244"/>
      <c r="AP138" s="244"/>
      <c r="AQ138" s="245"/>
      <c r="AR138" s="245"/>
      <c r="AS138" s="244"/>
      <c r="AT138" s="245"/>
      <c r="AU138" s="246"/>
      <c r="AV138" s="246"/>
      <c r="AW138" s="246"/>
    </row>
    <row r="139" spans="1:49" s="241" customFormat="1" x14ac:dyDescent="0.3">
      <c r="A139" s="242"/>
      <c r="B139" s="242"/>
      <c r="D139" s="288"/>
      <c r="E139" s="289"/>
      <c r="F139" s="290"/>
      <c r="G139" s="242"/>
      <c r="H139" s="246"/>
      <c r="I139" s="245"/>
      <c r="J139" s="245"/>
      <c r="K139" s="242"/>
      <c r="L139" s="290"/>
      <c r="AO139" s="244"/>
      <c r="AP139" s="244"/>
      <c r="AQ139" s="245"/>
      <c r="AR139" s="245"/>
      <c r="AS139" s="244"/>
      <c r="AT139" s="245"/>
      <c r="AU139" s="246"/>
      <c r="AV139" s="246"/>
      <c r="AW139" s="246"/>
    </row>
    <row r="140" spans="1:49" s="241" customFormat="1" x14ac:dyDescent="0.3">
      <c r="A140" s="242"/>
      <c r="B140" s="242"/>
      <c r="D140" s="288"/>
      <c r="E140" s="289"/>
      <c r="F140" s="290"/>
      <c r="G140" s="242"/>
      <c r="H140" s="246"/>
      <c r="I140" s="245"/>
      <c r="J140" s="245"/>
      <c r="K140" s="242"/>
      <c r="L140" s="290"/>
      <c r="AO140" s="244"/>
      <c r="AP140" s="244"/>
      <c r="AQ140" s="245"/>
      <c r="AR140" s="245"/>
      <c r="AS140" s="244"/>
      <c r="AT140" s="245"/>
      <c r="AU140" s="246"/>
      <c r="AV140" s="246"/>
      <c r="AW140" s="246"/>
    </row>
    <row r="141" spans="1:49" s="241" customFormat="1" x14ac:dyDescent="0.3">
      <c r="A141" s="242"/>
      <c r="B141" s="242"/>
      <c r="D141" s="288"/>
      <c r="E141" s="289"/>
      <c r="F141" s="290"/>
      <c r="G141" s="242"/>
      <c r="H141" s="246"/>
      <c r="I141" s="245"/>
      <c r="J141" s="245"/>
      <c r="K141" s="242"/>
      <c r="L141" s="290"/>
      <c r="AO141" s="244"/>
      <c r="AP141" s="244"/>
      <c r="AQ141" s="245"/>
      <c r="AR141" s="245"/>
      <c r="AS141" s="244"/>
      <c r="AT141" s="245"/>
      <c r="AU141" s="246"/>
      <c r="AV141" s="246"/>
      <c r="AW141" s="246"/>
    </row>
    <row r="142" spans="1:49" ht="15" thickBot="1" x14ac:dyDescent="0.35"/>
    <row r="143" spans="1:49" s="241" customFormat="1" ht="18" customHeight="1" x14ac:dyDescent="0.3">
      <c r="A143" s="232" t="s">
        <v>19</v>
      </c>
      <c r="B143" s="233" t="s">
        <v>244</v>
      </c>
      <c r="C143" s="53" t="s">
        <v>205</v>
      </c>
      <c r="D143" s="234" t="s">
        <v>60</v>
      </c>
      <c r="E143" s="235">
        <v>1.0000000000000001E-5</v>
      </c>
      <c r="F143" s="233">
        <v>1</v>
      </c>
      <c r="G143" s="232">
        <v>0.05</v>
      </c>
      <c r="H143" s="236">
        <f>E143*F143*G143</f>
        <v>5.0000000000000008E-7</v>
      </c>
      <c r="I143" s="237">
        <v>12</v>
      </c>
      <c r="J143" s="295">
        <f>I143</f>
        <v>12</v>
      </c>
      <c r="K143" s="239" t="s">
        <v>184</v>
      </c>
      <c r="L143" s="240">
        <v>200</v>
      </c>
      <c r="M143" s="241" t="str">
        <f t="shared" ref="M143:M145" si="179">A143</f>
        <v>С1</v>
      </c>
      <c r="N143" s="241" t="str">
        <f t="shared" ref="N143:N145" si="180">B143</f>
        <v>Емкость подземная ГЖ</v>
      </c>
      <c r="O143" s="241" t="str">
        <f t="shared" ref="O143:O145" si="181">D143</f>
        <v>Полное-пожар</v>
      </c>
      <c r="P143" s="241" t="s">
        <v>85</v>
      </c>
      <c r="Q143" s="241" t="s">
        <v>85</v>
      </c>
      <c r="R143" s="241" t="s">
        <v>85</v>
      </c>
      <c r="S143" s="241" t="s">
        <v>85</v>
      </c>
      <c r="T143" s="241" t="s">
        <v>85</v>
      </c>
      <c r="U143" s="241" t="s">
        <v>85</v>
      </c>
      <c r="V143" s="241" t="s">
        <v>85</v>
      </c>
      <c r="W143" s="241" t="s">
        <v>85</v>
      </c>
      <c r="X143" s="241" t="s">
        <v>85</v>
      </c>
      <c r="Y143" s="241" t="s">
        <v>85</v>
      </c>
      <c r="Z143" s="241" t="s">
        <v>85</v>
      </c>
      <c r="AA143" s="241" t="s">
        <v>85</v>
      </c>
      <c r="AB143" s="241" t="s">
        <v>85</v>
      </c>
      <c r="AC143" s="241" t="s">
        <v>85</v>
      </c>
      <c r="AD143" s="241" t="s">
        <v>85</v>
      </c>
      <c r="AE143" s="241" t="s">
        <v>85</v>
      </c>
      <c r="AF143" s="241" t="s">
        <v>85</v>
      </c>
      <c r="AG143" s="241" t="s">
        <v>85</v>
      </c>
      <c r="AH143" s="242">
        <v>1</v>
      </c>
      <c r="AI143" s="242">
        <v>2</v>
      </c>
      <c r="AJ143" s="243">
        <v>0.75</v>
      </c>
      <c r="AK143" s="243">
        <v>2.7E-2</v>
      </c>
      <c r="AL143" s="243">
        <v>3</v>
      </c>
      <c r="AO143" s="244">
        <f>AK143*I143+AJ143</f>
        <v>1.0740000000000001</v>
      </c>
      <c r="AP143" s="244">
        <f>0.1*AO143</f>
        <v>0.10740000000000001</v>
      </c>
      <c r="AQ143" s="245">
        <f>AH143*3+0.25*AI143</f>
        <v>3.5</v>
      </c>
      <c r="AR143" s="245">
        <f>SUM(AO143:AQ143)/4</f>
        <v>1.17035</v>
      </c>
      <c r="AS143" s="244">
        <f>10068.2*J143*POWER(10,-6)</f>
        <v>0.12081840000000001</v>
      </c>
      <c r="AT143" s="245">
        <f t="shared" ref="AT143:AT145" si="182">AS143+AR143+AQ143+AP143+AO143</f>
        <v>5.9725684000000001</v>
      </c>
      <c r="AU143" s="246">
        <f>AH143*H143</f>
        <v>5.0000000000000008E-7</v>
      </c>
      <c r="AV143" s="246">
        <f>H143*AI143</f>
        <v>1.0000000000000002E-6</v>
      </c>
      <c r="AW143" s="246">
        <f>H143*AT143</f>
        <v>2.9862842000000004E-6</v>
      </c>
    </row>
    <row r="144" spans="1:49" s="241" customFormat="1" x14ac:dyDescent="0.3">
      <c r="A144" s="232" t="s">
        <v>20</v>
      </c>
      <c r="B144" s="232" t="str">
        <f>B143</f>
        <v>Емкость подземная ГЖ</v>
      </c>
      <c r="C144" s="53" t="s">
        <v>258</v>
      </c>
      <c r="D144" s="234" t="s">
        <v>63</v>
      </c>
      <c r="E144" s="247">
        <f>E143</f>
        <v>1.0000000000000001E-5</v>
      </c>
      <c r="F144" s="248">
        <f>F143</f>
        <v>1</v>
      </c>
      <c r="G144" s="232">
        <v>4.7500000000000001E-2</v>
      </c>
      <c r="H144" s="236">
        <f t="shared" ref="H144:H145" si="183">E144*F144*G144</f>
        <v>4.7500000000000006E-7</v>
      </c>
      <c r="I144" s="249">
        <f>I143</f>
        <v>12</v>
      </c>
      <c r="J144" s="295">
        <f>I143</f>
        <v>12</v>
      </c>
      <c r="K144" s="250" t="s">
        <v>185</v>
      </c>
      <c r="L144" s="251">
        <v>0</v>
      </c>
      <c r="M144" s="241" t="str">
        <f t="shared" si="179"/>
        <v>С2</v>
      </c>
      <c r="N144" s="241" t="str">
        <f t="shared" si="180"/>
        <v>Емкость подземная ГЖ</v>
      </c>
      <c r="O144" s="241" t="str">
        <f t="shared" si="181"/>
        <v>Полное-взрыв</v>
      </c>
      <c r="P144" s="241" t="s">
        <v>85</v>
      </c>
      <c r="Q144" s="241" t="s">
        <v>85</v>
      </c>
      <c r="R144" s="241" t="s">
        <v>85</v>
      </c>
      <c r="S144" s="241" t="s">
        <v>85</v>
      </c>
      <c r="T144" s="241" t="s">
        <v>85</v>
      </c>
      <c r="U144" s="241" t="s">
        <v>85</v>
      </c>
      <c r="V144" s="241" t="s">
        <v>85</v>
      </c>
      <c r="W144" s="241" t="s">
        <v>85</v>
      </c>
      <c r="X144" s="241" t="s">
        <v>85</v>
      </c>
      <c r="Y144" s="241" t="s">
        <v>85</v>
      </c>
      <c r="Z144" s="241" t="s">
        <v>85</v>
      </c>
      <c r="AA144" s="241" t="s">
        <v>85</v>
      </c>
      <c r="AB144" s="241" t="s">
        <v>85</v>
      </c>
      <c r="AC144" s="241" t="s">
        <v>85</v>
      </c>
      <c r="AD144" s="241" t="s">
        <v>85</v>
      </c>
      <c r="AE144" s="241" t="s">
        <v>85</v>
      </c>
      <c r="AF144" s="241" t="s">
        <v>85</v>
      </c>
      <c r="AG144" s="241" t="s">
        <v>85</v>
      </c>
      <c r="AH144" s="242">
        <v>2</v>
      </c>
      <c r="AI144" s="242">
        <v>2</v>
      </c>
      <c r="AJ144" s="241">
        <f>AJ143</f>
        <v>0.75</v>
      </c>
      <c r="AK144" s="241">
        <f>AK143</f>
        <v>2.7E-2</v>
      </c>
      <c r="AL144" s="241">
        <f>AL143</f>
        <v>3</v>
      </c>
      <c r="AO144" s="244">
        <f>AK144*I144+AJ144</f>
        <v>1.0740000000000001</v>
      </c>
      <c r="AP144" s="244">
        <f t="shared" ref="AP144:AP145" si="184">0.1*AO144</f>
        <v>0.10740000000000001</v>
      </c>
      <c r="AQ144" s="245">
        <f t="shared" ref="AQ144:AQ145" si="185">AH144*3+0.25*AI144</f>
        <v>6.5</v>
      </c>
      <c r="AR144" s="245">
        <f t="shared" ref="AR144:AR145" si="186">SUM(AO144:AQ144)/4</f>
        <v>1.92035</v>
      </c>
      <c r="AS144" s="244">
        <f>10068.2*J144*POWER(10,-6)*10</f>
        <v>1.2081840000000001</v>
      </c>
      <c r="AT144" s="245">
        <f t="shared" si="182"/>
        <v>10.809934</v>
      </c>
      <c r="AU144" s="246">
        <f t="shared" ref="AU144:AU145" si="187">AH144*H144</f>
        <v>9.5000000000000012E-7</v>
      </c>
      <c r="AV144" s="246">
        <f t="shared" ref="AV144:AV145" si="188">H144*AI144</f>
        <v>9.5000000000000012E-7</v>
      </c>
      <c r="AW144" s="246">
        <f t="shared" ref="AW144" si="189">H144*AT144</f>
        <v>5.1347186500000007E-6</v>
      </c>
    </row>
    <row r="145" spans="1:49" s="241" customFormat="1" x14ac:dyDescent="0.3">
      <c r="A145" s="232" t="s">
        <v>21</v>
      </c>
      <c r="B145" s="232" t="str">
        <f>B143</f>
        <v>Емкость подземная ГЖ</v>
      </c>
      <c r="C145" s="53" t="s">
        <v>259</v>
      </c>
      <c r="D145" s="234" t="s">
        <v>61</v>
      </c>
      <c r="E145" s="247">
        <f>E143</f>
        <v>1.0000000000000001E-5</v>
      </c>
      <c r="F145" s="248">
        <f>F143</f>
        <v>1</v>
      </c>
      <c r="G145" s="232">
        <v>0.90249999999999997</v>
      </c>
      <c r="H145" s="236">
        <f t="shared" si="183"/>
        <v>9.0250000000000008E-6</v>
      </c>
      <c r="I145" s="249">
        <f>I143</f>
        <v>12</v>
      </c>
      <c r="J145" s="252">
        <v>0</v>
      </c>
      <c r="K145" s="250" t="s">
        <v>186</v>
      </c>
      <c r="L145" s="251">
        <v>0</v>
      </c>
      <c r="M145" s="241" t="str">
        <f t="shared" si="179"/>
        <v>С3</v>
      </c>
      <c r="N145" s="241" t="str">
        <f t="shared" si="180"/>
        <v>Емкость подземная ГЖ</v>
      </c>
      <c r="O145" s="241" t="str">
        <f t="shared" si="181"/>
        <v>Полное-ликвидация</v>
      </c>
      <c r="P145" s="241" t="s">
        <v>85</v>
      </c>
      <c r="Q145" s="241" t="s">
        <v>85</v>
      </c>
      <c r="R145" s="241" t="s">
        <v>85</v>
      </c>
      <c r="S145" s="241" t="s">
        <v>85</v>
      </c>
      <c r="T145" s="241" t="s">
        <v>85</v>
      </c>
      <c r="U145" s="241" t="s">
        <v>85</v>
      </c>
      <c r="V145" s="241" t="s">
        <v>85</v>
      </c>
      <c r="W145" s="241" t="s">
        <v>85</v>
      </c>
      <c r="X145" s="241" t="s">
        <v>85</v>
      </c>
      <c r="Y145" s="241" t="s">
        <v>85</v>
      </c>
      <c r="Z145" s="241" t="s">
        <v>85</v>
      </c>
      <c r="AA145" s="241" t="s">
        <v>85</v>
      </c>
      <c r="AB145" s="241" t="s">
        <v>85</v>
      </c>
      <c r="AC145" s="241" t="s">
        <v>85</v>
      </c>
      <c r="AD145" s="241" t="s">
        <v>85</v>
      </c>
      <c r="AE145" s="241" t="s">
        <v>85</v>
      </c>
      <c r="AF145" s="241" t="s">
        <v>85</v>
      </c>
      <c r="AG145" s="241" t="s">
        <v>85</v>
      </c>
      <c r="AH145" s="241">
        <v>0</v>
      </c>
      <c r="AI145" s="241">
        <v>0</v>
      </c>
      <c r="AJ145" s="241">
        <f>AJ143</f>
        <v>0.75</v>
      </c>
      <c r="AK145" s="241">
        <f>AK143</f>
        <v>2.7E-2</v>
      </c>
      <c r="AL145" s="241">
        <f>AL143</f>
        <v>3</v>
      </c>
      <c r="AO145" s="244">
        <f>AK145*I145*0.1+AJ145</f>
        <v>0.78239999999999998</v>
      </c>
      <c r="AP145" s="244">
        <f t="shared" si="184"/>
        <v>7.8240000000000004E-2</v>
      </c>
      <c r="AQ145" s="245">
        <f t="shared" si="185"/>
        <v>0</v>
      </c>
      <c r="AR145" s="245">
        <f t="shared" si="186"/>
        <v>0.21515999999999999</v>
      </c>
      <c r="AS145" s="244">
        <f>1333*J143*POWER(10,-6)</f>
        <v>1.5996E-2</v>
      </c>
      <c r="AT145" s="245">
        <f t="shared" si="182"/>
        <v>1.091796</v>
      </c>
      <c r="AU145" s="246">
        <f t="shared" si="187"/>
        <v>0</v>
      </c>
      <c r="AV145" s="246">
        <f t="shared" si="188"/>
        <v>0</v>
      </c>
      <c r="AW145" s="246">
        <f>H145*AT145</f>
        <v>9.853458900000001E-6</v>
      </c>
    </row>
    <row r="146" spans="1:49" s="241" customFormat="1" x14ac:dyDescent="0.3">
      <c r="A146" s="232"/>
      <c r="B146" s="232"/>
      <c r="C146" s="53"/>
      <c r="D146" s="234"/>
      <c r="E146" s="235"/>
      <c r="F146" s="248"/>
      <c r="G146" s="232"/>
      <c r="H146" s="236"/>
      <c r="I146" s="249"/>
      <c r="J146" s="238"/>
      <c r="K146" s="250" t="s">
        <v>188</v>
      </c>
      <c r="L146" s="251">
        <v>45390</v>
      </c>
      <c r="AO146" s="244"/>
      <c r="AP146" s="244"/>
      <c r="AQ146" s="245"/>
      <c r="AR146" s="245"/>
      <c r="AS146" s="244"/>
      <c r="AT146" s="245"/>
      <c r="AU146" s="246"/>
      <c r="AV146" s="246"/>
      <c r="AW146" s="246"/>
    </row>
    <row r="147" spans="1:49" s="241" customFormat="1" x14ac:dyDescent="0.3">
      <c r="A147" s="232"/>
      <c r="B147" s="232"/>
      <c r="C147" s="53"/>
      <c r="D147" s="234"/>
      <c r="E147" s="247"/>
      <c r="F147" s="248"/>
      <c r="G147" s="232"/>
      <c r="H147" s="236"/>
      <c r="I147" s="249"/>
      <c r="J147" s="238"/>
      <c r="K147" s="250" t="s">
        <v>189</v>
      </c>
      <c r="L147" s="251">
        <v>3</v>
      </c>
      <c r="AO147" s="244"/>
      <c r="AP147" s="244"/>
      <c r="AQ147" s="245"/>
      <c r="AR147" s="245"/>
      <c r="AS147" s="244"/>
      <c r="AT147" s="245"/>
      <c r="AU147" s="246"/>
      <c r="AV147" s="246"/>
      <c r="AW147" s="246"/>
    </row>
    <row r="148" spans="1:49" s="241" customFormat="1" ht="15" thickBot="1" x14ac:dyDescent="0.35">
      <c r="A148" s="232"/>
      <c r="B148" s="232"/>
      <c r="C148" s="53"/>
      <c r="D148" s="234"/>
      <c r="E148" s="247"/>
      <c r="F148" s="248"/>
      <c r="G148" s="232"/>
      <c r="H148" s="236"/>
      <c r="I148" s="249"/>
      <c r="J148" s="238"/>
      <c r="K148" s="255" t="s">
        <v>200</v>
      </c>
      <c r="L148" s="267">
        <v>15</v>
      </c>
      <c r="AO148" s="244"/>
      <c r="AP148" s="244"/>
      <c r="AQ148" s="245"/>
      <c r="AR148" s="245"/>
      <c r="AS148" s="244"/>
      <c r="AT148" s="245"/>
      <c r="AU148" s="246"/>
      <c r="AV148" s="246"/>
      <c r="AW148" s="246"/>
    </row>
    <row r="149" spans="1:49" s="241" customFormat="1" x14ac:dyDescent="0.3">
      <c r="A149" s="242"/>
      <c r="B149" s="242"/>
      <c r="D149" s="288"/>
      <c r="E149" s="289"/>
      <c r="F149" s="290"/>
      <c r="G149" s="242"/>
      <c r="H149" s="246"/>
      <c r="I149" s="245"/>
      <c r="J149" s="245"/>
      <c r="K149" s="242"/>
      <c r="L149" s="290"/>
      <c r="AO149" s="244"/>
      <c r="AP149" s="244"/>
      <c r="AQ149" s="245"/>
      <c r="AR149" s="245"/>
      <c r="AS149" s="244"/>
      <c r="AT149" s="245"/>
      <c r="AU149" s="246"/>
      <c r="AV149" s="246"/>
      <c r="AW149" s="246"/>
    </row>
    <row r="150" spans="1:49" s="241" customFormat="1" x14ac:dyDescent="0.3">
      <c r="A150" s="242"/>
      <c r="B150" s="242"/>
      <c r="D150" s="288"/>
      <c r="E150" s="289"/>
      <c r="F150" s="290"/>
      <c r="G150" s="242"/>
      <c r="H150" s="246"/>
      <c r="I150" s="245"/>
      <c r="J150" s="245"/>
      <c r="K150" s="242"/>
      <c r="L150" s="290"/>
      <c r="AO150" s="244"/>
      <c r="AP150" s="244"/>
      <c r="AQ150" s="245"/>
      <c r="AR150" s="245"/>
      <c r="AS150" s="244"/>
      <c r="AT150" s="245"/>
      <c r="AU150" s="246"/>
      <c r="AV150" s="246"/>
      <c r="AW150" s="246"/>
    </row>
    <row r="151" spans="1:49" s="241" customFormat="1" x14ac:dyDescent="0.3">
      <c r="A151" s="242"/>
      <c r="B151" s="242"/>
      <c r="D151" s="288"/>
      <c r="E151" s="289"/>
      <c r="F151" s="290"/>
      <c r="G151" s="242"/>
      <c r="H151" s="246"/>
      <c r="I151" s="245"/>
      <c r="J151" s="245"/>
      <c r="K151" s="242"/>
      <c r="L151" s="290"/>
      <c r="AO151" s="244"/>
      <c r="AP151" s="244"/>
      <c r="AQ151" s="245"/>
      <c r="AR151" s="245"/>
      <c r="AS151" s="244"/>
      <c r="AT151" s="245"/>
      <c r="AU151" s="246"/>
      <c r="AV151" s="246"/>
      <c r="AW151" s="246"/>
    </row>
    <row r="152" spans="1:49" ht="15" thickBot="1" x14ac:dyDescent="0.35"/>
    <row r="153" spans="1:49" s="192" customFormat="1" ht="15" thickBot="1" x14ac:dyDescent="0.35">
      <c r="A153" s="182" t="s">
        <v>19</v>
      </c>
      <c r="B153" s="183" t="s">
        <v>236</v>
      </c>
      <c r="C153" s="184" t="s">
        <v>238</v>
      </c>
      <c r="D153" s="185" t="s">
        <v>192</v>
      </c>
      <c r="E153" s="186">
        <v>1.0000000000000001E-5</v>
      </c>
      <c r="F153" s="183">
        <v>1</v>
      </c>
      <c r="G153" s="182">
        <v>1.4999999999999999E-2</v>
      </c>
      <c r="H153" s="187">
        <f>E153*F153*G153</f>
        <v>1.5000000000000002E-7</v>
      </c>
      <c r="I153" s="188">
        <v>1.1599999999999999</v>
      </c>
      <c r="J153" s="200">
        <f>I153</f>
        <v>1.1599999999999999</v>
      </c>
      <c r="K153" s="190" t="s">
        <v>184</v>
      </c>
      <c r="L153" s="191">
        <v>7</v>
      </c>
      <c r="M153" s="192" t="str">
        <f t="shared" ref="M153:N158" si="190">A153</f>
        <v>С1</v>
      </c>
      <c r="N153" s="192" t="str">
        <f t="shared" si="190"/>
        <v>Насос ЛВЖ</v>
      </c>
      <c r="O153" s="192" t="str">
        <f t="shared" ref="O153:O158" si="191">D153</f>
        <v>Полное-факел</v>
      </c>
      <c r="P153" s="192" t="s">
        <v>85</v>
      </c>
      <c r="Q153" s="192" t="s">
        <v>85</v>
      </c>
      <c r="R153" s="192" t="s">
        <v>85</v>
      </c>
      <c r="S153" s="192" t="s">
        <v>85</v>
      </c>
      <c r="T153" s="192" t="s">
        <v>85</v>
      </c>
      <c r="U153" s="192" t="s">
        <v>85</v>
      </c>
      <c r="V153" s="192" t="s">
        <v>85</v>
      </c>
      <c r="W153" s="192" t="s">
        <v>85</v>
      </c>
      <c r="X153" s="192" t="s">
        <v>85</v>
      </c>
      <c r="Y153" s="192" t="s">
        <v>85</v>
      </c>
      <c r="Z153" s="192" t="s">
        <v>85</v>
      </c>
      <c r="AA153" s="192" t="s">
        <v>85</v>
      </c>
      <c r="AB153" s="192" t="s">
        <v>85</v>
      </c>
      <c r="AC153" s="192" t="s">
        <v>85</v>
      </c>
      <c r="AD153" s="192" t="s">
        <v>85</v>
      </c>
      <c r="AE153" s="192" t="s">
        <v>85</v>
      </c>
      <c r="AF153" s="192" t="s">
        <v>85</v>
      </c>
      <c r="AG153" s="192" t="s">
        <v>85</v>
      </c>
      <c r="AH153" s="193">
        <v>1</v>
      </c>
      <c r="AI153" s="193">
        <v>2</v>
      </c>
      <c r="AJ153" s="194">
        <v>0.75</v>
      </c>
      <c r="AK153" s="194">
        <v>2.7E-2</v>
      </c>
      <c r="AL153" s="194">
        <v>3</v>
      </c>
      <c r="AO153" s="195">
        <f>AK153*I153+AJ153</f>
        <v>0.78132000000000001</v>
      </c>
      <c r="AP153" s="195">
        <f>0.1*AO153</f>
        <v>7.8132000000000007E-2</v>
      </c>
      <c r="AQ153" s="196">
        <f>AH153*3+0.25*AI153</f>
        <v>3.5</v>
      </c>
      <c r="AR153" s="196">
        <f>SUM(AO153:AQ153)/4</f>
        <v>1.089863</v>
      </c>
      <c r="AS153" s="195">
        <f>10068.2*J153*POWER(10,-6)</f>
        <v>1.1679111999999998E-2</v>
      </c>
      <c r="AT153" s="196">
        <f t="shared" ref="AT153:AT158" si="192">AS153+AR153+AQ153+AP153+AO153</f>
        <v>5.4609941119999998</v>
      </c>
      <c r="AU153" s="197">
        <f>AH153*H153</f>
        <v>1.5000000000000002E-7</v>
      </c>
      <c r="AV153" s="197">
        <f>H153*AI153</f>
        <v>3.0000000000000004E-7</v>
      </c>
      <c r="AW153" s="197">
        <f>H153*AT153</f>
        <v>8.1914911680000006E-7</v>
      </c>
    </row>
    <row r="154" spans="1:49" s="192" customFormat="1" ht="15" thickBot="1" x14ac:dyDescent="0.35">
      <c r="A154" s="182" t="s">
        <v>20</v>
      </c>
      <c r="B154" s="182" t="str">
        <f>B153</f>
        <v>Насос ЛВЖ</v>
      </c>
      <c r="C154" s="184" t="s">
        <v>239</v>
      </c>
      <c r="D154" s="185" t="s">
        <v>237</v>
      </c>
      <c r="E154" s="198">
        <f>E153</f>
        <v>1.0000000000000001E-5</v>
      </c>
      <c r="F154" s="199">
        <f>F153</f>
        <v>1</v>
      </c>
      <c r="G154" s="182">
        <v>1.4249999999999999E-2</v>
      </c>
      <c r="H154" s="187">
        <f t="shared" ref="H154:H158" si="193">E154*F154*G154</f>
        <v>1.4250000000000001E-7</v>
      </c>
      <c r="I154" s="200">
        <f>I153</f>
        <v>1.1599999999999999</v>
      </c>
      <c r="J154" s="291">
        <f>0.001</f>
        <v>1E-3</v>
      </c>
      <c r="K154" s="190" t="s">
        <v>185</v>
      </c>
      <c r="L154" s="191">
        <v>0</v>
      </c>
      <c r="M154" s="192" t="str">
        <f t="shared" si="190"/>
        <v>С2</v>
      </c>
      <c r="N154" s="192" t="str">
        <f t="shared" si="190"/>
        <v>Насос ЛВЖ</v>
      </c>
      <c r="O154" s="192" t="str">
        <f t="shared" si="191"/>
        <v>Полное-взрыв облака ТВС</v>
      </c>
      <c r="P154" s="192" t="s">
        <v>85</v>
      </c>
      <c r="Q154" s="192" t="s">
        <v>85</v>
      </c>
      <c r="R154" s="192" t="s">
        <v>85</v>
      </c>
      <c r="S154" s="192" t="s">
        <v>85</v>
      </c>
      <c r="T154" s="192" t="s">
        <v>85</v>
      </c>
      <c r="U154" s="192" t="s">
        <v>85</v>
      </c>
      <c r="V154" s="192" t="s">
        <v>85</v>
      </c>
      <c r="W154" s="192" t="s">
        <v>85</v>
      </c>
      <c r="X154" s="192" t="s">
        <v>85</v>
      </c>
      <c r="Y154" s="192" t="s">
        <v>85</v>
      </c>
      <c r="Z154" s="192" t="s">
        <v>85</v>
      </c>
      <c r="AA154" s="192" t="s">
        <v>85</v>
      </c>
      <c r="AB154" s="192" t="s">
        <v>85</v>
      </c>
      <c r="AC154" s="192" t="s">
        <v>85</v>
      </c>
      <c r="AD154" s="192" t="s">
        <v>85</v>
      </c>
      <c r="AE154" s="192" t="s">
        <v>85</v>
      </c>
      <c r="AF154" s="192" t="s">
        <v>85</v>
      </c>
      <c r="AG154" s="192" t="s">
        <v>85</v>
      </c>
      <c r="AH154" s="193">
        <v>2</v>
      </c>
      <c r="AI154" s="193">
        <v>2</v>
      </c>
      <c r="AJ154" s="192">
        <f>AJ153</f>
        <v>0.75</v>
      </c>
      <c r="AK154" s="192">
        <f>AK153</f>
        <v>2.7E-2</v>
      </c>
      <c r="AL154" s="192">
        <f>AL153</f>
        <v>3</v>
      </c>
      <c r="AO154" s="195">
        <f>AK154*I154+AJ154</f>
        <v>0.78132000000000001</v>
      </c>
      <c r="AP154" s="195">
        <f t="shared" ref="AP154:AP158" si="194">0.1*AO154</f>
        <v>7.8132000000000007E-2</v>
      </c>
      <c r="AQ154" s="196">
        <f t="shared" ref="AQ154:AQ158" si="195">AH154*3+0.25*AI154</f>
        <v>6.5</v>
      </c>
      <c r="AR154" s="196">
        <f t="shared" ref="AR154:AR158" si="196">SUM(AO154:AQ154)/4</f>
        <v>1.839863</v>
      </c>
      <c r="AS154" s="195">
        <f>10068.2*J154*POWER(10,-6)*10</f>
        <v>1.0068200000000001E-4</v>
      </c>
      <c r="AT154" s="196">
        <f t="shared" si="192"/>
        <v>9.1994156820000015</v>
      </c>
      <c r="AU154" s="197">
        <f t="shared" ref="AU154:AU158" si="197">AH154*H154</f>
        <v>2.8500000000000002E-7</v>
      </c>
      <c r="AV154" s="197">
        <f t="shared" ref="AV154:AV158" si="198">H154*AI154</f>
        <v>2.8500000000000002E-7</v>
      </c>
      <c r="AW154" s="197">
        <f t="shared" ref="AW154:AW158" si="199">H154*AT154</f>
        <v>1.3109167346850004E-6</v>
      </c>
    </row>
    <row r="155" spans="1:49" s="192" customFormat="1" x14ac:dyDescent="0.3">
      <c r="A155" s="182" t="s">
        <v>21</v>
      </c>
      <c r="B155" s="182" t="str">
        <f>B153</f>
        <v>Насос ЛВЖ</v>
      </c>
      <c r="C155" s="184" t="s">
        <v>240</v>
      </c>
      <c r="D155" s="185" t="s">
        <v>61</v>
      </c>
      <c r="E155" s="198">
        <f>E153</f>
        <v>1.0000000000000001E-5</v>
      </c>
      <c r="F155" s="199">
        <f>F153</f>
        <v>1</v>
      </c>
      <c r="G155" s="182">
        <v>0.27074999999999999</v>
      </c>
      <c r="H155" s="187">
        <f t="shared" si="193"/>
        <v>2.7075000000000003E-6</v>
      </c>
      <c r="I155" s="200">
        <f>I153</f>
        <v>1.1599999999999999</v>
      </c>
      <c r="J155" s="182">
        <v>0</v>
      </c>
      <c r="K155" s="190" t="s">
        <v>186</v>
      </c>
      <c r="L155" s="191">
        <v>1</v>
      </c>
      <c r="M155" s="192" t="str">
        <f t="shared" si="190"/>
        <v>С3</v>
      </c>
      <c r="N155" s="192" t="str">
        <f t="shared" si="190"/>
        <v>Насос ЛВЖ</v>
      </c>
      <c r="O155" s="192" t="str">
        <f t="shared" si="191"/>
        <v>Полное-ликвидация</v>
      </c>
      <c r="P155" s="192" t="s">
        <v>85</v>
      </c>
      <c r="Q155" s="192" t="s">
        <v>85</v>
      </c>
      <c r="R155" s="192" t="s">
        <v>85</v>
      </c>
      <c r="S155" s="192" t="s">
        <v>85</v>
      </c>
      <c r="T155" s="192" t="s">
        <v>85</v>
      </c>
      <c r="U155" s="192" t="s">
        <v>85</v>
      </c>
      <c r="V155" s="192" t="s">
        <v>85</v>
      </c>
      <c r="W155" s="192" t="s">
        <v>85</v>
      </c>
      <c r="X155" s="192" t="s">
        <v>85</v>
      </c>
      <c r="Y155" s="192" t="s">
        <v>85</v>
      </c>
      <c r="Z155" s="192" t="s">
        <v>85</v>
      </c>
      <c r="AA155" s="192" t="s">
        <v>85</v>
      </c>
      <c r="AB155" s="192" t="s">
        <v>85</v>
      </c>
      <c r="AC155" s="192" t="s">
        <v>85</v>
      </c>
      <c r="AD155" s="192" t="s">
        <v>85</v>
      </c>
      <c r="AE155" s="192" t="s">
        <v>85</v>
      </c>
      <c r="AF155" s="192" t="s">
        <v>85</v>
      </c>
      <c r="AG155" s="192" t="s">
        <v>85</v>
      </c>
      <c r="AH155" s="192">
        <v>0</v>
      </c>
      <c r="AI155" s="192">
        <v>0</v>
      </c>
      <c r="AJ155" s="192">
        <f>AJ153</f>
        <v>0.75</v>
      </c>
      <c r="AK155" s="192">
        <f>AK153</f>
        <v>2.7E-2</v>
      </c>
      <c r="AL155" s="192">
        <f>AL153</f>
        <v>3</v>
      </c>
      <c r="AO155" s="195">
        <f>AK155*I155*0.1+AJ155</f>
        <v>0.75313200000000002</v>
      </c>
      <c r="AP155" s="195">
        <f t="shared" si="194"/>
        <v>7.5313200000000011E-2</v>
      </c>
      <c r="AQ155" s="196">
        <f t="shared" si="195"/>
        <v>0</v>
      </c>
      <c r="AR155" s="196">
        <f t="shared" si="196"/>
        <v>0.2071113</v>
      </c>
      <c r="AS155" s="195">
        <f>1333*J154*POWER(10,-6)</f>
        <v>1.333E-6</v>
      </c>
      <c r="AT155" s="196">
        <f t="shared" si="192"/>
        <v>1.0355578329999999</v>
      </c>
      <c r="AU155" s="197">
        <f t="shared" si="197"/>
        <v>0</v>
      </c>
      <c r="AV155" s="197">
        <f t="shared" si="198"/>
        <v>0</v>
      </c>
      <c r="AW155" s="197">
        <f t="shared" si="199"/>
        <v>2.8037728328474999E-6</v>
      </c>
    </row>
    <row r="156" spans="1:49" s="192" customFormat="1" x14ac:dyDescent="0.3">
      <c r="A156" s="182" t="s">
        <v>22</v>
      </c>
      <c r="B156" s="182" t="str">
        <f>B153</f>
        <v>Насос ЛВЖ</v>
      </c>
      <c r="C156" s="184" t="s">
        <v>241</v>
      </c>
      <c r="D156" s="185" t="s">
        <v>86</v>
      </c>
      <c r="E156" s="198">
        <f>E154</f>
        <v>1.0000000000000001E-5</v>
      </c>
      <c r="F156" s="199">
        <f>F153</f>
        <v>1</v>
      </c>
      <c r="G156" s="182">
        <v>3.4999999999999996E-2</v>
      </c>
      <c r="H156" s="187">
        <f t="shared" si="193"/>
        <v>3.4999999999999998E-7</v>
      </c>
      <c r="I156" s="200">
        <f>0.15*I153</f>
        <v>0.17399999999999999</v>
      </c>
      <c r="J156" s="200">
        <f>I156</f>
        <v>0.17399999999999999</v>
      </c>
      <c r="K156" s="203" t="s">
        <v>188</v>
      </c>
      <c r="L156" s="204">
        <v>45390</v>
      </c>
      <c r="M156" s="192" t="str">
        <f t="shared" si="190"/>
        <v>С4</v>
      </c>
      <c r="N156" s="192" t="str">
        <f t="shared" si="190"/>
        <v>Насос ЛВЖ</v>
      </c>
      <c r="O156" s="192" t="str">
        <f t="shared" si="191"/>
        <v>Частичное-пожар</v>
      </c>
      <c r="P156" s="192" t="s">
        <v>85</v>
      </c>
      <c r="Q156" s="192" t="s">
        <v>85</v>
      </c>
      <c r="R156" s="192" t="s">
        <v>85</v>
      </c>
      <c r="S156" s="192" t="s">
        <v>85</v>
      </c>
      <c r="T156" s="192" t="s">
        <v>85</v>
      </c>
      <c r="U156" s="192" t="s">
        <v>85</v>
      </c>
      <c r="V156" s="192" t="s">
        <v>85</v>
      </c>
      <c r="W156" s="192" t="s">
        <v>85</v>
      </c>
      <c r="X156" s="192" t="s">
        <v>85</v>
      </c>
      <c r="Y156" s="192" t="s">
        <v>85</v>
      </c>
      <c r="Z156" s="192" t="s">
        <v>85</v>
      </c>
      <c r="AA156" s="192" t="s">
        <v>85</v>
      </c>
      <c r="AB156" s="192" t="s">
        <v>85</v>
      </c>
      <c r="AC156" s="192" t="s">
        <v>85</v>
      </c>
      <c r="AD156" s="192" t="s">
        <v>85</v>
      </c>
      <c r="AE156" s="192" t="s">
        <v>85</v>
      </c>
      <c r="AF156" s="192" t="s">
        <v>85</v>
      </c>
      <c r="AG156" s="192" t="s">
        <v>85</v>
      </c>
      <c r="AH156" s="192">
        <v>0</v>
      </c>
      <c r="AI156" s="192">
        <v>2</v>
      </c>
      <c r="AJ156" s="192">
        <f>0.1*$AJ$2</f>
        <v>7.5000000000000011E-2</v>
      </c>
      <c r="AK156" s="192">
        <f>AK153</f>
        <v>2.7E-2</v>
      </c>
      <c r="AL156" s="192">
        <f>ROUNDUP(AL153/3,0)</f>
        <v>1</v>
      </c>
      <c r="AO156" s="195">
        <f>AK156*I156+AJ156</f>
        <v>7.9698000000000005E-2</v>
      </c>
      <c r="AP156" s="195">
        <f t="shared" si="194"/>
        <v>7.9698000000000008E-3</v>
      </c>
      <c r="AQ156" s="196">
        <f t="shared" si="195"/>
        <v>0.5</v>
      </c>
      <c r="AR156" s="196">
        <f t="shared" si="196"/>
        <v>0.14691694999999999</v>
      </c>
      <c r="AS156" s="195">
        <f>10068.2*J156*POWER(10,-6)</f>
        <v>1.7518668E-3</v>
      </c>
      <c r="AT156" s="196">
        <f t="shared" si="192"/>
        <v>0.73633661680000007</v>
      </c>
      <c r="AU156" s="197">
        <f t="shared" si="197"/>
        <v>0</v>
      </c>
      <c r="AV156" s="197">
        <f t="shared" si="198"/>
        <v>6.9999999999999997E-7</v>
      </c>
      <c r="AW156" s="197">
        <f t="shared" si="199"/>
        <v>2.5771781588000002E-7</v>
      </c>
    </row>
    <row r="157" spans="1:49" s="192" customFormat="1" x14ac:dyDescent="0.3">
      <c r="A157" s="182" t="s">
        <v>23</v>
      </c>
      <c r="B157" s="182" t="str">
        <f>B153</f>
        <v>Насос ЛВЖ</v>
      </c>
      <c r="C157" s="184" t="s">
        <v>243</v>
      </c>
      <c r="D157" s="185" t="s">
        <v>86</v>
      </c>
      <c r="E157" s="198">
        <f t="shared" ref="E157:E158" si="200">E155</f>
        <v>1.0000000000000001E-5</v>
      </c>
      <c r="F157" s="199">
        <f>F153</f>
        <v>1</v>
      </c>
      <c r="G157" s="182">
        <v>3.3249999999999995E-2</v>
      </c>
      <c r="H157" s="187">
        <f t="shared" si="193"/>
        <v>3.3249999999999999E-7</v>
      </c>
      <c r="I157" s="200">
        <f>0.15*I153</f>
        <v>0.17399999999999999</v>
      </c>
      <c r="J157" s="200">
        <f>I156</f>
        <v>0.17399999999999999</v>
      </c>
      <c r="K157" s="203" t="s">
        <v>189</v>
      </c>
      <c r="L157" s="204">
        <v>3</v>
      </c>
      <c r="M157" s="192" t="str">
        <f t="shared" si="190"/>
        <v>С5</v>
      </c>
      <c r="N157" s="192" t="str">
        <f t="shared" si="190"/>
        <v>Насос ЛВЖ</v>
      </c>
      <c r="O157" s="192" t="str">
        <f t="shared" si="191"/>
        <v>Частичное-пожар</v>
      </c>
      <c r="P157" s="192" t="s">
        <v>85</v>
      </c>
      <c r="Q157" s="192" t="s">
        <v>85</v>
      </c>
      <c r="R157" s="192" t="s">
        <v>85</v>
      </c>
      <c r="S157" s="192" t="s">
        <v>85</v>
      </c>
      <c r="T157" s="192" t="s">
        <v>85</v>
      </c>
      <c r="U157" s="192" t="s">
        <v>85</v>
      </c>
      <c r="V157" s="192" t="s">
        <v>85</v>
      </c>
      <c r="W157" s="192" t="s">
        <v>85</v>
      </c>
      <c r="X157" s="192" t="s">
        <v>85</v>
      </c>
      <c r="Y157" s="192" t="s">
        <v>85</v>
      </c>
      <c r="Z157" s="192" t="s">
        <v>85</v>
      </c>
      <c r="AA157" s="192" t="s">
        <v>85</v>
      </c>
      <c r="AB157" s="192" t="s">
        <v>85</v>
      </c>
      <c r="AC157" s="192" t="s">
        <v>85</v>
      </c>
      <c r="AD157" s="192" t="s">
        <v>85</v>
      </c>
      <c r="AE157" s="192" t="s">
        <v>85</v>
      </c>
      <c r="AF157" s="192" t="s">
        <v>85</v>
      </c>
      <c r="AG157" s="192" t="s">
        <v>85</v>
      </c>
      <c r="AH157" s="192">
        <v>0</v>
      </c>
      <c r="AI157" s="192">
        <v>1</v>
      </c>
      <c r="AJ157" s="192">
        <f>0.1*$AJ$2</f>
        <v>7.5000000000000011E-2</v>
      </c>
      <c r="AK157" s="192">
        <f>AK153</f>
        <v>2.7E-2</v>
      </c>
      <c r="AL157" s="192">
        <f>ROUNDUP(AL153/3,0)</f>
        <v>1</v>
      </c>
      <c r="AO157" s="195">
        <f t="shared" ref="AO157" si="201">AK157*I157+AJ157</f>
        <v>7.9698000000000005E-2</v>
      </c>
      <c r="AP157" s="195">
        <f t="shared" si="194"/>
        <v>7.9698000000000008E-3</v>
      </c>
      <c r="AQ157" s="196">
        <f t="shared" si="195"/>
        <v>0.25</v>
      </c>
      <c r="AR157" s="196">
        <f t="shared" si="196"/>
        <v>8.4416950000000004E-2</v>
      </c>
      <c r="AS157" s="195">
        <f>10068.2*J157*POWER(10,-6)*10</f>
        <v>1.7518668000000001E-2</v>
      </c>
      <c r="AT157" s="196">
        <f t="shared" si="192"/>
        <v>0.43960341800000002</v>
      </c>
      <c r="AU157" s="197">
        <f t="shared" si="197"/>
        <v>0</v>
      </c>
      <c r="AV157" s="197">
        <f t="shared" si="198"/>
        <v>3.3249999999999999E-7</v>
      </c>
      <c r="AW157" s="197">
        <f t="shared" si="199"/>
        <v>1.4616813648500001E-7</v>
      </c>
    </row>
    <row r="158" spans="1:49" s="192" customFormat="1" ht="15" thickBot="1" x14ac:dyDescent="0.35">
      <c r="A158" s="182" t="s">
        <v>24</v>
      </c>
      <c r="B158" s="182" t="str">
        <f>B153</f>
        <v>Насос ЛВЖ</v>
      </c>
      <c r="C158" s="184" t="s">
        <v>242</v>
      </c>
      <c r="D158" s="185" t="s">
        <v>62</v>
      </c>
      <c r="E158" s="198">
        <f t="shared" si="200"/>
        <v>1.0000000000000001E-5</v>
      </c>
      <c r="F158" s="199">
        <f>F153</f>
        <v>1</v>
      </c>
      <c r="G158" s="182">
        <v>0.63174999999999992</v>
      </c>
      <c r="H158" s="187">
        <f t="shared" si="193"/>
        <v>6.3175000000000001E-6</v>
      </c>
      <c r="I158" s="200">
        <f>0.15*I153</f>
        <v>0.17399999999999999</v>
      </c>
      <c r="J158" s="182">
        <v>0</v>
      </c>
      <c r="K158" s="205" t="s">
        <v>200</v>
      </c>
      <c r="L158" s="205">
        <v>16</v>
      </c>
      <c r="M158" s="192" t="str">
        <f t="shared" si="190"/>
        <v>С6</v>
      </c>
      <c r="N158" s="192" t="str">
        <f t="shared" si="190"/>
        <v>Насос ЛВЖ</v>
      </c>
      <c r="O158" s="192" t="str">
        <f t="shared" si="191"/>
        <v>Частичное-ликвидация</v>
      </c>
      <c r="P158" s="192" t="s">
        <v>85</v>
      </c>
      <c r="Q158" s="192" t="s">
        <v>85</v>
      </c>
      <c r="R158" s="192" t="s">
        <v>85</v>
      </c>
      <c r="S158" s="192" t="s">
        <v>85</v>
      </c>
      <c r="T158" s="192" t="s">
        <v>85</v>
      </c>
      <c r="U158" s="192" t="s">
        <v>85</v>
      </c>
      <c r="V158" s="192" t="s">
        <v>85</v>
      </c>
      <c r="W158" s="192" t="s">
        <v>85</v>
      </c>
      <c r="X158" s="192" t="s">
        <v>85</v>
      </c>
      <c r="Y158" s="192" t="s">
        <v>85</v>
      </c>
      <c r="Z158" s="192" t="s">
        <v>85</v>
      </c>
      <c r="AA158" s="192" t="s">
        <v>85</v>
      </c>
      <c r="AB158" s="192" t="s">
        <v>85</v>
      </c>
      <c r="AC158" s="192" t="s">
        <v>85</v>
      </c>
      <c r="AD158" s="192" t="s">
        <v>85</v>
      </c>
      <c r="AE158" s="192" t="s">
        <v>85</v>
      </c>
      <c r="AF158" s="192" t="s">
        <v>85</v>
      </c>
      <c r="AG158" s="192" t="s">
        <v>85</v>
      </c>
      <c r="AH158" s="192">
        <v>0</v>
      </c>
      <c r="AI158" s="192">
        <v>0</v>
      </c>
      <c r="AJ158" s="192">
        <f>0.1*$AJ$2</f>
        <v>7.5000000000000011E-2</v>
      </c>
      <c r="AK158" s="192">
        <f>AK153</f>
        <v>2.7E-2</v>
      </c>
      <c r="AL158" s="192">
        <f>ROUNDUP(AL153/3,0)</f>
        <v>1</v>
      </c>
      <c r="AO158" s="195">
        <f>AK158*I158*0.1+AJ158</f>
        <v>7.5469800000000017E-2</v>
      </c>
      <c r="AP158" s="195">
        <f t="shared" si="194"/>
        <v>7.5469800000000017E-3</v>
      </c>
      <c r="AQ158" s="196">
        <f t="shared" si="195"/>
        <v>0</v>
      </c>
      <c r="AR158" s="196">
        <f t="shared" si="196"/>
        <v>2.0754195000000003E-2</v>
      </c>
      <c r="AS158" s="195">
        <f>1333*J157*POWER(10,-6)</f>
        <v>2.3194199999999996E-4</v>
      </c>
      <c r="AT158" s="196">
        <f t="shared" si="192"/>
        <v>0.10400291700000003</v>
      </c>
      <c r="AU158" s="197">
        <f t="shared" si="197"/>
        <v>0</v>
      </c>
      <c r="AV158" s="197">
        <f t="shared" si="198"/>
        <v>0</v>
      </c>
      <c r="AW158" s="197">
        <f t="shared" si="199"/>
        <v>6.5703842814750017E-7</v>
      </c>
    </row>
    <row r="159" spans="1:49" s="192" customFormat="1" x14ac:dyDescent="0.3">
      <c r="A159" s="193"/>
      <c r="B159" s="193"/>
      <c r="D159" s="285"/>
      <c r="E159" s="286"/>
      <c r="F159" s="287"/>
      <c r="G159" s="193"/>
      <c r="H159" s="197"/>
      <c r="I159" s="196"/>
      <c r="J159" s="193"/>
      <c r="K159" s="193"/>
      <c r="L159" s="193"/>
      <c r="AO159" s="195"/>
      <c r="AP159" s="195"/>
      <c r="AQ159" s="196"/>
      <c r="AR159" s="196"/>
      <c r="AS159" s="195"/>
      <c r="AT159" s="196"/>
      <c r="AU159" s="197"/>
      <c r="AV159" s="197"/>
      <c r="AW159" s="197"/>
    </row>
    <row r="160" spans="1:49" s="192" customFormat="1" x14ac:dyDescent="0.3">
      <c r="A160" s="193"/>
      <c r="B160" s="193"/>
      <c r="D160" s="285"/>
      <c r="E160" s="286"/>
      <c r="F160" s="287"/>
      <c r="G160" s="193"/>
      <c r="H160" s="197"/>
      <c r="I160" s="196"/>
      <c r="J160" s="193"/>
      <c r="K160" s="193"/>
      <c r="L160" s="193"/>
      <c r="AO160" s="195"/>
      <c r="AP160" s="195"/>
      <c r="AQ160" s="196"/>
      <c r="AR160" s="196"/>
      <c r="AS160" s="195"/>
      <c r="AT160" s="196"/>
      <c r="AU160" s="197"/>
      <c r="AV160" s="197"/>
      <c r="AW160" s="197"/>
    </row>
    <row r="161" spans="1:49" s="192" customFormat="1" x14ac:dyDescent="0.3">
      <c r="A161" s="193"/>
      <c r="B161" s="193"/>
      <c r="D161" s="285"/>
      <c r="E161" s="286"/>
      <c r="F161" s="287"/>
      <c r="G161" s="193"/>
      <c r="H161" s="197"/>
      <c r="I161" s="196"/>
      <c r="J161" s="193"/>
      <c r="K161" s="193"/>
      <c r="L161" s="193"/>
      <c r="AO161" s="195"/>
      <c r="AP161" s="195"/>
      <c r="AQ161" s="196"/>
      <c r="AR161" s="196"/>
      <c r="AS161" s="195"/>
      <c r="AT161" s="196"/>
      <c r="AU161" s="197"/>
      <c r="AV161" s="197"/>
      <c r="AW161" s="197"/>
    </row>
    <row r="162" spans="1:49" ht="15" thickBot="1" x14ac:dyDescent="0.35"/>
    <row r="163" spans="1:49" s="192" customFormat="1" ht="15" thickBot="1" x14ac:dyDescent="0.35">
      <c r="A163" s="182" t="s">
        <v>19</v>
      </c>
      <c r="B163" s="183" t="s">
        <v>245</v>
      </c>
      <c r="C163" s="184" t="s">
        <v>238</v>
      </c>
      <c r="D163" s="185" t="s">
        <v>192</v>
      </c>
      <c r="E163" s="186">
        <v>1.0000000000000001E-5</v>
      </c>
      <c r="F163" s="183">
        <v>1</v>
      </c>
      <c r="G163" s="182">
        <v>1.4999999999999999E-2</v>
      </c>
      <c r="H163" s="187">
        <f>E163*F163*G163</f>
        <v>1.5000000000000002E-7</v>
      </c>
      <c r="I163" s="188">
        <v>1.1599999999999999</v>
      </c>
      <c r="J163" s="200">
        <f>I163</f>
        <v>1.1599999999999999</v>
      </c>
      <c r="K163" s="190" t="s">
        <v>184</v>
      </c>
      <c r="L163" s="191">
        <v>7</v>
      </c>
      <c r="M163" s="192" t="str">
        <f t="shared" ref="M163:M168" si="202">A163</f>
        <v>С1</v>
      </c>
      <c r="N163" s="192" t="str">
        <f t="shared" ref="N163:N168" si="203">B163</f>
        <v>Насос ЛВЖ+токси</v>
      </c>
      <c r="O163" s="192" t="str">
        <f t="shared" ref="O163:O168" si="204">D163</f>
        <v>Полное-факел</v>
      </c>
      <c r="P163" s="192" t="s">
        <v>85</v>
      </c>
      <c r="Q163" s="192" t="s">
        <v>85</v>
      </c>
      <c r="R163" s="192" t="s">
        <v>85</v>
      </c>
      <c r="S163" s="192" t="s">
        <v>85</v>
      </c>
      <c r="T163" s="192" t="s">
        <v>85</v>
      </c>
      <c r="U163" s="192" t="s">
        <v>85</v>
      </c>
      <c r="V163" s="192" t="s">
        <v>85</v>
      </c>
      <c r="W163" s="192" t="s">
        <v>85</v>
      </c>
      <c r="X163" s="192" t="s">
        <v>85</v>
      </c>
      <c r="Y163" s="192" t="s">
        <v>85</v>
      </c>
      <c r="Z163" s="192" t="s">
        <v>85</v>
      </c>
      <c r="AA163" s="192" t="s">
        <v>85</v>
      </c>
      <c r="AB163" s="192" t="s">
        <v>85</v>
      </c>
      <c r="AC163" s="192" t="s">
        <v>85</v>
      </c>
      <c r="AD163" s="192" t="s">
        <v>85</v>
      </c>
      <c r="AE163" s="192" t="s">
        <v>85</v>
      </c>
      <c r="AF163" s="192" t="s">
        <v>85</v>
      </c>
      <c r="AG163" s="192" t="s">
        <v>85</v>
      </c>
      <c r="AH163" s="193">
        <v>1</v>
      </c>
      <c r="AI163" s="193">
        <v>2</v>
      </c>
      <c r="AJ163" s="194">
        <v>0.75</v>
      </c>
      <c r="AK163" s="194">
        <v>2.7E-2</v>
      </c>
      <c r="AL163" s="194">
        <v>3</v>
      </c>
      <c r="AO163" s="195">
        <f>AK163*I163+AJ163</f>
        <v>0.78132000000000001</v>
      </c>
      <c r="AP163" s="195">
        <f>0.1*AO163</f>
        <v>7.8132000000000007E-2</v>
      </c>
      <c r="AQ163" s="196">
        <f>AH163*3+0.25*AI163</f>
        <v>3.5</v>
      </c>
      <c r="AR163" s="196">
        <f>SUM(AO163:AQ163)/4</f>
        <v>1.089863</v>
      </c>
      <c r="AS163" s="195">
        <f>10068.2*J163*POWER(10,-6)</f>
        <v>1.1679111999999998E-2</v>
      </c>
      <c r="AT163" s="196">
        <f t="shared" ref="AT163:AT168" si="205">AS163+AR163+AQ163+AP163+AO163</f>
        <v>5.4609941119999998</v>
      </c>
      <c r="AU163" s="197">
        <f>AH163*H163</f>
        <v>1.5000000000000002E-7</v>
      </c>
      <c r="AV163" s="197">
        <f>H163*AI163</f>
        <v>3.0000000000000004E-7</v>
      </c>
      <c r="AW163" s="197">
        <f>H163*AT163</f>
        <v>8.1914911680000006E-7</v>
      </c>
    </row>
    <row r="164" spans="1:49" s="192" customFormat="1" ht="15" thickBot="1" x14ac:dyDescent="0.35">
      <c r="A164" s="182" t="s">
        <v>20</v>
      </c>
      <c r="B164" s="182" t="str">
        <f>B163</f>
        <v>Насос ЛВЖ+токси</v>
      </c>
      <c r="C164" s="184" t="s">
        <v>239</v>
      </c>
      <c r="D164" s="185" t="s">
        <v>237</v>
      </c>
      <c r="E164" s="198">
        <f>E163</f>
        <v>1.0000000000000001E-5</v>
      </c>
      <c r="F164" s="199">
        <f>F163</f>
        <v>1</v>
      </c>
      <c r="G164" s="182">
        <v>1.4249999999999999E-2</v>
      </c>
      <c r="H164" s="187">
        <f t="shared" ref="H164:H168" si="206">E164*F164*G164</f>
        <v>1.4250000000000001E-7</v>
      </c>
      <c r="I164" s="200">
        <f>I163</f>
        <v>1.1599999999999999</v>
      </c>
      <c r="J164" s="291">
        <f>0.001</f>
        <v>1E-3</v>
      </c>
      <c r="K164" s="190" t="s">
        <v>185</v>
      </c>
      <c r="L164" s="191">
        <v>0</v>
      </c>
      <c r="M164" s="192" t="str">
        <f t="shared" si="202"/>
        <v>С2</v>
      </c>
      <c r="N164" s="192" t="str">
        <f t="shared" si="203"/>
        <v>Насос ЛВЖ+токси</v>
      </c>
      <c r="O164" s="192" t="str">
        <f t="shared" si="204"/>
        <v>Полное-взрыв облака ТВС</v>
      </c>
      <c r="P164" s="192" t="s">
        <v>85</v>
      </c>
      <c r="Q164" s="192" t="s">
        <v>85</v>
      </c>
      <c r="R164" s="192" t="s">
        <v>85</v>
      </c>
      <c r="S164" s="192" t="s">
        <v>85</v>
      </c>
      <c r="T164" s="192" t="s">
        <v>85</v>
      </c>
      <c r="U164" s="192" t="s">
        <v>85</v>
      </c>
      <c r="V164" s="192" t="s">
        <v>85</v>
      </c>
      <c r="W164" s="192" t="s">
        <v>85</v>
      </c>
      <c r="X164" s="192" t="s">
        <v>85</v>
      </c>
      <c r="Y164" s="192" t="s">
        <v>85</v>
      </c>
      <c r="Z164" s="192" t="s">
        <v>85</v>
      </c>
      <c r="AA164" s="192" t="s">
        <v>85</v>
      </c>
      <c r="AB164" s="192" t="s">
        <v>85</v>
      </c>
      <c r="AC164" s="192" t="s">
        <v>85</v>
      </c>
      <c r="AD164" s="192" t="s">
        <v>85</v>
      </c>
      <c r="AE164" s="192" t="s">
        <v>85</v>
      </c>
      <c r="AF164" s="192" t="s">
        <v>85</v>
      </c>
      <c r="AG164" s="192" t="s">
        <v>85</v>
      </c>
      <c r="AH164" s="193">
        <v>2</v>
      </c>
      <c r="AI164" s="193">
        <v>2</v>
      </c>
      <c r="AJ164" s="192">
        <f>AJ163</f>
        <v>0.75</v>
      </c>
      <c r="AK164" s="192">
        <f>AK163</f>
        <v>2.7E-2</v>
      </c>
      <c r="AL164" s="192">
        <f>AL163</f>
        <v>3</v>
      </c>
      <c r="AO164" s="195">
        <f>AK164*I164+AJ164</f>
        <v>0.78132000000000001</v>
      </c>
      <c r="AP164" s="195">
        <f t="shared" ref="AP164:AP168" si="207">0.1*AO164</f>
        <v>7.8132000000000007E-2</v>
      </c>
      <c r="AQ164" s="196">
        <f t="shared" ref="AQ164:AQ168" si="208">AH164*3+0.25*AI164</f>
        <v>6.5</v>
      </c>
      <c r="AR164" s="196">
        <f t="shared" ref="AR164:AR168" si="209">SUM(AO164:AQ164)/4</f>
        <v>1.839863</v>
      </c>
      <c r="AS164" s="195">
        <f>10068.2*J164*POWER(10,-6)*10</f>
        <v>1.0068200000000001E-4</v>
      </c>
      <c r="AT164" s="196">
        <f t="shared" si="205"/>
        <v>9.1994156820000015</v>
      </c>
      <c r="AU164" s="197">
        <f t="shared" ref="AU164:AU168" si="210">AH164*H164</f>
        <v>2.8500000000000002E-7</v>
      </c>
      <c r="AV164" s="197">
        <f t="shared" ref="AV164:AV168" si="211">H164*AI164</f>
        <v>2.8500000000000002E-7</v>
      </c>
      <c r="AW164" s="197">
        <f t="shared" ref="AW164:AW168" si="212">H164*AT164</f>
        <v>1.3109167346850004E-6</v>
      </c>
    </row>
    <row r="165" spans="1:49" s="192" customFormat="1" x14ac:dyDescent="0.3">
      <c r="A165" s="182" t="s">
        <v>21</v>
      </c>
      <c r="B165" s="182" t="str">
        <f>B163</f>
        <v>Насос ЛВЖ+токси</v>
      </c>
      <c r="C165" s="184" t="s">
        <v>246</v>
      </c>
      <c r="D165" s="185" t="s">
        <v>180</v>
      </c>
      <c r="E165" s="198">
        <f>E163</f>
        <v>1.0000000000000001E-5</v>
      </c>
      <c r="F165" s="199">
        <f>F163</f>
        <v>1</v>
      </c>
      <c r="G165" s="182">
        <v>0.27074999999999999</v>
      </c>
      <c r="H165" s="187">
        <f t="shared" si="206"/>
        <v>2.7075000000000003E-6</v>
      </c>
      <c r="I165" s="200">
        <f>I163</f>
        <v>1.1599999999999999</v>
      </c>
      <c r="J165" s="182">
        <v>0</v>
      </c>
      <c r="K165" s="190" t="s">
        <v>186</v>
      </c>
      <c r="L165" s="191">
        <v>1</v>
      </c>
      <c r="M165" s="192" t="str">
        <f t="shared" si="202"/>
        <v>С3</v>
      </c>
      <c r="N165" s="192" t="str">
        <f t="shared" si="203"/>
        <v>Насос ЛВЖ+токси</v>
      </c>
      <c r="O165" s="192" t="str">
        <f t="shared" si="204"/>
        <v>Полное-токси</v>
      </c>
      <c r="P165" s="192" t="s">
        <v>85</v>
      </c>
      <c r="Q165" s="192" t="s">
        <v>85</v>
      </c>
      <c r="R165" s="192" t="s">
        <v>85</v>
      </c>
      <c r="S165" s="192" t="s">
        <v>85</v>
      </c>
      <c r="T165" s="192" t="s">
        <v>85</v>
      </c>
      <c r="U165" s="192" t="s">
        <v>85</v>
      </c>
      <c r="V165" s="192" t="s">
        <v>85</v>
      </c>
      <c r="W165" s="192" t="s">
        <v>85</v>
      </c>
      <c r="X165" s="192" t="s">
        <v>85</v>
      </c>
      <c r="Y165" s="192" t="s">
        <v>85</v>
      </c>
      <c r="Z165" s="192" t="s">
        <v>85</v>
      </c>
      <c r="AA165" s="192" t="s">
        <v>85</v>
      </c>
      <c r="AB165" s="192" t="s">
        <v>85</v>
      </c>
      <c r="AC165" s="192" t="s">
        <v>85</v>
      </c>
      <c r="AD165" s="192" t="s">
        <v>85</v>
      </c>
      <c r="AE165" s="192" t="s">
        <v>85</v>
      </c>
      <c r="AF165" s="192" t="s">
        <v>85</v>
      </c>
      <c r="AG165" s="192" t="s">
        <v>85</v>
      </c>
      <c r="AH165" s="192">
        <v>0</v>
      </c>
      <c r="AI165" s="192">
        <v>0</v>
      </c>
      <c r="AJ165" s="192">
        <f>AJ163</f>
        <v>0.75</v>
      </c>
      <c r="AK165" s="192">
        <f>AK163</f>
        <v>2.7E-2</v>
      </c>
      <c r="AL165" s="192">
        <f>AL163</f>
        <v>3</v>
      </c>
      <c r="AO165" s="195">
        <f>AK165*I165*0.1+AJ165</f>
        <v>0.75313200000000002</v>
      </c>
      <c r="AP165" s="195">
        <f t="shared" si="207"/>
        <v>7.5313200000000011E-2</v>
      </c>
      <c r="AQ165" s="196">
        <f t="shared" si="208"/>
        <v>0</v>
      </c>
      <c r="AR165" s="196">
        <f t="shared" si="209"/>
        <v>0.2071113</v>
      </c>
      <c r="AS165" s="195">
        <f>1333*J164*POWER(10,-6)</f>
        <v>1.333E-6</v>
      </c>
      <c r="AT165" s="196">
        <f t="shared" si="205"/>
        <v>1.0355578329999999</v>
      </c>
      <c r="AU165" s="197">
        <f t="shared" si="210"/>
        <v>0</v>
      </c>
      <c r="AV165" s="197">
        <f t="shared" si="211"/>
        <v>0</v>
      </c>
      <c r="AW165" s="197">
        <f t="shared" si="212"/>
        <v>2.8037728328474999E-6</v>
      </c>
    </row>
    <row r="166" spans="1:49" s="192" customFormat="1" x14ac:dyDescent="0.3">
      <c r="A166" s="182" t="s">
        <v>22</v>
      </c>
      <c r="B166" s="182" t="str">
        <f>B163</f>
        <v>Насос ЛВЖ+токси</v>
      </c>
      <c r="C166" s="184" t="s">
        <v>241</v>
      </c>
      <c r="D166" s="185" t="s">
        <v>86</v>
      </c>
      <c r="E166" s="198">
        <f>E164</f>
        <v>1.0000000000000001E-5</v>
      </c>
      <c r="F166" s="199">
        <f>F163</f>
        <v>1</v>
      </c>
      <c r="G166" s="182">
        <v>3.4999999999999996E-2</v>
      </c>
      <c r="H166" s="187">
        <f t="shared" si="206"/>
        <v>3.4999999999999998E-7</v>
      </c>
      <c r="I166" s="200">
        <f>0.15*I163</f>
        <v>0.17399999999999999</v>
      </c>
      <c r="J166" s="200">
        <f>I166</f>
        <v>0.17399999999999999</v>
      </c>
      <c r="K166" s="203" t="s">
        <v>188</v>
      </c>
      <c r="L166" s="204">
        <v>45390</v>
      </c>
      <c r="M166" s="192" t="str">
        <f t="shared" si="202"/>
        <v>С4</v>
      </c>
      <c r="N166" s="192" t="str">
        <f t="shared" si="203"/>
        <v>Насос ЛВЖ+токси</v>
      </c>
      <c r="O166" s="192" t="str">
        <f t="shared" si="204"/>
        <v>Частичное-пожар</v>
      </c>
      <c r="P166" s="192" t="s">
        <v>85</v>
      </c>
      <c r="Q166" s="192" t="s">
        <v>85</v>
      </c>
      <c r="R166" s="192" t="s">
        <v>85</v>
      </c>
      <c r="S166" s="192" t="s">
        <v>85</v>
      </c>
      <c r="T166" s="192" t="s">
        <v>85</v>
      </c>
      <c r="U166" s="192" t="s">
        <v>85</v>
      </c>
      <c r="V166" s="192" t="s">
        <v>85</v>
      </c>
      <c r="W166" s="192" t="s">
        <v>85</v>
      </c>
      <c r="X166" s="192" t="s">
        <v>85</v>
      </c>
      <c r="Y166" s="192" t="s">
        <v>85</v>
      </c>
      <c r="Z166" s="192" t="s">
        <v>85</v>
      </c>
      <c r="AA166" s="192" t="s">
        <v>85</v>
      </c>
      <c r="AB166" s="192" t="s">
        <v>85</v>
      </c>
      <c r="AC166" s="192" t="s">
        <v>85</v>
      </c>
      <c r="AD166" s="192" t="s">
        <v>85</v>
      </c>
      <c r="AE166" s="192" t="s">
        <v>85</v>
      </c>
      <c r="AF166" s="192" t="s">
        <v>85</v>
      </c>
      <c r="AG166" s="192" t="s">
        <v>85</v>
      </c>
      <c r="AH166" s="192">
        <v>0</v>
      </c>
      <c r="AI166" s="192">
        <v>2</v>
      </c>
      <c r="AJ166" s="192">
        <f>0.1*$AJ$2</f>
        <v>7.5000000000000011E-2</v>
      </c>
      <c r="AK166" s="192">
        <f>AK163</f>
        <v>2.7E-2</v>
      </c>
      <c r="AL166" s="192">
        <f>ROUNDUP(AL163/3,0)</f>
        <v>1</v>
      </c>
      <c r="AO166" s="195">
        <f>AK166*I166+AJ166</f>
        <v>7.9698000000000005E-2</v>
      </c>
      <c r="AP166" s="195">
        <f t="shared" si="207"/>
        <v>7.9698000000000008E-3</v>
      </c>
      <c r="AQ166" s="196">
        <f t="shared" si="208"/>
        <v>0.5</v>
      </c>
      <c r="AR166" s="196">
        <f t="shared" si="209"/>
        <v>0.14691694999999999</v>
      </c>
      <c r="AS166" s="195">
        <f>10068.2*J166*POWER(10,-6)</f>
        <v>1.7518668E-3</v>
      </c>
      <c r="AT166" s="196">
        <f t="shared" si="205"/>
        <v>0.73633661680000007</v>
      </c>
      <c r="AU166" s="197">
        <f t="shared" si="210"/>
        <v>0</v>
      </c>
      <c r="AV166" s="197">
        <f t="shared" si="211"/>
        <v>6.9999999999999997E-7</v>
      </c>
      <c r="AW166" s="197">
        <f t="shared" si="212"/>
        <v>2.5771781588000002E-7</v>
      </c>
    </row>
    <row r="167" spans="1:49" s="192" customFormat="1" x14ac:dyDescent="0.3">
      <c r="A167" s="182" t="s">
        <v>23</v>
      </c>
      <c r="B167" s="182" t="str">
        <f>B163</f>
        <v>Насос ЛВЖ+токси</v>
      </c>
      <c r="C167" s="184" t="s">
        <v>243</v>
      </c>
      <c r="D167" s="185" t="s">
        <v>86</v>
      </c>
      <c r="E167" s="198">
        <f t="shared" ref="E167:E168" si="213">E165</f>
        <v>1.0000000000000001E-5</v>
      </c>
      <c r="F167" s="199">
        <f>F163</f>
        <v>1</v>
      </c>
      <c r="G167" s="182">
        <v>3.3249999999999995E-2</v>
      </c>
      <c r="H167" s="187">
        <f t="shared" si="206"/>
        <v>3.3249999999999999E-7</v>
      </c>
      <c r="I167" s="200">
        <f>0.15*I163</f>
        <v>0.17399999999999999</v>
      </c>
      <c r="J167" s="200">
        <f>I166</f>
        <v>0.17399999999999999</v>
      </c>
      <c r="K167" s="203" t="s">
        <v>189</v>
      </c>
      <c r="L167" s="204">
        <v>3</v>
      </c>
      <c r="M167" s="192" t="str">
        <f t="shared" si="202"/>
        <v>С5</v>
      </c>
      <c r="N167" s="192" t="str">
        <f t="shared" si="203"/>
        <v>Насос ЛВЖ+токси</v>
      </c>
      <c r="O167" s="192" t="str">
        <f t="shared" si="204"/>
        <v>Частичное-пожар</v>
      </c>
      <c r="P167" s="192" t="s">
        <v>85</v>
      </c>
      <c r="Q167" s="192" t="s">
        <v>85</v>
      </c>
      <c r="R167" s="192" t="s">
        <v>85</v>
      </c>
      <c r="S167" s="192" t="s">
        <v>85</v>
      </c>
      <c r="T167" s="192" t="s">
        <v>85</v>
      </c>
      <c r="U167" s="192" t="s">
        <v>85</v>
      </c>
      <c r="V167" s="192" t="s">
        <v>85</v>
      </c>
      <c r="W167" s="192" t="s">
        <v>85</v>
      </c>
      <c r="X167" s="192" t="s">
        <v>85</v>
      </c>
      <c r="Y167" s="192" t="s">
        <v>85</v>
      </c>
      <c r="Z167" s="192" t="s">
        <v>85</v>
      </c>
      <c r="AA167" s="192" t="s">
        <v>85</v>
      </c>
      <c r="AB167" s="192" t="s">
        <v>85</v>
      </c>
      <c r="AC167" s="192" t="s">
        <v>85</v>
      </c>
      <c r="AD167" s="192" t="s">
        <v>85</v>
      </c>
      <c r="AE167" s="192" t="s">
        <v>85</v>
      </c>
      <c r="AF167" s="192" t="s">
        <v>85</v>
      </c>
      <c r="AG167" s="192" t="s">
        <v>85</v>
      </c>
      <c r="AH167" s="192">
        <v>0</v>
      </c>
      <c r="AI167" s="192">
        <v>1</v>
      </c>
      <c r="AJ167" s="192">
        <f>0.1*$AJ$2</f>
        <v>7.5000000000000011E-2</v>
      </c>
      <c r="AK167" s="192">
        <f>AK163</f>
        <v>2.7E-2</v>
      </c>
      <c r="AL167" s="192">
        <f>ROUNDUP(AL163/3,0)</f>
        <v>1</v>
      </c>
      <c r="AO167" s="195">
        <f t="shared" ref="AO167" si="214">AK167*I167+AJ167</f>
        <v>7.9698000000000005E-2</v>
      </c>
      <c r="AP167" s="195">
        <f t="shared" si="207"/>
        <v>7.9698000000000008E-3</v>
      </c>
      <c r="AQ167" s="196">
        <f t="shared" si="208"/>
        <v>0.25</v>
      </c>
      <c r="AR167" s="196">
        <f t="shared" si="209"/>
        <v>8.4416950000000004E-2</v>
      </c>
      <c r="AS167" s="195">
        <f>10068.2*J167*POWER(10,-6)*10</f>
        <v>1.7518668000000001E-2</v>
      </c>
      <c r="AT167" s="196">
        <f t="shared" si="205"/>
        <v>0.43960341800000002</v>
      </c>
      <c r="AU167" s="197">
        <f t="shared" si="210"/>
        <v>0</v>
      </c>
      <c r="AV167" s="197">
        <f t="shared" si="211"/>
        <v>3.3249999999999999E-7</v>
      </c>
      <c r="AW167" s="197">
        <f t="shared" si="212"/>
        <v>1.4616813648500001E-7</v>
      </c>
    </row>
    <row r="168" spans="1:49" s="192" customFormat="1" ht="15" thickBot="1" x14ac:dyDescent="0.35">
      <c r="A168" s="182" t="s">
        <v>24</v>
      </c>
      <c r="B168" s="182" t="str">
        <f>B163</f>
        <v>Насос ЛВЖ+токси</v>
      </c>
      <c r="C168" s="184" t="s">
        <v>247</v>
      </c>
      <c r="D168" s="185" t="s">
        <v>181</v>
      </c>
      <c r="E168" s="198">
        <f t="shared" si="213"/>
        <v>1.0000000000000001E-5</v>
      </c>
      <c r="F168" s="199">
        <f>F163</f>
        <v>1</v>
      </c>
      <c r="G168" s="182">
        <v>0.63174999999999992</v>
      </c>
      <c r="H168" s="187">
        <f t="shared" si="206"/>
        <v>6.3175000000000001E-6</v>
      </c>
      <c r="I168" s="200">
        <f>0.15*I163</f>
        <v>0.17399999999999999</v>
      </c>
      <c r="J168" s="182">
        <v>0</v>
      </c>
      <c r="K168" s="205" t="s">
        <v>200</v>
      </c>
      <c r="L168" s="205">
        <v>17</v>
      </c>
      <c r="M168" s="192" t="str">
        <f t="shared" si="202"/>
        <v>С6</v>
      </c>
      <c r="N168" s="192" t="str">
        <f t="shared" si="203"/>
        <v>Насос ЛВЖ+токси</v>
      </c>
      <c r="O168" s="192" t="str">
        <f t="shared" si="204"/>
        <v>Частичное-токси</v>
      </c>
      <c r="P168" s="192" t="s">
        <v>85</v>
      </c>
      <c r="Q168" s="192" t="s">
        <v>85</v>
      </c>
      <c r="R168" s="192" t="s">
        <v>85</v>
      </c>
      <c r="S168" s="192" t="s">
        <v>85</v>
      </c>
      <c r="T168" s="192" t="s">
        <v>85</v>
      </c>
      <c r="U168" s="192" t="s">
        <v>85</v>
      </c>
      <c r="V168" s="192" t="s">
        <v>85</v>
      </c>
      <c r="W168" s="192" t="s">
        <v>85</v>
      </c>
      <c r="X168" s="192" t="s">
        <v>85</v>
      </c>
      <c r="Y168" s="192" t="s">
        <v>85</v>
      </c>
      <c r="Z168" s="192" t="s">
        <v>85</v>
      </c>
      <c r="AA168" s="192" t="s">
        <v>85</v>
      </c>
      <c r="AB168" s="192" t="s">
        <v>85</v>
      </c>
      <c r="AC168" s="192" t="s">
        <v>85</v>
      </c>
      <c r="AD168" s="192" t="s">
        <v>85</v>
      </c>
      <c r="AE168" s="192" t="s">
        <v>85</v>
      </c>
      <c r="AF168" s="192" t="s">
        <v>85</v>
      </c>
      <c r="AG168" s="192" t="s">
        <v>85</v>
      </c>
      <c r="AH168" s="192">
        <v>0</v>
      </c>
      <c r="AI168" s="192">
        <v>0</v>
      </c>
      <c r="AJ168" s="192">
        <f>0.1*$AJ$2</f>
        <v>7.5000000000000011E-2</v>
      </c>
      <c r="AK168" s="192">
        <f>AK163</f>
        <v>2.7E-2</v>
      </c>
      <c r="AL168" s="192">
        <f>ROUNDUP(AL163/3,0)</f>
        <v>1</v>
      </c>
      <c r="AO168" s="195">
        <f>AK168*I168*0.1+AJ168</f>
        <v>7.5469800000000017E-2</v>
      </c>
      <c r="AP168" s="195">
        <f t="shared" si="207"/>
        <v>7.5469800000000017E-3</v>
      </c>
      <c r="AQ168" s="196">
        <f t="shared" si="208"/>
        <v>0</v>
      </c>
      <c r="AR168" s="196">
        <f t="shared" si="209"/>
        <v>2.0754195000000003E-2</v>
      </c>
      <c r="AS168" s="195">
        <f>1333*J167*POWER(10,-6)</f>
        <v>2.3194199999999996E-4</v>
      </c>
      <c r="AT168" s="196">
        <f t="shared" si="205"/>
        <v>0.10400291700000003</v>
      </c>
      <c r="AU168" s="197">
        <f t="shared" si="210"/>
        <v>0</v>
      </c>
      <c r="AV168" s="197">
        <f t="shared" si="211"/>
        <v>0</v>
      </c>
      <c r="AW168" s="197">
        <f t="shared" si="212"/>
        <v>6.5703842814750017E-7</v>
      </c>
    </row>
    <row r="169" spans="1:49" s="192" customFormat="1" x14ac:dyDescent="0.3">
      <c r="A169" s="193"/>
      <c r="B169" s="193"/>
      <c r="D169" s="285"/>
      <c r="E169" s="286"/>
      <c r="F169" s="287"/>
      <c r="G169" s="193"/>
      <c r="H169" s="197"/>
      <c r="I169" s="196"/>
      <c r="J169" s="193"/>
      <c r="K169" s="193"/>
      <c r="L169" s="193"/>
      <c r="AO169" s="195"/>
      <c r="AP169" s="195"/>
      <c r="AQ169" s="196"/>
      <c r="AR169" s="196"/>
      <c r="AS169" s="195"/>
      <c r="AT169" s="196"/>
      <c r="AU169" s="197"/>
      <c r="AV169" s="197"/>
      <c r="AW169" s="197"/>
    </row>
    <row r="170" spans="1:49" s="192" customFormat="1" x14ac:dyDescent="0.3">
      <c r="A170" s="193"/>
      <c r="B170" s="193"/>
      <c r="D170" s="285"/>
      <c r="E170" s="286"/>
      <c r="F170" s="287"/>
      <c r="G170" s="193"/>
      <c r="H170" s="197"/>
      <c r="I170" s="196"/>
      <c r="J170" s="193"/>
      <c r="K170" s="193"/>
      <c r="L170" s="193"/>
      <c r="AO170" s="195"/>
      <c r="AP170" s="195"/>
      <c r="AQ170" s="196"/>
      <c r="AR170" s="196"/>
      <c r="AS170" s="195"/>
      <c r="AT170" s="196"/>
      <c r="AU170" s="197"/>
      <c r="AV170" s="197"/>
      <c r="AW170" s="197"/>
    </row>
    <row r="171" spans="1:49" s="192" customFormat="1" x14ac:dyDescent="0.3">
      <c r="A171" s="193"/>
      <c r="B171" s="193"/>
      <c r="D171" s="285"/>
      <c r="E171" s="286"/>
      <c r="F171" s="287"/>
      <c r="G171" s="193"/>
      <c r="H171" s="197"/>
      <c r="I171" s="196"/>
      <c r="J171" s="193"/>
      <c r="K171" s="193"/>
      <c r="L171" s="193"/>
      <c r="AO171" s="195"/>
      <c r="AP171" s="195"/>
      <c r="AQ171" s="196"/>
      <c r="AR171" s="196"/>
      <c r="AS171" s="195"/>
      <c r="AT171" s="196"/>
      <c r="AU171" s="197"/>
      <c r="AV171" s="197"/>
      <c r="AW171" s="197"/>
    </row>
    <row r="172" spans="1:49" ht="15" thickBot="1" x14ac:dyDescent="0.35"/>
    <row r="173" spans="1:49" s="192" customFormat="1" ht="15" thickBot="1" x14ac:dyDescent="0.35">
      <c r="A173" s="182" t="s">
        <v>19</v>
      </c>
      <c r="B173" s="183" t="s">
        <v>248</v>
      </c>
      <c r="C173" s="184" t="s">
        <v>238</v>
      </c>
      <c r="D173" s="185" t="s">
        <v>192</v>
      </c>
      <c r="E173" s="186">
        <v>1.0000000000000001E-5</v>
      </c>
      <c r="F173" s="183">
        <v>1</v>
      </c>
      <c r="G173" s="182">
        <v>1.4999999999999999E-2</v>
      </c>
      <c r="H173" s="187">
        <f>E173*F173*G173</f>
        <v>1.5000000000000002E-7</v>
      </c>
      <c r="I173" s="188">
        <v>1.1599999999999999</v>
      </c>
      <c r="J173" s="200">
        <f>I173</f>
        <v>1.1599999999999999</v>
      </c>
      <c r="K173" s="190" t="s">
        <v>184</v>
      </c>
      <c r="L173" s="191">
        <v>7</v>
      </c>
      <c r="M173" s="192" t="str">
        <f t="shared" ref="M173:M178" si="215">A173</f>
        <v>С1</v>
      </c>
      <c r="N173" s="192" t="str">
        <f t="shared" ref="N173:N178" si="216">B173</f>
        <v>Насос ГЖ</v>
      </c>
      <c r="O173" s="192" t="str">
        <f t="shared" ref="O173:O178" si="217">D173</f>
        <v>Полное-факел</v>
      </c>
      <c r="P173" s="192" t="s">
        <v>85</v>
      </c>
      <c r="Q173" s="192" t="s">
        <v>85</v>
      </c>
      <c r="R173" s="192" t="s">
        <v>85</v>
      </c>
      <c r="S173" s="192" t="s">
        <v>85</v>
      </c>
      <c r="T173" s="192" t="s">
        <v>85</v>
      </c>
      <c r="U173" s="192" t="s">
        <v>85</v>
      </c>
      <c r="V173" s="192" t="s">
        <v>85</v>
      </c>
      <c r="W173" s="192" t="s">
        <v>85</v>
      </c>
      <c r="X173" s="192" t="s">
        <v>85</v>
      </c>
      <c r="Y173" s="192" t="s">
        <v>85</v>
      </c>
      <c r="Z173" s="192" t="s">
        <v>85</v>
      </c>
      <c r="AA173" s="192" t="s">
        <v>85</v>
      </c>
      <c r="AB173" s="192" t="s">
        <v>85</v>
      </c>
      <c r="AC173" s="192" t="s">
        <v>85</v>
      </c>
      <c r="AD173" s="192" t="s">
        <v>85</v>
      </c>
      <c r="AE173" s="192" t="s">
        <v>85</v>
      </c>
      <c r="AF173" s="192" t="s">
        <v>85</v>
      </c>
      <c r="AG173" s="192" t="s">
        <v>85</v>
      </c>
      <c r="AH173" s="193">
        <v>1</v>
      </c>
      <c r="AI173" s="193">
        <v>2</v>
      </c>
      <c r="AJ173" s="194">
        <v>0.75</v>
      </c>
      <c r="AK173" s="194">
        <v>2.7E-2</v>
      </c>
      <c r="AL173" s="194">
        <v>3</v>
      </c>
      <c r="AO173" s="195">
        <f>AK173*I173+AJ173</f>
        <v>0.78132000000000001</v>
      </c>
      <c r="AP173" s="195">
        <f>0.1*AO173</f>
        <v>7.8132000000000007E-2</v>
      </c>
      <c r="AQ173" s="196">
        <f>AH173*3+0.25*AI173</f>
        <v>3.5</v>
      </c>
      <c r="AR173" s="196">
        <f>SUM(AO173:AQ173)/4</f>
        <v>1.089863</v>
      </c>
      <c r="AS173" s="195">
        <f>10068.2*J173*POWER(10,-6)</f>
        <v>1.1679111999999998E-2</v>
      </c>
      <c r="AT173" s="196">
        <f t="shared" ref="AT173:AT178" si="218">AS173+AR173+AQ173+AP173+AO173</f>
        <v>5.4609941119999998</v>
      </c>
      <c r="AU173" s="197">
        <f>AH173*H173</f>
        <v>1.5000000000000002E-7</v>
      </c>
      <c r="AV173" s="197">
        <f>H173*AI173</f>
        <v>3.0000000000000004E-7</v>
      </c>
      <c r="AW173" s="197">
        <f>H173*AT173</f>
        <v>8.1914911680000006E-7</v>
      </c>
    </row>
    <row r="174" spans="1:49" s="192" customFormat="1" ht="15" thickBot="1" x14ac:dyDescent="0.35">
      <c r="A174" s="182" t="s">
        <v>20</v>
      </c>
      <c r="B174" s="182" t="str">
        <f>B173</f>
        <v>Насос ГЖ</v>
      </c>
      <c r="C174" s="184" t="s">
        <v>249</v>
      </c>
      <c r="D174" s="185" t="s">
        <v>60</v>
      </c>
      <c r="E174" s="198">
        <f>E173</f>
        <v>1.0000000000000001E-5</v>
      </c>
      <c r="F174" s="199">
        <f>F173</f>
        <v>1</v>
      </c>
      <c r="G174" s="182">
        <v>1.4249999999999999E-2</v>
      </c>
      <c r="H174" s="187">
        <f t="shared" ref="H174:H178" si="219">E174*F174*G174</f>
        <v>1.4250000000000001E-7</v>
      </c>
      <c r="I174" s="200">
        <f>I173</f>
        <v>1.1599999999999999</v>
      </c>
      <c r="J174" s="291">
        <f>0.001</f>
        <v>1E-3</v>
      </c>
      <c r="K174" s="190" t="s">
        <v>185</v>
      </c>
      <c r="L174" s="191">
        <v>0</v>
      </c>
      <c r="M174" s="192" t="str">
        <f t="shared" si="215"/>
        <v>С2</v>
      </c>
      <c r="N174" s="192" t="str">
        <f t="shared" si="216"/>
        <v>Насос ГЖ</v>
      </c>
      <c r="O174" s="192" t="str">
        <f t="shared" si="217"/>
        <v>Полное-пожар</v>
      </c>
      <c r="P174" s="192" t="s">
        <v>85</v>
      </c>
      <c r="Q174" s="192" t="s">
        <v>85</v>
      </c>
      <c r="R174" s="192" t="s">
        <v>85</v>
      </c>
      <c r="S174" s="192" t="s">
        <v>85</v>
      </c>
      <c r="T174" s="192" t="s">
        <v>85</v>
      </c>
      <c r="U174" s="192" t="s">
        <v>85</v>
      </c>
      <c r="V174" s="192" t="s">
        <v>85</v>
      </c>
      <c r="W174" s="192" t="s">
        <v>85</v>
      </c>
      <c r="X174" s="192" t="s">
        <v>85</v>
      </c>
      <c r="Y174" s="192" t="s">
        <v>85</v>
      </c>
      <c r="Z174" s="192" t="s">
        <v>85</v>
      </c>
      <c r="AA174" s="192" t="s">
        <v>85</v>
      </c>
      <c r="AB174" s="192" t="s">
        <v>85</v>
      </c>
      <c r="AC174" s="192" t="s">
        <v>85</v>
      </c>
      <c r="AD174" s="192" t="s">
        <v>85</v>
      </c>
      <c r="AE174" s="192" t="s">
        <v>85</v>
      </c>
      <c r="AF174" s="192" t="s">
        <v>85</v>
      </c>
      <c r="AG174" s="192" t="s">
        <v>85</v>
      </c>
      <c r="AH174" s="193">
        <v>2</v>
      </c>
      <c r="AI174" s="193">
        <v>2</v>
      </c>
      <c r="AJ174" s="192">
        <f>AJ173</f>
        <v>0.75</v>
      </c>
      <c r="AK174" s="192">
        <f>AK173</f>
        <v>2.7E-2</v>
      </c>
      <c r="AL174" s="192">
        <f>AL173</f>
        <v>3</v>
      </c>
      <c r="AO174" s="195">
        <f>AK174*I174+AJ174</f>
        <v>0.78132000000000001</v>
      </c>
      <c r="AP174" s="195">
        <f t="shared" ref="AP174:AP178" si="220">0.1*AO174</f>
        <v>7.8132000000000007E-2</v>
      </c>
      <c r="AQ174" s="196">
        <f t="shared" ref="AQ174:AQ178" si="221">AH174*3+0.25*AI174</f>
        <v>6.5</v>
      </c>
      <c r="AR174" s="196">
        <f t="shared" ref="AR174:AR178" si="222">SUM(AO174:AQ174)/4</f>
        <v>1.839863</v>
      </c>
      <c r="AS174" s="195">
        <f>10068.2*J174*POWER(10,-6)*10</f>
        <v>1.0068200000000001E-4</v>
      </c>
      <c r="AT174" s="196">
        <f t="shared" si="218"/>
        <v>9.1994156820000015</v>
      </c>
      <c r="AU174" s="197">
        <f t="shared" ref="AU174:AU178" si="223">AH174*H174</f>
        <v>2.8500000000000002E-7</v>
      </c>
      <c r="AV174" s="197">
        <f t="shared" ref="AV174:AV178" si="224">H174*AI174</f>
        <v>2.8500000000000002E-7</v>
      </c>
      <c r="AW174" s="197">
        <f t="shared" ref="AW174:AW178" si="225">H174*AT174</f>
        <v>1.3109167346850004E-6</v>
      </c>
    </row>
    <row r="175" spans="1:49" s="192" customFormat="1" x14ac:dyDescent="0.3">
      <c r="A175" s="182" t="s">
        <v>21</v>
      </c>
      <c r="B175" s="182" t="str">
        <f>B173</f>
        <v>Насос ГЖ</v>
      </c>
      <c r="C175" s="184" t="s">
        <v>250</v>
      </c>
      <c r="D175" s="185" t="s">
        <v>61</v>
      </c>
      <c r="E175" s="198">
        <f>E173</f>
        <v>1.0000000000000001E-5</v>
      </c>
      <c r="F175" s="199">
        <f>F173</f>
        <v>1</v>
      </c>
      <c r="G175" s="182">
        <v>0.27074999999999999</v>
      </c>
      <c r="H175" s="187">
        <f t="shared" si="219"/>
        <v>2.7075000000000003E-6</v>
      </c>
      <c r="I175" s="200">
        <f>I173</f>
        <v>1.1599999999999999</v>
      </c>
      <c r="J175" s="182">
        <v>0</v>
      </c>
      <c r="K175" s="190" t="s">
        <v>186</v>
      </c>
      <c r="L175" s="191">
        <v>1</v>
      </c>
      <c r="M175" s="192" t="str">
        <f t="shared" si="215"/>
        <v>С3</v>
      </c>
      <c r="N175" s="192" t="str">
        <f t="shared" si="216"/>
        <v>Насос ГЖ</v>
      </c>
      <c r="O175" s="192" t="str">
        <f t="shared" si="217"/>
        <v>Полное-ликвидация</v>
      </c>
      <c r="P175" s="192" t="s">
        <v>85</v>
      </c>
      <c r="Q175" s="192" t="s">
        <v>85</v>
      </c>
      <c r="R175" s="192" t="s">
        <v>85</v>
      </c>
      <c r="S175" s="192" t="s">
        <v>85</v>
      </c>
      <c r="T175" s="192" t="s">
        <v>85</v>
      </c>
      <c r="U175" s="192" t="s">
        <v>85</v>
      </c>
      <c r="V175" s="192" t="s">
        <v>85</v>
      </c>
      <c r="W175" s="192" t="s">
        <v>85</v>
      </c>
      <c r="X175" s="192" t="s">
        <v>85</v>
      </c>
      <c r="Y175" s="192" t="s">
        <v>85</v>
      </c>
      <c r="Z175" s="192" t="s">
        <v>85</v>
      </c>
      <c r="AA175" s="192" t="s">
        <v>85</v>
      </c>
      <c r="AB175" s="192" t="s">
        <v>85</v>
      </c>
      <c r="AC175" s="192" t="s">
        <v>85</v>
      </c>
      <c r="AD175" s="192" t="s">
        <v>85</v>
      </c>
      <c r="AE175" s="192" t="s">
        <v>85</v>
      </c>
      <c r="AF175" s="192" t="s">
        <v>85</v>
      </c>
      <c r="AG175" s="192" t="s">
        <v>85</v>
      </c>
      <c r="AH175" s="192">
        <v>0</v>
      </c>
      <c r="AI175" s="192">
        <v>0</v>
      </c>
      <c r="AJ175" s="192">
        <f>AJ173</f>
        <v>0.75</v>
      </c>
      <c r="AK175" s="192">
        <f>AK173</f>
        <v>2.7E-2</v>
      </c>
      <c r="AL175" s="192">
        <f>AL173</f>
        <v>3</v>
      </c>
      <c r="AO175" s="195">
        <f>AK175*I175*0.1+AJ175</f>
        <v>0.75313200000000002</v>
      </c>
      <c r="AP175" s="195">
        <f t="shared" si="220"/>
        <v>7.5313200000000011E-2</v>
      </c>
      <c r="AQ175" s="196">
        <f t="shared" si="221"/>
        <v>0</v>
      </c>
      <c r="AR175" s="196">
        <f t="shared" si="222"/>
        <v>0.2071113</v>
      </c>
      <c r="AS175" s="195">
        <f>1333*J174*POWER(10,-6)</f>
        <v>1.333E-6</v>
      </c>
      <c r="AT175" s="196">
        <f t="shared" si="218"/>
        <v>1.0355578329999999</v>
      </c>
      <c r="AU175" s="197">
        <f t="shared" si="223"/>
        <v>0</v>
      </c>
      <c r="AV175" s="197">
        <f t="shared" si="224"/>
        <v>0</v>
      </c>
      <c r="AW175" s="197">
        <f t="shared" si="225"/>
        <v>2.8037728328474999E-6</v>
      </c>
    </row>
    <row r="176" spans="1:49" s="192" customFormat="1" x14ac:dyDescent="0.3">
      <c r="A176" s="182" t="s">
        <v>22</v>
      </c>
      <c r="B176" s="182" t="str">
        <f>B173</f>
        <v>Насос ГЖ</v>
      </c>
      <c r="C176" s="184" t="s">
        <v>241</v>
      </c>
      <c r="D176" s="185" t="s">
        <v>86</v>
      </c>
      <c r="E176" s="198">
        <f>E174</f>
        <v>1.0000000000000001E-5</v>
      </c>
      <c r="F176" s="199">
        <f>F173</f>
        <v>1</v>
      </c>
      <c r="G176" s="182">
        <v>3.4999999999999996E-2</v>
      </c>
      <c r="H176" s="187">
        <f t="shared" si="219"/>
        <v>3.4999999999999998E-7</v>
      </c>
      <c r="I176" s="200">
        <f>0.15*I173</f>
        <v>0.17399999999999999</v>
      </c>
      <c r="J176" s="200">
        <f>I176</f>
        <v>0.17399999999999999</v>
      </c>
      <c r="K176" s="203" t="s">
        <v>188</v>
      </c>
      <c r="L176" s="204">
        <v>45390</v>
      </c>
      <c r="M176" s="192" t="str">
        <f t="shared" si="215"/>
        <v>С4</v>
      </c>
      <c r="N176" s="192" t="str">
        <f t="shared" si="216"/>
        <v>Насос ГЖ</v>
      </c>
      <c r="O176" s="192" t="str">
        <f t="shared" si="217"/>
        <v>Частичное-пожар</v>
      </c>
      <c r="P176" s="192" t="s">
        <v>85</v>
      </c>
      <c r="Q176" s="192" t="s">
        <v>85</v>
      </c>
      <c r="R176" s="192" t="s">
        <v>85</v>
      </c>
      <c r="S176" s="192" t="s">
        <v>85</v>
      </c>
      <c r="T176" s="192" t="s">
        <v>85</v>
      </c>
      <c r="U176" s="192" t="s">
        <v>85</v>
      </c>
      <c r="V176" s="192" t="s">
        <v>85</v>
      </c>
      <c r="W176" s="192" t="s">
        <v>85</v>
      </c>
      <c r="X176" s="192" t="s">
        <v>85</v>
      </c>
      <c r="Y176" s="192" t="s">
        <v>85</v>
      </c>
      <c r="Z176" s="192" t="s">
        <v>85</v>
      </c>
      <c r="AA176" s="192" t="s">
        <v>85</v>
      </c>
      <c r="AB176" s="192" t="s">
        <v>85</v>
      </c>
      <c r="AC176" s="192" t="s">
        <v>85</v>
      </c>
      <c r="AD176" s="192" t="s">
        <v>85</v>
      </c>
      <c r="AE176" s="192" t="s">
        <v>85</v>
      </c>
      <c r="AF176" s="192" t="s">
        <v>85</v>
      </c>
      <c r="AG176" s="192" t="s">
        <v>85</v>
      </c>
      <c r="AH176" s="192">
        <v>0</v>
      </c>
      <c r="AI176" s="192">
        <v>2</v>
      </c>
      <c r="AJ176" s="192">
        <f>0.1*$AJ$2</f>
        <v>7.5000000000000011E-2</v>
      </c>
      <c r="AK176" s="192">
        <f>AK173</f>
        <v>2.7E-2</v>
      </c>
      <c r="AL176" s="192">
        <f>ROUNDUP(AL173/3,0)</f>
        <v>1</v>
      </c>
      <c r="AO176" s="195">
        <f>AK176*I176+AJ176</f>
        <v>7.9698000000000005E-2</v>
      </c>
      <c r="AP176" s="195">
        <f t="shared" si="220"/>
        <v>7.9698000000000008E-3</v>
      </c>
      <c r="AQ176" s="196">
        <f t="shared" si="221"/>
        <v>0.5</v>
      </c>
      <c r="AR176" s="196">
        <f t="shared" si="222"/>
        <v>0.14691694999999999</v>
      </c>
      <c r="AS176" s="195">
        <f>10068.2*J176*POWER(10,-6)</f>
        <v>1.7518668E-3</v>
      </c>
      <c r="AT176" s="196">
        <f t="shared" si="218"/>
        <v>0.73633661680000007</v>
      </c>
      <c r="AU176" s="197">
        <f t="shared" si="223"/>
        <v>0</v>
      </c>
      <c r="AV176" s="197">
        <f t="shared" si="224"/>
        <v>6.9999999999999997E-7</v>
      </c>
      <c r="AW176" s="197">
        <f t="shared" si="225"/>
        <v>2.5771781588000002E-7</v>
      </c>
    </row>
    <row r="177" spans="1:49" s="192" customFormat="1" x14ac:dyDescent="0.3">
      <c r="A177" s="182" t="s">
        <v>23</v>
      </c>
      <c r="B177" s="182" t="str">
        <f>B173</f>
        <v>Насос ГЖ</v>
      </c>
      <c r="C177" s="184" t="s">
        <v>243</v>
      </c>
      <c r="D177" s="185" t="s">
        <v>86</v>
      </c>
      <c r="E177" s="198">
        <f t="shared" ref="E177:E178" si="226">E175</f>
        <v>1.0000000000000001E-5</v>
      </c>
      <c r="F177" s="199">
        <f>F173</f>
        <v>1</v>
      </c>
      <c r="G177" s="182">
        <v>3.3249999999999995E-2</v>
      </c>
      <c r="H177" s="187">
        <f t="shared" si="219"/>
        <v>3.3249999999999999E-7</v>
      </c>
      <c r="I177" s="200">
        <f>0.15*I173</f>
        <v>0.17399999999999999</v>
      </c>
      <c r="J177" s="200">
        <f>I176</f>
        <v>0.17399999999999999</v>
      </c>
      <c r="K177" s="203" t="s">
        <v>189</v>
      </c>
      <c r="L177" s="204">
        <v>3</v>
      </c>
      <c r="M177" s="192" t="str">
        <f t="shared" si="215"/>
        <v>С5</v>
      </c>
      <c r="N177" s="192" t="str">
        <f t="shared" si="216"/>
        <v>Насос ГЖ</v>
      </c>
      <c r="O177" s="192" t="str">
        <f t="shared" si="217"/>
        <v>Частичное-пожар</v>
      </c>
      <c r="P177" s="192" t="s">
        <v>85</v>
      </c>
      <c r="Q177" s="192" t="s">
        <v>85</v>
      </c>
      <c r="R177" s="192" t="s">
        <v>85</v>
      </c>
      <c r="S177" s="192" t="s">
        <v>85</v>
      </c>
      <c r="T177" s="192" t="s">
        <v>85</v>
      </c>
      <c r="U177" s="192" t="s">
        <v>85</v>
      </c>
      <c r="V177" s="192" t="s">
        <v>85</v>
      </c>
      <c r="W177" s="192" t="s">
        <v>85</v>
      </c>
      <c r="X177" s="192" t="s">
        <v>85</v>
      </c>
      <c r="Y177" s="192" t="s">
        <v>85</v>
      </c>
      <c r="Z177" s="192" t="s">
        <v>85</v>
      </c>
      <c r="AA177" s="192" t="s">
        <v>85</v>
      </c>
      <c r="AB177" s="192" t="s">
        <v>85</v>
      </c>
      <c r="AC177" s="192" t="s">
        <v>85</v>
      </c>
      <c r="AD177" s="192" t="s">
        <v>85</v>
      </c>
      <c r="AE177" s="192" t="s">
        <v>85</v>
      </c>
      <c r="AF177" s="192" t="s">
        <v>85</v>
      </c>
      <c r="AG177" s="192" t="s">
        <v>85</v>
      </c>
      <c r="AH177" s="192">
        <v>0</v>
      </c>
      <c r="AI177" s="192">
        <v>1</v>
      </c>
      <c r="AJ177" s="192">
        <f>0.1*$AJ$2</f>
        <v>7.5000000000000011E-2</v>
      </c>
      <c r="AK177" s="192">
        <f>AK173</f>
        <v>2.7E-2</v>
      </c>
      <c r="AL177" s="192">
        <f>ROUNDUP(AL173/3,0)</f>
        <v>1</v>
      </c>
      <c r="AO177" s="195">
        <f t="shared" ref="AO177" si="227">AK177*I177+AJ177</f>
        <v>7.9698000000000005E-2</v>
      </c>
      <c r="AP177" s="195">
        <f t="shared" si="220"/>
        <v>7.9698000000000008E-3</v>
      </c>
      <c r="AQ177" s="196">
        <f t="shared" si="221"/>
        <v>0.25</v>
      </c>
      <c r="AR177" s="196">
        <f t="shared" si="222"/>
        <v>8.4416950000000004E-2</v>
      </c>
      <c r="AS177" s="195">
        <f>10068.2*J177*POWER(10,-6)*10</f>
        <v>1.7518668000000001E-2</v>
      </c>
      <c r="AT177" s="196">
        <f t="shared" si="218"/>
        <v>0.43960341800000002</v>
      </c>
      <c r="AU177" s="197">
        <f t="shared" si="223"/>
        <v>0</v>
      </c>
      <c r="AV177" s="197">
        <f t="shared" si="224"/>
        <v>3.3249999999999999E-7</v>
      </c>
      <c r="AW177" s="197">
        <f t="shared" si="225"/>
        <v>1.4616813648500001E-7</v>
      </c>
    </row>
    <row r="178" spans="1:49" s="192" customFormat="1" ht="15" thickBot="1" x14ac:dyDescent="0.35">
      <c r="A178" s="182" t="s">
        <v>24</v>
      </c>
      <c r="B178" s="182" t="str">
        <f>B173</f>
        <v>Насос ГЖ</v>
      </c>
      <c r="C178" s="184" t="s">
        <v>242</v>
      </c>
      <c r="D178" s="185" t="s">
        <v>181</v>
      </c>
      <c r="E178" s="198">
        <f t="shared" si="226"/>
        <v>1.0000000000000001E-5</v>
      </c>
      <c r="F178" s="199">
        <f>F173</f>
        <v>1</v>
      </c>
      <c r="G178" s="182">
        <v>0.63174999999999992</v>
      </c>
      <c r="H178" s="187">
        <f t="shared" si="219"/>
        <v>6.3175000000000001E-6</v>
      </c>
      <c r="I178" s="200">
        <f>0.15*I173</f>
        <v>0.17399999999999999</v>
      </c>
      <c r="J178" s="182">
        <v>0</v>
      </c>
      <c r="K178" s="205" t="s">
        <v>200</v>
      </c>
      <c r="L178" s="205">
        <v>18</v>
      </c>
      <c r="M178" s="192" t="str">
        <f t="shared" si="215"/>
        <v>С6</v>
      </c>
      <c r="N178" s="192" t="str">
        <f t="shared" si="216"/>
        <v>Насос ГЖ</v>
      </c>
      <c r="O178" s="192" t="str">
        <f t="shared" si="217"/>
        <v>Частичное-токси</v>
      </c>
      <c r="P178" s="192" t="s">
        <v>85</v>
      </c>
      <c r="Q178" s="192" t="s">
        <v>85</v>
      </c>
      <c r="R178" s="192" t="s">
        <v>85</v>
      </c>
      <c r="S178" s="192" t="s">
        <v>85</v>
      </c>
      <c r="T178" s="192" t="s">
        <v>85</v>
      </c>
      <c r="U178" s="192" t="s">
        <v>85</v>
      </c>
      <c r="V178" s="192" t="s">
        <v>85</v>
      </c>
      <c r="W178" s="192" t="s">
        <v>85</v>
      </c>
      <c r="X178" s="192" t="s">
        <v>85</v>
      </c>
      <c r="Y178" s="192" t="s">
        <v>85</v>
      </c>
      <c r="Z178" s="192" t="s">
        <v>85</v>
      </c>
      <c r="AA178" s="192" t="s">
        <v>85</v>
      </c>
      <c r="AB178" s="192" t="s">
        <v>85</v>
      </c>
      <c r="AC178" s="192" t="s">
        <v>85</v>
      </c>
      <c r="AD178" s="192" t="s">
        <v>85</v>
      </c>
      <c r="AE178" s="192" t="s">
        <v>85</v>
      </c>
      <c r="AF178" s="192" t="s">
        <v>85</v>
      </c>
      <c r="AG178" s="192" t="s">
        <v>85</v>
      </c>
      <c r="AH178" s="192">
        <v>0</v>
      </c>
      <c r="AI178" s="192">
        <v>0</v>
      </c>
      <c r="AJ178" s="192">
        <f>0.1*$AJ$2</f>
        <v>7.5000000000000011E-2</v>
      </c>
      <c r="AK178" s="192">
        <f>AK173</f>
        <v>2.7E-2</v>
      </c>
      <c r="AL178" s="192">
        <f>ROUNDUP(AL173/3,0)</f>
        <v>1</v>
      </c>
      <c r="AO178" s="195">
        <f>AK178*I178*0.1+AJ178</f>
        <v>7.5469800000000017E-2</v>
      </c>
      <c r="AP178" s="195">
        <f t="shared" si="220"/>
        <v>7.5469800000000017E-3</v>
      </c>
      <c r="AQ178" s="196">
        <f t="shared" si="221"/>
        <v>0</v>
      </c>
      <c r="AR178" s="196">
        <f t="shared" si="222"/>
        <v>2.0754195000000003E-2</v>
      </c>
      <c r="AS178" s="195">
        <f>1333*J177*POWER(10,-6)</f>
        <v>2.3194199999999996E-4</v>
      </c>
      <c r="AT178" s="196">
        <f t="shared" si="218"/>
        <v>0.10400291700000003</v>
      </c>
      <c r="AU178" s="197">
        <f t="shared" si="223"/>
        <v>0</v>
      </c>
      <c r="AV178" s="197">
        <f t="shared" si="224"/>
        <v>0</v>
      </c>
      <c r="AW178" s="197">
        <f t="shared" si="225"/>
        <v>6.5703842814750017E-7</v>
      </c>
    </row>
    <row r="179" spans="1:49" s="192" customFormat="1" x14ac:dyDescent="0.3">
      <c r="A179" s="193"/>
      <c r="B179" s="193"/>
      <c r="D179" s="285"/>
      <c r="E179" s="286"/>
      <c r="F179" s="287"/>
      <c r="G179" s="193"/>
      <c r="H179" s="197"/>
      <c r="I179" s="196"/>
      <c r="J179" s="193"/>
      <c r="K179" s="193"/>
      <c r="L179" s="193"/>
      <c r="AO179" s="195"/>
      <c r="AP179" s="195"/>
      <c r="AQ179" s="196"/>
      <c r="AR179" s="196"/>
      <c r="AS179" s="195"/>
      <c r="AT179" s="196"/>
      <c r="AU179" s="197"/>
      <c r="AV179" s="197"/>
      <c r="AW179" s="197"/>
    </row>
    <row r="180" spans="1:49" s="192" customFormat="1" x14ac:dyDescent="0.3">
      <c r="A180" s="193"/>
      <c r="B180" s="193"/>
      <c r="D180" s="285"/>
      <c r="E180" s="286"/>
      <c r="F180" s="287"/>
      <c r="G180" s="193"/>
      <c r="H180" s="197"/>
      <c r="I180" s="196"/>
      <c r="J180" s="193"/>
      <c r="K180" s="193"/>
      <c r="L180" s="193"/>
      <c r="AO180" s="195"/>
      <c r="AP180" s="195"/>
      <c r="AQ180" s="196"/>
      <c r="AR180" s="196"/>
      <c r="AS180" s="195"/>
      <c r="AT180" s="196"/>
      <c r="AU180" s="197"/>
      <c r="AV180" s="197"/>
      <c r="AW180" s="197"/>
    </row>
    <row r="181" spans="1:49" s="192" customFormat="1" x14ac:dyDescent="0.3">
      <c r="A181" s="193"/>
      <c r="B181" s="193"/>
      <c r="D181" s="285"/>
      <c r="E181" s="286"/>
      <c r="F181" s="287"/>
      <c r="G181" s="193"/>
      <c r="H181" s="197"/>
      <c r="I181" s="196"/>
      <c r="J181" s="193"/>
      <c r="K181" s="193"/>
      <c r="L181" s="193"/>
      <c r="AO181" s="195"/>
      <c r="AP181" s="195"/>
      <c r="AQ181" s="196"/>
      <c r="AR181" s="196"/>
      <c r="AS181" s="195"/>
      <c r="AT181" s="196"/>
      <c r="AU181" s="197"/>
      <c r="AV181" s="197"/>
      <c r="AW181" s="197"/>
    </row>
    <row r="182" spans="1:49" ht="15" thickBot="1" x14ac:dyDescent="0.35"/>
    <row r="183" spans="1:49" s="241" customFormat="1" ht="18" customHeight="1" x14ac:dyDescent="0.3">
      <c r="A183" s="232" t="s">
        <v>19</v>
      </c>
      <c r="B183" s="233" t="s">
        <v>332</v>
      </c>
      <c r="C183" s="53" t="s">
        <v>191</v>
      </c>
      <c r="D183" s="234" t="s">
        <v>339</v>
      </c>
      <c r="E183" s="235">
        <v>1.0000000000000001E-5</v>
      </c>
      <c r="F183" s="233">
        <v>1</v>
      </c>
      <c r="G183" s="232">
        <v>0.2</v>
      </c>
      <c r="H183" s="236">
        <f>E183*F183*G183</f>
        <v>2.0000000000000003E-6</v>
      </c>
      <c r="I183" s="237">
        <v>1.2</v>
      </c>
      <c r="J183" s="238">
        <f>I183</f>
        <v>1.2</v>
      </c>
      <c r="K183" s="239" t="s">
        <v>184</v>
      </c>
      <c r="L183" s="240">
        <v>0</v>
      </c>
      <c r="M183" s="241" t="str">
        <f t="shared" ref="M183:M190" si="228">A183</f>
        <v>С1</v>
      </c>
      <c r="N183" s="241" t="str">
        <f t="shared" ref="N183:N190" si="229">B183</f>
        <v>Трубопровод СУГ</v>
      </c>
      <c r="O183" s="241" t="str">
        <f t="shared" ref="O183:O190" si="230">D183</f>
        <v>Полное-факельное горение</v>
      </c>
      <c r="P183" s="241" t="s">
        <v>85</v>
      </c>
      <c r="Q183" s="241" t="s">
        <v>85</v>
      </c>
      <c r="R183" s="241" t="s">
        <v>85</v>
      </c>
      <c r="S183" s="241" t="s">
        <v>85</v>
      </c>
      <c r="T183" s="241" t="s">
        <v>85</v>
      </c>
      <c r="U183" s="241" t="s">
        <v>85</v>
      </c>
      <c r="V183" s="241" t="s">
        <v>85</v>
      </c>
      <c r="W183" s="241" t="s">
        <v>85</v>
      </c>
      <c r="X183" s="241" t="s">
        <v>85</v>
      </c>
      <c r="Y183" s="241" t="s">
        <v>85</v>
      </c>
      <c r="Z183" s="241" t="s">
        <v>85</v>
      </c>
      <c r="AA183" s="241" t="s">
        <v>85</v>
      </c>
      <c r="AB183" s="241" t="s">
        <v>85</v>
      </c>
      <c r="AC183" s="241" t="s">
        <v>85</v>
      </c>
      <c r="AD183" s="241" t="s">
        <v>85</v>
      </c>
      <c r="AE183" s="241" t="s">
        <v>85</v>
      </c>
      <c r="AF183" s="241" t="s">
        <v>85</v>
      </c>
      <c r="AG183" s="241" t="s">
        <v>85</v>
      </c>
      <c r="AH183" s="242">
        <v>1</v>
      </c>
      <c r="AI183" s="242">
        <v>2</v>
      </c>
      <c r="AJ183" s="243">
        <v>0.75</v>
      </c>
      <c r="AK183" s="243">
        <v>2.7E-2</v>
      </c>
      <c r="AL183" s="243">
        <v>3</v>
      </c>
      <c r="AO183" s="244">
        <f>AK183*I183+AJ183</f>
        <v>0.78239999999999998</v>
      </c>
      <c r="AP183" s="244">
        <f>0.1*AO183</f>
        <v>7.8240000000000004E-2</v>
      </c>
      <c r="AQ183" s="245">
        <f>AH183*3+0.25*AI183</f>
        <v>3.5</v>
      </c>
      <c r="AR183" s="245">
        <f>SUM(AO183:AQ183)/4</f>
        <v>1.09016</v>
      </c>
      <c r="AS183" s="244">
        <f>10068.2*J183*POWER(10,-6)</f>
        <v>1.208184E-2</v>
      </c>
      <c r="AT183" s="245">
        <f t="shared" ref="AT183:AT190" si="231">AS183+AR183+AQ183+AP183+AO183</f>
        <v>5.4628818399999997</v>
      </c>
      <c r="AU183" s="246">
        <f>AH183*H183</f>
        <v>2.0000000000000003E-6</v>
      </c>
      <c r="AV183" s="246">
        <f>H183*AI183</f>
        <v>4.0000000000000007E-6</v>
      </c>
      <c r="AW183" s="246">
        <f>H183*AT183</f>
        <v>1.0925763680000002E-5</v>
      </c>
    </row>
    <row r="184" spans="1:49" s="241" customFormat="1" x14ac:dyDescent="0.3">
      <c r="A184" s="232" t="s">
        <v>20</v>
      </c>
      <c r="B184" s="232" t="str">
        <f>B183</f>
        <v>Трубопровод СУГ</v>
      </c>
      <c r="C184" s="53" t="s">
        <v>169</v>
      </c>
      <c r="D184" s="234" t="s">
        <v>63</v>
      </c>
      <c r="E184" s="247">
        <f>E183</f>
        <v>1.0000000000000001E-5</v>
      </c>
      <c r="F184" s="248">
        <f>F183</f>
        <v>1</v>
      </c>
      <c r="G184" s="232">
        <v>0.1152</v>
      </c>
      <c r="H184" s="236">
        <f t="shared" ref="H184:H190" si="232">E184*F184*G184</f>
        <v>1.1520000000000002E-6</v>
      </c>
      <c r="I184" s="249">
        <f>I183</f>
        <v>1.2</v>
      </c>
      <c r="J184" s="295">
        <f>0.1*I183</f>
        <v>0.12</v>
      </c>
      <c r="K184" s="250" t="s">
        <v>185</v>
      </c>
      <c r="L184" s="251">
        <v>0</v>
      </c>
      <c r="M184" s="241" t="str">
        <f t="shared" si="228"/>
        <v>С2</v>
      </c>
      <c r="N184" s="241" t="str">
        <f t="shared" si="229"/>
        <v>Трубопровод СУГ</v>
      </c>
      <c r="O184" s="241" t="str">
        <f t="shared" si="230"/>
        <v>Полное-взрыв</v>
      </c>
      <c r="P184" s="241" t="s">
        <v>85</v>
      </c>
      <c r="Q184" s="241" t="s">
        <v>85</v>
      </c>
      <c r="R184" s="241" t="s">
        <v>85</v>
      </c>
      <c r="S184" s="241" t="s">
        <v>85</v>
      </c>
      <c r="T184" s="241" t="s">
        <v>85</v>
      </c>
      <c r="U184" s="241" t="s">
        <v>85</v>
      </c>
      <c r="V184" s="241" t="s">
        <v>85</v>
      </c>
      <c r="W184" s="241" t="s">
        <v>85</v>
      </c>
      <c r="X184" s="241" t="s">
        <v>85</v>
      </c>
      <c r="Y184" s="241" t="s">
        <v>85</v>
      </c>
      <c r="Z184" s="241" t="s">
        <v>85</v>
      </c>
      <c r="AA184" s="241" t="s">
        <v>85</v>
      </c>
      <c r="AB184" s="241" t="s">
        <v>85</v>
      </c>
      <c r="AC184" s="241" t="s">
        <v>85</v>
      </c>
      <c r="AD184" s="241" t="s">
        <v>85</v>
      </c>
      <c r="AE184" s="241" t="s">
        <v>85</v>
      </c>
      <c r="AF184" s="241" t="s">
        <v>85</v>
      </c>
      <c r="AG184" s="241" t="s">
        <v>85</v>
      </c>
      <c r="AH184" s="242">
        <v>2</v>
      </c>
      <c r="AI184" s="242">
        <v>2</v>
      </c>
      <c r="AJ184" s="241">
        <f>AJ183</f>
        <v>0.75</v>
      </c>
      <c r="AK184" s="241">
        <f>AK183</f>
        <v>2.7E-2</v>
      </c>
      <c r="AL184" s="241">
        <f>AL183</f>
        <v>3</v>
      </c>
      <c r="AO184" s="244">
        <f>AK184*I184+AJ184</f>
        <v>0.78239999999999998</v>
      </c>
      <c r="AP184" s="244">
        <f t="shared" ref="AP184:AP190" si="233">0.1*AO184</f>
        <v>7.8240000000000004E-2</v>
      </c>
      <c r="AQ184" s="245">
        <f t="shared" ref="AQ184:AQ190" si="234">AH184*3+0.25*AI184</f>
        <v>6.5</v>
      </c>
      <c r="AR184" s="245">
        <f t="shared" ref="AR184:AR190" si="235">SUM(AO184:AQ184)/4</f>
        <v>1.84016</v>
      </c>
      <c r="AS184" s="244">
        <f>10068.2*J184*POWER(10,-6)*10</f>
        <v>1.208184E-2</v>
      </c>
      <c r="AT184" s="245">
        <f t="shared" si="231"/>
        <v>9.2128818399999979</v>
      </c>
      <c r="AU184" s="246">
        <f t="shared" ref="AU184:AU190" si="236">AH184*H184</f>
        <v>2.3040000000000003E-6</v>
      </c>
      <c r="AV184" s="246">
        <f t="shared" ref="AV184:AV190" si="237">H184*AI184</f>
        <v>2.3040000000000003E-6</v>
      </c>
      <c r="AW184" s="246">
        <f t="shared" ref="AW184:AW190" si="238">H184*AT184</f>
        <v>1.061323987968E-5</v>
      </c>
    </row>
    <row r="185" spans="1:49" s="241" customFormat="1" x14ac:dyDescent="0.3">
      <c r="A185" s="232" t="s">
        <v>21</v>
      </c>
      <c r="B185" s="232" t="str">
        <f>B183</f>
        <v>Трубопровод СУГ</v>
      </c>
      <c r="C185" s="53" t="s">
        <v>336</v>
      </c>
      <c r="D185" s="234" t="s">
        <v>334</v>
      </c>
      <c r="E185" s="247">
        <f>E183</f>
        <v>1.0000000000000001E-5</v>
      </c>
      <c r="F185" s="248">
        <f>F183</f>
        <v>1</v>
      </c>
      <c r="G185" s="232">
        <v>7.6799999999999993E-2</v>
      </c>
      <c r="H185" s="236">
        <f t="shared" si="232"/>
        <v>7.6799999999999999E-7</v>
      </c>
      <c r="I185" s="249">
        <f>I183</f>
        <v>1.2</v>
      </c>
      <c r="J185" s="238">
        <f>0.6*I183</f>
        <v>0.72</v>
      </c>
      <c r="K185" s="250" t="s">
        <v>186</v>
      </c>
      <c r="L185" s="251">
        <v>15</v>
      </c>
      <c r="M185" s="241" t="str">
        <f t="shared" si="228"/>
        <v>С3</v>
      </c>
      <c r="N185" s="241" t="str">
        <f t="shared" si="229"/>
        <v>Трубопровод СУГ</v>
      </c>
      <c r="O185" s="241" t="str">
        <f t="shared" si="230"/>
        <v>Полное-огненный шар</v>
      </c>
      <c r="P185" s="241" t="s">
        <v>85</v>
      </c>
      <c r="Q185" s="241" t="s">
        <v>85</v>
      </c>
      <c r="R185" s="241" t="s">
        <v>85</v>
      </c>
      <c r="S185" s="241" t="s">
        <v>85</v>
      </c>
      <c r="T185" s="241" t="s">
        <v>85</v>
      </c>
      <c r="U185" s="241" t="s">
        <v>85</v>
      </c>
      <c r="V185" s="241" t="s">
        <v>85</v>
      </c>
      <c r="W185" s="241" t="s">
        <v>85</v>
      </c>
      <c r="X185" s="241" t="s">
        <v>85</v>
      </c>
      <c r="Y185" s="241" t="s">
        <v>85</v>
      </c>
      <c r="Z185" s="241" t="s">
        <v>85</v>
      </c>
      <c r="AA185" s="241" t="s">
        <v>85</v>
      </c>
      <c r="AB185" s="241" t="s">
        <v>85</v>
      </c>
      <c r="AC185" s="241" t="s">
        <v>85</v>
      </c>
      <c r="AD185" s="241" t="s">
        <v>85</v>
      </c>
      <c r="AE185" s="241" t="s">
        <v>85</v>
      </c>
      <c r="AF185" s="241" t="s">
        <v>85</v>
      </c>
      <c r="AG185" s="241" t="s">
        <v>85</v>
      </c>
      <c r="AH185" s="241">
        <v>0</v>
      </c>
      <c r="AI185" s="241">
        <v>0</v>
      </c>
      <c r="AJ185" s="241">
        <f>AJ183</f>
        <v>0.75</v>
      </c>
      <c r="AK185" s="241">
        <f>AK183</f>
        <v>2.7E-2</v>
      </c>
      <c r="AL185" s="241">
        <f>AL183</f>
        <v>3</v>
      </c>
      <c r="AO185" s="244">
        <f>AK185*I185*0.1+AJ185</f>
        <v>0.75324000000000002</v>
      </c>
      <c r="AP185" s="244">
        <f t="shared" si="233"/>
        <v>7.5324000000000002E-2</v>
      </c>
      <c r="AQ185" s="245">
        <f t="shared" si="234"/>
        <v>0</v>
      </c>
      <c r="AR185" s="245">
        <f t="shared" si="235"/>
        <v>0.20714100000000002</v>
      </c>
      <c r="AS185" s="244">
        <f>1333*J183*POWER(10,-6)</f>
        <v>1.5995999999999999E-3</v>
      </c>
      <c r="AT185" s="245">
        <f t="shared" si="231"/>
        <v>1.0373046000000001</v>
      </c>
      <c r="AU185" s="246">
        <f t="shared" si="236"/>
        <v>0</v>
      </c>
      <c r="AV185" s="246">
        <f t="shared" si="237"/>
        <v>0</v>
      </c>
      <c r="AW185" s="246">
        <f t="shared" si="238"/>
        <v>7.9664993280000006E-7</v>
      </c>
    </row>
    <row r="186" spans="1:49" s="241" customFormat="1" x14ac:dyDescent="0.3">
      <c r="A186" s="232" t="s">
        <v>22</v>
      </c>
      <c r="B186" s="232" t="str">
        <f>B183</f>
        <v>Трубопровод СУГ</v>
      </c>
      <c r="C186" s="53" t="s">
        <v>170</v>
      </c>
      <c r="D186" s="234" t="s">
        <v>61</v>
      </c>
      <c r="E186" s="247">
        <f>E183</f>
        <v>1.0000000000000001E-5</v>
      </c>
      <c r="F186" s="248">
        <f>F183</f>
        <v>1</v>
      </c>
      <c r="G186" s="232">
        <v>0.60799999999999998</v>
      </c>
      <c r="H186" s="236">
        <f t="shared" si="232"/>
        <v>6.0800000000000002E-6</v>
      </c>
      <c r="I186" s="249">
        <f>I183</f>
        <v>1.2</v>
      </c>
      <c r="J186" s="252">
        <v>0</v>
      </c>
      <c r="K186" s="250" t="s">
        <v>188</v>
      </c>
      <c r="L186" s="251">
        <v>45390</v>
      </c>
      <c r="M186" s="241" t="str">
        <f t="shared" si="228"/>
        <v>С4</v>
      </c>
      <c r="N186" s="241" t="str">
        <f t="shared" si="229"/>
        <v>Трубопровод СУГ</v>
      </c>
      <c r="O186" s="241" t="str">
        <f t="shared" si="230"/>
        <v>Полное-ликвидация</v>
      </c>
      <c r="P186" s="241" t="s">
        <v>85</v>
      </c>
      <c r="Q186" s="241" t="s">
        <v>85</v>
      </c>
      <c r="R186" s="241" t="s">
        <v>85</v>
      </c>
      <c r="S186" s="241" t="s">
        <v>85</v>
      </c>
      <c r="T186" s="241" t="s">
        <v>85</v>
      </c>
      <c r="U186" s="241" t="s">
        <v>85</v>
      </c>
      <c r="V186" s="241" t="s">
        <v>85</v>
      </c>
      <c r="W186" s="241" t="s">
        <v>85</v>
      </c>
      <c r="X186" s="241" t="s">
        <v>85</v>
      </c>
      <c r="Y186" s="241" t="s">
        <v>85</v>
      </c>
      <c r="Z186" s="241" t="s">
        <v>85</v>
      </c>
      <c r="AA186" s="241" t="s">
        <v>85</v>
      </c>
      <c r="AB186" s="241" t="s">
        <v>85</v>
      </c>
      <c r="AC186" s="241" t="s">
        <v>85</v>
      </c>
      <c r="AD186" s="241" t="s">
        <v>85</v>
      </c>
      <c r="AE186" s="241" t="s">
        <v>85</v>
      </c>
      <c r="AF186" s="241" t="s">
        <v>85</v>
      </c>
      <c r="AG186" s="241" t="s">
        <v>85</v>
      </c>
      <c r="AH186" s="241">
        <v>0</v>
      </c>
      <c r="AI186" s="241">
        <v>0</v>
      </c>
      <c r="AJ186" s="241">
        <f>AJ183</f>
        <v>0.75</v>
      </c>
      <c r="AK186" s="241">
        <f>AK183</f>
        <v>2.7E-2</v>
      </c>
      <c r="AL186" s="241">
        <f>AL183</f>
        <v>3</v>
      </c>
      <c r="AO186" s="244">
        <f>AK186*I186*0.1+AJ186</f>
        <v>0.75324000000000002</v>
      </c>
      <c r="AP186" s="244">
        <f t="shared" si="233"/>
        <v>7.5324000000000002E-2</v>
      </c>
      <c r="AQ186" s="245">
        <f t="shared" si="234"/>
        <v>0</v>
      </c>
      <c r="AR186" s="245">
        <f t="shared" si="235"/>
        <v>0.20714100000000002</v>
      </c>
      <c r="AS186" s="244">
        <f>1333*J184*POWER(10,-6)</f>
        <v>1.5996000000000001E-4</v>
      </c>
      <c r="AT186" s="245">
        <f t="shared" si="231"/>
        <v>1.0358649600000001</v>
      </c>
      <c r="AU186" s="246">
        <f t="shared" si="236"/>
        <v>0</v>
      </c>
      <c r="AV186" s="246">
        <f t="shared" si="237"/>
        <v>0</v>
      </c>
      <c r="AW186" s="246">
        <f t="shared" si="238"/>
        <v>6.2980589568000003E-6</v>
      </c>
    </row>
    <row r="187" spans="1:49" s="241" customFormat="1" x14ac:dyDescent="0.3">
      <c r="A187" s="232" t="s">
        <v>23</v>
      </c>
      <c r="B187" s="232" t="str">
        <f>B183</f>
        <v>Трубопровод СУГ</v>
      </c>
      <c r="C187" s="53" t="s">
        <v>195</v>
      </c>
      <c r="D187" s="234" t="s">
        <v>196</v>
      </c>
      <c r="E187" s="235">
        <v>1E-4</v>
      </c>
      <c r="F187" s="248">
        <f>F183</f>
        <v>1</v>
      </c>
      <c r="G187" s="232">
        <v>3.5000000000000003E-2</v>
      </c>
      <c r="H187" s="236">
        <f t="shared" si="232"/>
        <v>3.5000000000000004E-6</v>
      </c>
      <c r="I187" s="249">
        <f>0.15*I183</f>
        <v>0.18</v>
      </c>
      <c r="J187" s="238">
        <f>I187</f>
        <v>0.18</v>
      </c>
      <c r="K187" s="250" t="s">
        <v>189</v>
      </c>
      <c r="L187" s="251">
        <v>3</v>
      </c>
      <c r="M187" s="241" t="str">
        <f t="shared" si="228"/>
        <v>С5</v>
      </c>
      <c r="N187" s="241" t="str">
        <f t="shared" si="229"/>
        <v>Трубопровод СУГ</v>
      </c>
      <c r="O187" s="241" t="str">
        <f t="shared" si="230"/>
        <v>Частичное-факел</v>
      </c>
      <c r="P187" s="241" t="s">
        <v>85</v>
      </c>
      <c r="Q187" s="241" t="s">
        <v>85</v>
      </c>
      <c r="R187" s="241" t="s">
        <v>85</v>
      </c>
      <c r="S187" s="241" t="s">
        <v>85</v>
      </c>
      <c r="T187" s="241" t="s">
        <v>85</v>
      </c>
      <c r="U187" s="241" t="s">
        <v>85</v>
      </c>
      <c r="V187" s="241" t="s">
        <v>85</v>
      </c>
      <c r="W187" s="241" t="s">
        <v>85</v>
      </c>
      <c r="X187" s="241" t="s">
        <v>85</v>
      </c>
      <c r="Y187" s="241" t="s">
        <v>85</v>
      </c>
      <c r="Z187" s="241" t="s">
        <v>85</v>
      </c>
      <c r="AA187" s="241" t="s">
        <v>85</v>
      </c>
      <c r="AB187" s="241" t="s">
        <v>85</v>
      </c>
      <c r="AC187" s="241" t="s">
        <v>85</v>
      </c>
      <c r="AD187" s="241" t="s">
        <v>85</v>
      </c>
      <c r="AE187" s="241" t="s">
        <v>85</v>
      </c>
      <c r="AF187" s="241" t="s">
        <v>85</v>
      </c>
      <c r="AG187" s="241" t="s">
        <v>85</v>
      </c>
      <c r="AH187" s="241">
        <v>0</v>
      </c>
      <c r="AI187" s="241">
        <v>2</v>
      </c>
      <c r="AJ187" s="241">
        <f>0.1*$AJ$2</f>
        <v>7.5000000000000011E-2</v>
      </c>
      <c r="AK187" s="241">
        <f>AK183</f>
        <v>2.7E-2</v>
      </c>
      <c r="AL187" s="241">
        <f>ROUNDUP(AL183/3,0)</f>
        <v>1</v>
      </c>
      <c r="AO187" s="244">
        <f>AK187*I187+AJ187</f>
        <v>7.9860000000000014E-2</v>
      </c>
      <c r="AP187" s="244">
        <f t="shared" si="233"/>
        <v>7.9860000000000018E-3</v>
      </c>
      <c r="AQ187" s="245">
        <f t="shared" si="234"/>
        <v>0.5</v>
      </c>
      <c r="AR187" s="245">
        <f t="shared" si="235"/>
        <v>0.14696149999999999</v>
      </c>
      <c r="AS187" s="244">
        <f>10068.2*J187*POWER(10,-6)</f>
        <v>1.812276E-3</v>
      </c>
      <c r="AT187" s="245">
        <f t="shared" si="231"/>
        <v>0.73661977600000006</v>
      </c>
      <c r="AU187" s="246">
        <f t="shared" si="236"/>
        <v>0</v>
      </c>
      <c r="AV187" s="246">
        <f t="shared" si="237"/>
        <v>7.0000000000000007E-6</v>
      </c>
      <c r="AW187" s="246">
        <f t="shared" si="238"/>
        <v>2.5781692160000003E-6</v>
      </c>
    </row>
    <row r="188" spans="1:49" s="241" customFormat="1" x14ac:dyDescent="0.3">
      <c r="A188" s="232" t="s">
        <v>24</v>
      </c>
      <c r="B188" s="232" t="str">
        <f>B183</f>
        <v>Трубопровод СУГ</v>
      </c>
      <c r="C188" s="53" t="s">
        <v>197</v>
      </c>
      <c r="D188" s="234" t="s">
        <v>198</v>
      </c>
      <c r="E188" s="247">
        <f>E187</f>
        <v>1E-4</v>
      </c>
      <c r="F188" s="248">
        <v>1</v>
      </c>
      <c r="G188" s="232">
        <v>8.3000000000000001E-3</v>
      </c>
      <c r="H188" s="236">
        <f t="shared" si="232"/>
        <v>8.300000000000001E-7</v>
      </c>
      <c r="I188" s="249">
        <f>I187</f>
        <v>0.18</v>
      </c>
      <c r="J188" s="238">
        <f>J184*0.15</f>
        <v>1.7999999999999999E-2</v>
      </c>
      <c r="K188" s="253" t="s">
        <v>200</v>
      </c>
      <c r="L188" s="254">
        <v>19</v>
      </c>
      <c r="M188" s="241" t="str">
        <f t="shared" si="228"/>
        <v>С6</v>
      </c>
      <c r="N188" s="241" t="str">
        <f t="shared" si="229"/>
        <v>Трубопровод СУГ</v>
      </c>
      <c r="O188" s="241" t="str">
        <f t="shared" si="230"/>
        <v>Частичное-взрыв</v>
      </c>
      <c r="P188" s="241" t="s">
        <v>85</v>
      </c>
      <c r="Q188" s="241" t="s">
        <v>85</v>
      </c>
      <c r="R188" s="241" t="s">
        <v>85</v>
      </c>
      <c r="S188" s="241" t="s">
        <v>85</v>
      </c>
      <c r="T188" s="241" t="s">
        <v>85</v>
      </c>
      <c r="U188" s="241" t="s">
        <v>85</v>
      </c>
      <c r="V188" s="241" t="s">
        <v>85</v>
      </c>
      <c r="W188" s="241" t="s">
        <v>85</v>
      </c>
      <c r="X188" s="241" t="s">
        <v>85</v>
      </c>
      <c r="Y188" s="241" t="s">
        <v>85</v>
      </c>
      <c r="Z188" s="241" t="s">
        <v>85</v>
      </c>
      <c r="AA188" s="241" t="s">
        <v>85</v>
      </c>
      <c r="AB188" s="241" t="s">
        <v>85</v>
      </c>
      <c r="AC188" s="241" t="s">
        <v>85</v>
      </c>
      <c r="AD188" s="241" t="s">
        <v>85</v>
      </c>
      <c r="AE188" s="241" t="s">
        <v>85</v>
      </c>
      <c r="AF188" s="241" t="s">
        <v>85</v>
      </c>
      <c r="AG188" s="241" t="s">
        <v>85</v>
      </c>
      <c r="AH188" s="241">
        <v>0</v>
      </c>
      <c r="AI188" s="241">
        <v>1</v>
      </c>
      <c r="AJ188" s="241">
        <f>0.1*$AJ$2</f>
        <v>7.5000000000000011E-2</v>
      </c>
      <c r="AK188" s="241">
        <f>AK183</f>
        <v>2.7E-2</v>
      </c>
      <c r="AL188" s="241">
        <f>AL187</f>
        <v>1</v>
      </c>
      <c r="AO188" s="244">
        <f t="shared" ref="AO188:AO189" si="239">AK188*I188+AJ188</f>
        <v>7.9860000000000014E-2</v>
      </c>
      <c r="AP188" s="244">
        <f t="shared" si="233"/>
        <v>7.9860000000000018E-3</v>
      </c>
      <c r="AQ188" s="245">
        <f t="shared" si="234"/>
        <v>0.25</v>
      </c>
      <c r="AR188" s="245">
        <f t="shared" si="235"/>
        <v>8.4461500000000009E-2</v>
      </c>
      <c r="AS188" s="244">
        <f>10068.2*J188*POWER(10,-6)*10</f>
        <v>1.8122759999999998E-3</v>
      </c>
      <c r="AT188" s="245">
        <f t="shared" si="231"/>
        <v>0.42411977600000006</v>
      </c>
      <c r="AU188" s="246">
        <f t="shared" si="236"/>
        <v>0</v>
      </c>
      <c r="AV188" s="246">
        <f t="shared" si="237"/>
        <v>8.300000000000001E-7</v>
      </c>
      <c r="AW188" s="246">
        <f t="shared" si="238"/>
        <v>3.5201941408000008E-7</v>
      </c>
    </row>
    <row r="189" spans="1:49" s="241" customFormat="1" x14ac:dyDescent="0.3">
      <c r="A189" s="232" t="s">
        <v>219</v>
      </c>
      <c r="B189" s="232" t="str">
        <f>B183</f>
        <v>Трубопровод СУГ</v>
      </c>
      <c r="C189" s="53" t="s">
        <v>172</v>
      </c>
      <c r="D189" s="234" t="s">
        <v>174</v>
      </c>
      <c r="E189" s="247">
        <f>E187</f>
        <v>1E-4</v>
      </c>
      <c r="F189" s="248">
        <f>F183</f>
        <v>1</v>
      </c>
      <c r="G189" s="232">
        <v>2.64E-2</v>
      </c>
      <c r="H189" s="236">
        <f t="shared" si="232"/>
        <v>2.6400000000000001E-6</v>
      </c>
      <c r="I189" s="249">
        <f>0.15*I183</f>
        <v>0.18</v>
      </c>
      <c r="J189" s="238">
        <f>J185*0.15</f>
        <v>0.108</v>
      </c>
      <c r="K189" s="250"/>
      <c r="L189" s="251"/>
      <c r="M189" s="241" t="str">
        <f t="shared" si="228"/>
        <v>С7</v>
      </c>
      <c r="N189" s="241" t="str">
        <f t="shared" si="229"/>
        <v>Трубопровод СУГ</v>
      </c>
      <c r="O189" s="241" t="str">
        <f t="shared" si="230"/>
        <v>Частичное-пожар-вспышка</v>
      </c>
      <c r="P189" s="241" t="s">
        <v>85</v>
      </c>
      <c r="Q189" s="241" t="s">
        <v>85</v>
      </c>
      <c r="R189" s="241" t="s">
        <v>85</v>
      </c>
      <c r="S189" s="241" t="s">
        <v>85</v>
      </c>
      <c r="T189" s="241" t="s">
        <v>85</v>
      </c>
      <c r="U189" s="241" t="s">
        <v>85</v>
      </c>
      <c r="V189" s="241" t="s">
        <v>85</v>
      </c>
      <c r="W189" s="241" t="s">
        <v>85</v>
      </c>
      <c r="X189" s="241" t="s">
        <v>85</v>
      </c>
      <c r="Y189" s="241" t="s">
        <v>85</v>
      </c>
      <c r="Z189" s="241" t="s">
        <v>85</v>
      </c>
      <c r="AA189" s="241" t="s">
        <v>85</v>
      </c>
      <c r="AB189" s="241" t="s">
        <v>85</v>
      </c>
      <c r="AC189" s="241" t="s">
        <v>85</v>
      </c>
      <c r="AD189" s="241" t="s">
        <v>85</v>
      </c>
      <c r="AE189" s="241" t="s">
        <v>85</v>
      </c>
      <c r="AF189" s="241" t="s">
        <v>85</v>
      </c>
      <c r="AG189" s="241" t="s">
        <v>85</v>
      </c>
      <c r="AH189" s="241">
        <v>0</v>
      </c>
      <c r="AI189" s="241">
        <v>1</v>
      </c>
      <c r="AJ189" s="241">
        <f>0.1*$AJ$2</f>
        <v>7.5000000000000011E-2</v>
      </c>
      <c r="AK189" s="241">
        <f>AK183</f>
        <v>2.7E-2</v>
      </c>
      <c r="AL189" s="241">
        <f>ROUNDUP(AL183/3,0)</f>
        <v>1</v>
      </c>
      <c r="AO189" s="244">
        <f t="shared" si="239"/>
        <v>7.9860000000000014E-2</v>
      </c>
      <c r="AP189" s="244">
        <f t="shared" si="233"/>
        <v>7.9860000000000018E-3</v>
      </c>
      <c r="AQ189" s="245">
        <f t="shared" si="234"/>
        <v>0.25</v>
      </c>
      <c r="AR189" s="245">
        <f t="shared" si="235"/>
        <v>8.4461500000000009E-2</v>
      </c>
      <c r="AS189" s="244">
        <f>10068.2*J189*POWER(10,-6)*10</f>
        <v>1.0873656000000001E-2</v>
      </c>
      <c r="AT189" s="245">
        <f t="shared" si="231"/>
        <v>0.43318115599999996</v>
      </c>
      <c r="AU189" s="246">
        <f t="shared" si="236"/>
        <v>0</v>
      </c>
      <c r="AV189" s="246">
        <f t="shared" si="237"/>
        <v>2.6400000000000001E-6</v>
      </c>
      <c r="AW189" s="246">
        <f t="shared" si="238"/>
        <v>1.1435982518399999E-6</v>
      </c>
    </row>
    <row r="190" spans="1:49" s="241" customFormat="1" ht="15" thickBot="1" x14ac:dyDescent="0.35">
      <c r="A190" s="232" t="s">
        <v>220</v>
      </c>
      <c r="B190" s="232" t="str">
        <f>B183</f>
        <v>Трубопровод СУГ</v>
      </c>
      <c r="C190" s="53" t="s">
        <v>173</v>
      </c>
      <c r="D190" s="234" t="s">
        <v>62</v>
      </c>
      <c r="E190" s="247">
        <f>E187</f>
        <v>1E-4</v>
      </c>
      <c r="F190" s="248">
        <f>F183</f>
        <v>1</v>
      </c>
      <c r="G190" s="232">
        <v>0.93030000000000002</v>
      </c>
      <c r="H190" s="236">
        <f t="shared" si="232"/>
        <v>9.3030000000000009E-5</v>
      </c>
      <c r="I190" s="249">
        <f>0.15*I183</f>
        <v>0.18</v>
      </c>
      <c r="J190" s="252">
        <v>0</v>
      </c>
      <c r="K190" s="255"/>
      <c r="L190" s="256"/>
      <c r="M190" s="241" t="str">
        <f t="shared" si="228"/>
        <v>С8</v>
      </c>
      <c r="N190" s="241" t="str">
        <f t="shared" si="229"/>
        <v>Трубопровод СУГ</v>
      </c>
      <c r="O190" s="241" t="str">
        <f t="shared" si="230"/>
        <v>Частичное-ликвидация</v>
      </c>
      <c r="P190" s="241" t="s">
        <v>85</v>
      </c>
      <c r="Q190" s="241" t="s">
        <v>85</v>
      </c>
      <c r="R190" s="241" t="s">
        <v>85</v>
      </c>
      <c r="S190" s="241" t="s">
        <v>85</v>
      </c>
      <c r="T190" s="241" t="s">
        <v>85</v>
      </c>
      <c r="U190" s="241" t="s">
        <v>85</v>
      </c>
      <c r="V190" s="241" t="s">
        <v>85</v>
      </c>
      <c r="W190" s="241" t="s">
        <v>85</v>
      </c>
      <c r="X190" s="241" t="s">
        <v>85</v>
      </c>
      <c r="Y190" s="241" t="s">
        <v>85</v>
      </c>
      <c r="Z190" s="241" t="s">
        <v>85</v>
      </c>
      <c r="AA190" s="241" t="s">
        <v>85</v>
      </c>
      <c r="AB190" s="241" t="s">
        <v>85</v>
      </c>
      <c r="AC190" s="241" t="s">
        <v>85</v>
      </c>
      <c r="AD190" s="241" t="s">
        <v>85</v>
      </c>
      <c r="AE190" s="241" t="s">
        <v>85</v>
      </c>
      <c r="AF190" s="241" t="s">
        <v>85</v>
      </c>
      <c r="AG190" s="241" t="s">
        <v>85</v>
      </c>
      <c r="AH190" s="241">
        <v>0</v>
      </c>
      <c r="AI190" s="241">
        <v>0</v>
      </c>
      <c r="AJ190" s="241">
        <f>0.1*$AJ$2</f>
        <v>7.5000000000000011E-2</v>
      </c>
      <c r="AK190" s="241">
        <f>AK183</f>
        <v>2.7E-2</v>
      </c>
      <c r="AL190" s="241">
        <f>ROUNDUP(AL183/3,0)</f>
        <v>1</v>
      </c>
      <c r="AO190" s="244">
        <f>AK190*I190*0.1+AJ190</f>
        <v>7.5486000000000011E-2</v>
      </c>
      <c r="AP190" s="244">
        <f t="shared" si="233"/>
        <v>7.5486000000000017E-3</v>
      </c>
      <c r="AQ190" s="245">
        <f t="shared" si="234"/>
        <v>0</v>
      </c>
      <c r="AR190" s="245">
        <f t="shared" si="235"/>
        <v>2.0758650000000003E-2</v>
      </c>
      <c r="AS190" s="244">
        <f>1333*J189*POWER(10,-6)</f>
        <v>1.4396399999999998E-4</v>
      </c>
      <c r="AT190" s="245">
        <f t="shared" si="231"/>
        <v>0.10393721400000001</v>
      </c>
      <c r="AU190" s="246">
        <f t="shared" si="236"/>
        <v>0</v>
      </c>
      <c r="AV190" s="246">
        <f t="shared" si="237"/>
        <v>0</v>
      </c>
      <c r="AW190" s="246">
        <f t="shared" si="238"/>
        <v>9.6692790184200019E-6</v>
      </c>
    </row>
    <row r="191" spans="1:49" s="241" customFormat="1" x14ac:dyDescent="0.3">
      <c r="A191" s="242"/>
      <c r="B191" s="242"/>
      <c r="D191" s="288"/>
      <c r="E191" s="289"/>
      <c r="F191" s="290"/>
      <c r="G191" s="242"/>
      <c r="H191" s="246"/>
      <c r="I191" s="245"/>
      <c r="J191" s="242"/>
      <c r="K191" s="242"/>
      <c r="L191" s="242"/>
      <c r="AO191" s="244"/>
      <c r="AP191" s="244"/>
      <c r="AQ191" s="245"/>
      <c r="AR191" s="245"/>
      <c r="AS191" s="244"/>
      <c r="AT191" s="245"/>
      <c r="AU191" s="246"/>
      <c r="AV191" s="246"/>
      <c r="AW191" s="246"/>
    </row>
    <row r="192" spans="1:49" ht="15" thickBot="1" x14ac:dyDescent="0.35"/>
    <row r="193" spans="1:49" s="241" customFormat="1" ht="18" customHeight="1" x14ac:dyDescent="0.3">
      <c r="A193" s="232" t="s">
        <v>19</v>
      </c>
      <c r="B193" s="233" t="s">
        <v>333</v>
      </c>
      <c r="C193" s="53" t="s">
        <v>191</v>
      </c>
      <c r="D193" s="234" t="s">
        <v>339</v>
      </c>
      <c r="E193" s="235">
        <v>1.0000000000000001E-5</v>
      </c>
      <c r="F193" s="233">
        <v>1</v>
      </c>
      <c r="G193" s="232">
        <v>0.2</v>
      </c>
      <c r="H193" s="236">
        <f>E193*F193*G193</f>
        <v>2.0000000000000003E-6</v>
      </c>
      <c r="I193" s="237">
        <v>1.2</v>
      </c>
      <c r="J193" s="238">
        <f>I193</f>
        <v>1.2</v>
      </c>
      <c r="K193" s="239" t="s">
        <v>184</v>
      </c>
      <c r="L193" s="240">
        <v>0</v>
      </c>
      <c r="M193" s="241" t="str">
        <f t="shared" ref="M193:M200" si="240">A193</f>
        <v>С1</v>
      </c>
      <c r="N193" s="241" t="str">
        <f t="shared" ref="N193:N200" si="241">B193</f>
        <v>Трубопровод СУГ+токси</v>
      </c>
      <c r="O193" s="241" t="str">
        <f t="shared" ref="O193:O200" si="242">D193</f>
        <v>Полное-факельное горение</v>
      </c>
      <c r="P193" s="241" t="s">
        <v>85</v>
      </c>
      <c r="Q193" s="241" t="s">
        <v>85</v>
      </c>
      <c r="R193" s="241" t="s">
        <v>85</v>
      </c>
      <c r="S193" s="241" t="s">
        <v>85</v>
      </c>
      <c r="T193" s="241" t="s">
        <v>85</v>
      </c>
      <c r="U193" s="241" t="s">
        <v>85</v>
      </c>
      <c r="V193" s="241" t="s">
        <v>85</v>
      </c>
      <c r="W193" s="241" t="s">
        <v>85</v>
      </c>
      <c r="X193" s="241" t="s">
        <v>85</v>
      </c>
      <c r="Y193" s="241" t="s">
        <v>85</v>
      </c>
      <c r="Z193" s="241" t="s">
        <v>85</v>
      </c>
      <c r="AA193" s="241" t="s">
        <v>85</v>
      </c>
      <c r="AB193" s="241" t="s">
        <v>85</v>
      </c>
      <c r="AC193" s="241" t="s">
        <v>85</v>
      </c>
      <c r="AD193" s="241" t="s">
        <v>85</v>
      </c>
      <c r="AE193" s="241" t="s">
        <v>85</v>
      </c>
      <c r="AF193" s="241" t="s">
        <v>85</v>
      </c>
      <c r="AG193" s="241" t="s">
        <v>85</v>
      </c>
      <c r="AH193" s="242">
        <v>1</v>
      </c>
      <c r="AI193" s="242">
        <v>2</v>
      </c>
      <c r="AJ193" s="243">
        <v>0.75</v>
      </c>
      <c r="AK193" s="243">
        <v>2.7E-2</v>
      </c>
      <c r="AL193" s="243">
        <v>3</v>
      </c>
      <c r="AO193" s="244">
        <f>AK193*I193+AJ193</f>
        <v>0.78239999999999998</v>
      </c>
      <c r="AP193" s="244">
        <f>0.1*AO193</f>
        <v>7.8240000000000004E-2</v>
      </c>
      <c r="AQ193" s="245">
        <f>AH193*3+0.25*AI193</f>
        <v>3.5</v>
      </c>
      <c r="AR193" s="245">
        <f>SUM(AO193:AQ193)/4</f>
        <v>1.09016</v>
      </c>
      <c r="AS193" s="244">
        <f>10068.2*J193*POWER(10,-6)</f>
        <v>1.208184E-2</v>
      </c>
      <c r="AT193" s="245">
        <f t="shared" ref="AT193:AT200" si="243">AS193+AR193+AQ193+AP193+AO193</f>
        <v>5.4628818399999997</v>
      </c>
      <c r="AU193" s="246">
        <f>AH193*H193</f>
        <v>2.0000000000000003E-6</v>
      </c>
      <c r="AV193" s="246">
        <f>H193*AI193</f>
        <v>4.0000000000000007E-6</v>
      </c>
      <c r="AW193" s="246">
        <f>H193*AT193</f>
        <v>1.0925763680000002E-5</v>
      </c>
    </row>
    <row r="194" spans="1:49" s="241" customFormat="1" x14ac:dyDescent="0.3">
      <c r="A194" s="232" t="s">
        <v>20</v>
      </c>
      <c r="B194" s="232" t="str">
        <f>B193</f>
        <v>Трубопровод СУГ+токси</v>
      </c>
      <c r="C194" s="53" t="s">
        <v>169</v>
      </c>
      <c r="D194" s="234" t="s">
        <v>63</v>
      </c>
      <c r="E194" s="247">
        <f>E193</f>
        <v>1.0000000000000001E-5</v>
      </c>
      <c r="F194" s="248">
        <f>F193</f>
        <v>1</v>
      </c>
      <c r="G194" s="232">
        <v>0.1152</v>
      </c>
      <c r="H194" s="236">
        <f t="shared" ref="H194:H200" si="244">E194*F194*G194</f>
        <v>1.1520000000000002E-6</v>
      </c>
      <c r="I194" s="249">
        <f>I193</f>
        <v>1.2</v>
      </c>
      <c r="J194" s="295">
        <f>0.1*I193</f>
        <v>0.12</v>
      </c>
      <c r="K194" s="250" t="s">
        <v>185</v>
      </c>
      <c r="L194" s="251">
        <v>0</v>
      </c>
      <c r="M194" s="241" t="str">
        <f t="shared" si="240"/>
        <v>С2</v>
      </c>
      <c r="N194" s="241" t="str">
        <f t="shared" si="241"/>
        <v>Трубопровод СУГ+токси</v>
      </c>
      <c r="O194" s="241" t="str">
        <f t="shared" si="242"/>
        <v>Полное-взрыв</v>
      </c>
      <c r="P194" s="241" t="s">
        <v>85</v>
      </c>
      <c r="Q194" s="241" t="s">
        <v>85</v>
      </c>
      <c r="R194" s="241" t="s">
        <v>85</v>
      </c>
      <c r="S194" s="241" t="s">
        <v>85</v>
      </c>
      <c r="T194" s="241" t="s">
        <v>85</v>
      </c>
      <c r="U194" s="241" t="s">
        <v>85</v>
      </c>
      <c r="V194" s="241" t="s">
        <v>85</v>
      </c>
      <c r="W194" s="241" t="s">
        <v>85</v>
      </c>
      <c r="X194" s="241" t="s">
        <v>85</v>
      </c>
      <c r="Y194" s="241" t="s">
        <v>85</v>
      </c>
      <c r="Z194" s="241" t="s">
        <v>85</v>
      </c>
      <c r="AA194" s="241" t="s">
        <v>85</v>
      </c>
      <c r="AB194" s="241" t="s">
        <v>85</v>
      </c>
      <c r="AC194" s="241" t="s">
        <v>85</v>
      </c>
      <c r="AD194" s="241" t="s">
        <v>85</v>
      </c>
      <c r="AE194" s="241" t="s">
        <v>85</v>
      </c>
      <c r="AF194" s="241" t="s">
        <v>85</v>
      </c>
      <c r="AG194" s="241" t="s">
        <v>85</v>
      </c>
      <c r="AH194" s="242">
        <v>2</v>
      </c>
      <c r="AI194" s="242">
        <v>2</v>
      </c>
      <c r="AJ194" s="241">
        <f>AJ193</f>
        <v>0.75</v>
      </c>
      <c r="AK194" s="241">
        <f>AK193</f>
        <v>2.7E-2</v>
      </c>
      <c r="AL194" s="241">
        <f>AL193</f>
        <v>3</v>
      </c>
      <c r="AO194" s="244">
        <f>AK194*I194+AJ194</f>
        <v>0.78239999999999998</v>
      </c>
      <c r="AP194" s="244">
        <f t="shared" ref="AP194:AP200" si="245">0.1*AO194</f>
        <v>7.8240000000000004E-2</v>
      </c>
      <c r="AQ194" s="245">
        <f t="shared" ref="AQ194:AQ200" si="246">AH194*3+0.25*AI194</f>
        <v>6.5</v>
      </c>
      <c r="AR194" s="245">
        <f t="shared" ref="AR194:AR200" si="247">SUM(AO194:AQ194)/4</f>
        <v>1.84016</v>
      </c>
      <c r="AS194" s="244">
        <f>10068.2*J194*POWER(10,-6)*10</f>
        <v>1.208184E-2</v>
      </c>
      <c r="AT194" s="245">
        <f t="shared" si="243"/>
        <v>9.2128818399999979</v>
      </c>
      <c r="AU194" s="246">
        <f t="shared" ref="AU194:AU200" si="248">AH194*H194</f>
        <v>2.3040000000000003E-6</v>
      </c>
      <c r="AV194" s="246">
        <f t="shared" ref="AV194:AV200" si="249">H194*AI194</f>
        <v>2.3040000000000003E-6</v>
      </c>
      <c r="AW194" s="246">
        <f t="shared" ref="AW194:AW200" si="250">H194*AT194</f>
        <v>1.061323987968E-5</v>
      </c>
    </row>
    <row r="195" spans="1:49" s="241" customFormat="1" x14ac:dyDescent="0.3">
      <c r="A195" s="232" t="s">
        <v>21</v>
      </c>
      <c r="B195" s="232" t="str">
        <f>B193</f>
        <v>Трубопровод СУГ+токси</v>
      </c>
      <c r="C195" s="53" t="s">
        <v>336</v>
      </c>
      <c r="D195" s="234" t="s">
        <v>334</v>
      </c>
      <c r="E195" s="247">
        <f>E193</f>
        <v>1.0000000000000001E-5</v>
      </c>
      <c r="F195" s="248">
        <f>F193</f>
        <v>1</v>
      </c>
      <c r="G195" s="232">
        <v>7.6799999999999993E-2</v>
      </c>
      <c r="H195" s="236">
        <f t="shared" si="244"/>
        <v>7.6799999999999999E-7</v>
      </c>
      <c r="I195" s="249">
        <f>I193</f>
        <v>1.2</v>
      </c>
      <c r="J195" s="238">
        <f>0.6*I193</f>
        <v>0.72</v>
      </c>
      <c r="K195" s="250" t="s">
        <v>186</v>
      </c>
      <c r="L195" s="251">
        <v>15</v>
      </c>
      <c r="M195" s="241" t="str">
        <f t="shared" si="240"/>
        <v>С3</v>
      </c>
      <c r="N195" s="241" t="str">
        <f t="shared" si="241"/>
        <v>Трубопровод СУГ+токси</v>
      </c>
      <c r="O195" s="241" t="str">
        <f t="shared" si="242"/>
        <v>Полное-огненный шар</v>
      </c>
      <c r="P195" s="241" t="s">
        <v>85</v>
      </c>
      <c r="Q195" s="241" t="s">
        <v>85</v>
      </c>
      <c r="R195" s="241" t="s">
        <v>85</v>
      </c>
      <c r="S195" s="241" t="s">
        <v>85</v>
      </c>
      <c r="T195" s="241" t="s">
        <v>85</v>
      </c>
      <c r="U195" s="241" t="s">
        <v>85</v>
      </c>
      <c r="V195" s="241" t="s">
        <v>85</v>
      </c>
      <c r="W195" s="241" t="s">
        <v>85</v>
      </c>
      <c r="X195" s="241" t="s">
        <v>85</v>
      </c>
      <c r="Y195" s="241" t="s">
        <v>85</v>
      </c>
      <c r="Z195" s="241" t="s">
        <v>85</v>
      </c>
      <c r="AA195" s="241" t="s">
        <v>85</v>
      </c>
      <c r="AB195" s="241" t="s">
        <v>85</v>
      </c>
      <c r="AC195" s="241" t="s">
        <v>85</v>
      </c>
      <c r="AD195" s="241" t="s">
        <v>85</v>
      </c>
      <c r="AE195" s="241" t="s">
        <v>85</v>
      </c>
      <c r="AF195" s="241" t="s">
        <v>85</v>
      </c>
      <c r="AG195" s="241" t="s">
        <v>85</v>
      </c>
      <c r="AH195" s="241">
        <v>0</v>
      </c>
      <c r="AI195" s="241">
        <v>0</v>
      </c>
      <c r="AJ195" s="241">
        <f>AJ193</f>
        <v>0.75</v>
      </c>
      <c r="AK195" s="241">
        <f>AK193</f>
        <v>2.7E-2</v>
      </c>
      <c r="AL195" s="241">
        <f>AL193</f>
        <v>3</v>
      </c>
      <c r="AO195" s="244">
        <f>AK195*I195*0.1+AJ195</f>
        <v>0.75324000000000002</v>
      </c>
      <c r="AP195" s="244">
        <f t="shared" si="245"/>
        <v>7.5324000000000002E-2</v>
      </c>
      <c r="AQ195" s="245">
        <f t="shared" si="246"/>
        <v>0</v>
      </c>
      <c r="AR195" s="245">
        <f t="shared" si="247"/>
        <v>0.20714100000000002</v>
      </c>
      <c r="AS195" s="244">
        <f>1333*J193*POWER(10,-6)</f>
        <v>1.5995999999999999E-3</v>
      </c>
      <c r="AT195" s="245">
        <f t="shared" si="243"/>
        <v>1.0373046000000001</v>
      </c>
      <c r="AU195" s="246">
        <f t="shared" si="248"/>
        <v>0</v>
      </c>
      <c r="AV195" s="246">
        <f t="shared" si="249"/>
        <v>0</v>
      </c>
      <c r="AW195" s="246">
        <f t="shared" si="250"/>
        <v>7.9664993280000006E-7</v>
      </c>
    </row>
    <row r="196" spans="1:49" s="241" customFormat="1" x14ac:dyDescent="0.3">
      <c r="A196" s="232" t="s">
        <v>22</v>
      </c>
      <c r="B196" s="232" t="str">
        <f>B193</f>
        <v>Трубопровод СУГ+токси</v>
      </c>
      <c r="C196" s="53" t="s">
        <v>170</v>
      </c>
      <c r="D196" s="234" t="s">
        <v>61</v>
      </c>
      <c r="E196" s="247">
        <f>E193</f>
        <v>1.0000000000000001E-5</v>
      </c>
      <c r="F196" s="248">
        <f>F193</f>
        <v>1</v>
      </c>
      <c r="G196" s="232">
        <v>0.60799999999999998</v>
      </c>
      <c r="H196" s="236">
        <f t="shared" si="244"/>
        <v>6.0800000000000002E-6</v>
      </c>
      <c r="I196" s="249">
        <f>I193</f>
        <v>1.2</v>
      </c>
      <c r="J196" s="252">
        <v>0</v>
      </c>
      <c r="K196" s="250" t="s">
        <v>188</v>
      </c>
      <c r="L196" s="251">
        <v>45390</v>
      </c>
      <c r="M196" s="241" t="str">
        <f t="shared" si="240"/>
        <v>С4</v>
      </c>
      <c r="N196" s="241" t="str">
        <f t="shared" si="241"/>
        <v>Трубопровод СУГ+токси</v>
      </c>
      <c r="O196" s="241" t="str">
        <f t="shared" si="242"/>
        <v>Полное-ликвидация</v>
      </c>
      <c r="P196" s="241" t="s">
        <v>85</v>
      </c>
      <c r="Q196" s="241" t="s">
        <v>85</v>
      </c>
      <c r="R196" s="241" t="s">
        <v>85</v>
      </c>
      <c r="S196" s="241" t="s">
        <v>85</v>
      </c>
      <c r="T196" s="241" t="s">
        <v>85</v>
      </c>
      <c r="U196" s="241" t="s">
        <v>85</v>
      </c>
      <c r="V196" s="241" t="s">
        <v>85</v>
      </c>
      <c r="W196" s="241" t="s">
        <v>85</v>
      </c>
      <c r="X196" s="241" t="s">
        <v>85</v>
      </c>
      <c r="Y196" s="241" t="s">
        <v>85</v>
      </c>
      <c r="Z196" s="241" t="s">
        <v>85</v>
      </c>
      <c r="AA196" s="241" t="s">
        <v>85</v>
      </c>
      <c r="AB196" s="241" t="s">
        <v>85</v>
      </c>
      <c r="AC196" s="241" t="s">
        <v>85</v>
      </c>
      <c r="AD196" s="241" t="s">
        <v>85</v>
      </c>
      <c r="AE196" s="241" t="s">
        <v>85</v>
      </c>
      <c r="AF196" s="241" t="s">
        <v>85</v>
      </c>
      <c r="AG196" s="241" t="s">
        <v>85</v>
      </c>
      <c r="AH196" s="241">
        <v>1</v>
      </c>
      <c r="AI196" s="241">
        <v>1</v>
      </c>
      <c r="AJ196" s="241">
        <f>AJ193</f>
        <v>0.75</v>
      </c>
      <c r="AK196" s="241">
        <f>AK193</f>
        <v>2.7E-2</v>
      </c>
      <c r="AL196" s="241">
        <f>AL193</f>
        <v>3</v>
      </c>
      <c r="AO196" s="244">
        <f>AK196*I196*0.1+AJ196</f>
        <v>0.75324000000000002</v>
      </c>
      <c r="AP196" s="244">
        <f t="shared" si="245"/>
        <v>7.5324000000000002E-2</v>
      </c>
      <c r="AQ196" s="245">
        <f t="shared" si="246"/>
        <v>3.25</v>
      </c>
      <c r="AR196" s="245">
        <f t="shared" si="247"/>
        <v>1.019641</v>
      </c>
      <c r="AS196" s="244">
        <f>1333*J194*POWER(10,-6)</f>
        <v>1.5996000000000001E-4</v>
      </c>
      <c r="AT196" s="245">
        <f t="shared" si="243"/>
        <v>5.0983649599999996</v>
      </c>
      <c r="AU196" s="246">
        <f t="shared" si="248"/>
        <v>6.0800000000000002E-6</v>
      </c>
      <c r="AV196" s="246">
        <f t="shared" si="249"/>
        <v>6.0800000000000002E-6</v>
      </c>
      <c r="AW196" s="246">
        <f t="shared" si="250"/>
        <v>3.0998058956799997E-5</v>
      </c>
    </row>
    <row r="197" spans="1:49" s="241" customFormat="1" x14ac:dyDescent="0.3">
      <c r="A197" s="232" t="s">
        <v>23</v>
      </c>
      <c r="B197" s="232" t="str">
        <f>B193</f>
        <v>Трубопровод СУГ+токси</v>
      </c>
      <c r="C197" s="53" t="s">
        <v>195</v>
      </c>
      <c r="D197" s="234" t="s">
        <v>196</v>
      </c>
      <c r="E197" s="235">
        <v>1E-4</v>
      </c>
      <c r="F197" s="248">
        <f>F193</f>
        <v>1</v>
      </c>
      <c r="G197" s="232">
        <v>3.5000000000000003E-2</v>
      </c>
      <c r="H197" s="236">
        <f t="shared" si="244"/>
        <v>3.5000000000000004E-6</v>
      </c>
      <c r="I197" s="249">
        <f>0.15*I193</f>
        <v>0.18</v>
      </c>
      <c r="J197" s="238">
        <f>I197</f>
        <v>0.18</v>
      </c>
      <c r="K197" s="250" t="s">
        <v>189</v>
      </c>
      <c r="L197" s="251">
        <v>3</v>
      </c>
      <c r="M197" s="241" t="str">
        <f t="shared" si="240"/>
        <v>С5</v>
      </c>
      <c r="N197" s="241" t="str">
        <f t="shared" si="241"/>
        <v>Трубопровод СУГ+токси</v>
      </c>
      <c r="O197" s="241" t="str">
        <f t="shared" si="242"/>
        <v>Частичное-факел</v>
      </c>
      <c r="P197" s="241" t="s">
        <v>85</v>
      </c>
      <c r="Q197" s="241" t="s">
        <v>85</v>
      </c>
      <c r="R197" s="241" t="s">
        <v>85</v>
      </c>
      <c r="S197" s="241" t="s">
        <v>85</v>
      </c>
      <c r="T197" s="241" t="s">
        <v>85</v>
      </c>
      <c r="U197" s="241" t="s">
        <v>85</v>
      </c>
      <c r="V197" s="241" t="s">
        <v>85</v>
      </c>
      <c r="W197" s="241" t="s">
        <v>85</v>
      </c>
      <c r="X197" s="241" t="s">
        <v>85</v>
      </c>
      <c r="Y197" s="241" t="s">
        <v>85</v>
      </c>
      <c r="Z197" s="241" t="s">
        <v>85</v>
      </c>
      <c r="AA197" s="241" t="s">
        <v>85</v>
      </c>
      <c r="AB197" s="241" t="s">
        <v>85</v>
      </c>
      <c r="AC197" s="241" t="s">
        <v>85</v>
      </c>
      <c r="AD197" s="241" t="s">
        <v>85</v>
      </c>
      <c r="AE197" s="241" t="s">
        <v>85</v>
      </c>
      <c r="AF197" s="241" t="s">
        <v>85</v>
      </c>
      <c r="AG197" s="241" t="s">
        <v>85</v>
      </c>
      <c r="AH197" s="241">
        <v>0</v>
      </c>
      <c r="AI197" s="241">
        <v>2</v>
      </c>
      <c r="AJ197" s="241">
        <f>0.1*$AJ$2</f>
        <v>7.5000000000000011E-2</v>
      </c>
      <c r="AK197" s="241">
        <f>AK193</f>
        <v>2.7E-2</v>
      </c>
      <c r="AL197" s="241">
        <f>ROUNDUP(AL193/3,0)</f>
        <v>1</v>
      </c>
      <c r="AO197" s="244">
        <f>AK197*I197+AJ197</f>
        <v>7.9860000000000014E-2</v>
      </c>
      <c r="AP197" s="244">
        <f t="shared" si="245"/>
        <v>7.9860000000000018E-3</v>
      </c>
      <c r="AQ197" s="245">
        <f t="shared" si="246"/>
        <v>0.5</v>
      </c>
      <c r="AR197" s="245">
        <f t="shared" si="247"/>
        <v>0.14696149999999999</v>
      </c>
      <c r="AS197" s="244">
        <f>10068.2*J197*POWER(10,-6)</f>
        <v>1.812276E-3</v>
      </c>
      <c r="AT197" s="245">
        <f t="shared" si="243"/>
        <v>0.73661977600000006</v>
      </c>
      <c r="AU197" s="246">
        <f t="shared" si="248"/>
        <v>0</v>
      </c>
      <c r="AV197" s="246">
        <f t="shared" si="249"/>
        <v>7.0000000000000007E-6</v>
      </c>
      <c r="AW197" s="246">
        <f t="shared" si="250"/>
        <v>2.5781692160000003E-6</v>
      </c>
    </row>
    <row r="198" spans="1:49" s="241" customFormat="1" x14ac:dyDescent="0.3">
      <c r="A198" s="232" t="s">
        <v>24</v>
      </c>
      <c r="B198" s="232" t="str">
        <f>B193</f>
        <v>Трубопровод СУГ+токси</v>
      </c>
      <c r="C198" s="53" t="s">
        <v>197</v>
      </c>
      <c r="D198" s="234" t="s">
        <v>198</v>
      </c>
      <c r="E198" s="247">
        <f>E197</f>
        <v>1E-4</v>
      </c>
      <c r="F198" s="248">
        <v>1</v>
      </c>
      <c r="G198" s="232">
        <v>8.3000000000000001E-3</v>
      </c>
      <c r="H198" s="236">
        <f t="shared" si="244"/>
        <v>8.300000000000001E-7</v>
      </c>
      <c r="I198" s="249">
        <f>I197</f>
        <v>0.18</v>
      </c>
      <c r="J198" s="238">
        <f>J194*0.15</f>
        <v>1.7999999999999999E-2</v>
      </c>
      <c r="K198" s="253" t="s">
        <v>200</v>
      </c>
      <c r="L198" s="254">
        <v>20</v>
      </c>
      <c r="M198" s="241" t="str">
        <f t="shared" si="240"/>
        <v>С6</v>
      </c>
      <c r="N198" s="241" t="str">
        <f t="shared" si="241"/>
        <v>Трубопровод СУГ+токси</v>
      </c>
      <c r="O198" s="241" t="str">
        <f t="shared" si="242"/>
        <v>Частичное-взрыв</v>
      </c>
      <c r="P198" s="241" t="s">
        <v>85</v>
      </c>
      <c r="Q198" s="241" t="s">
        <v>85</v>
      </c>
      <c r="R198" s="241" t="s">
        <v>85</v>
      </c>
      <c r="S198" s="241" t="s">
        <v>85</v>
      </c>
      <c r="T198" s="241" t="s">
        <v>85</v>
      </c>
      <c r="U198" s="241" t="s">
        <v>85</v>
      </c>
      <c r="V198" s="241" t="s">
        <v>85</v>
      </c>
      <c r="W198" s="241" t="s">
        <v>85</v>
      </c>
      <c r="X198" s="241" t="s">
        <v>85</v>
      </c>
      <c r="Y198" s="241" t="s">
        <v>85</v>
      </c>
      <c r="Z198" s="241" t="s">
        <v>85</v>
      </c>
      <c r="AA198" s="241" t="s">
        <v>85</v>
      </c>
      <c r="AB198" s="241" t="s">
        <v>85</v>
      </c>
      <c r="AC198" s="241" t="s">
        <v>85</v>
      </c>
      <c r="AD198" s="241" t="s">
        <v>85</v>
      </c>
      <c r="AE198" s="241" t="s">
        <v>85</v>
      </c>
      <c r="AF198" s="241" t="s">
        <v>85</v>
      </c>
      <c r="AG198" s="241" t="s">
        <v>85</v>
      </c>
      <c r="AH198" s="241">
        <v>0</v>
      </c>
      <c r="AI198" s="241">
        <v>2</v>
      </c>
      <c r="AJ198" s="241">
        <f>0.1*$AJ$2</f>
        <v>7.5000000000000011E-2</v>
      </c>
      <c r="AK198" s="241">
        <f>AK193</f>
        <v>2.7E-2</v>
      </c>
      <c r="AL198" s="241">
        <f>AL197</f>
        <v>1</v>
      </c>
      <c r="AO198" s="244">
        <f t="shared" ref="AO198:AO199" si="251">AK198*I198+AJ198</f>
        <v>7.9860000000000014E-2</v>
      </c>
      <c r="AP198" s="244">
        <f t="shared" si="245"/>
        <v>7.9860000000000018E-3</v>
      </c>
      <c r="AQ198" s="245">
        <f t="shared" si="246"/>
        <v>0.5</v>
      </c>
      <c r="AR198" s="245">
        <f t="shared" si="247"/>
        <v>0.14696149999999999</v>
      </c>
      <c r="AS198" s="244">
        <f>10068.2*J198*POWER(10,-6)*10</f>
        <v>1.8122759999999998E-3</v>
      </c>
      <c r="AT198" s="245">
        <f t="shared" si="243"/>
        <v>0.73661977600000006</v>
      </c>
      <c r="AU198" s="246">
        <f t="shared" si="248"/>
        <v>0</v>
      </c>
      <c r="AV198" s="246">
        <f t="shared" si="249"/>
        <v>1.6600000000000002E-6</v>
      </c>
      <c r="AW198" s="246">
        <f t="shared" si="250"/>
        <v>6.1139441408000009E-7</v>
      </c>
    </row>
    <row r="199" spans="1:49" s="241" customFormat="1" x14ac:dyDescent="0.3">
      <c r="A199" s="232" t="s">
        <v>219</v>
      </c>
      <c r="B199" s="232" t="str">
        <f>B193</f>
        <v>Трубопровод СУГ+токси</v>
      </c>
      <c r="C199" s="53" t="s">
        <v>172</v>
      </c>
      <c r="D199" s="234" t="s">
        <v>174</v>
      </c>
      <c r="E199" s="247">
        <f>E197</f>
        <v>1E-4</v>
      </c>
      <c r="F199" s="248">
        <f>F193</f>
        <v>1</v>
      </c>
      <c r="G199" s="232">
        <v>2.64E-2</v>
      </c>
      <c r="H199" s="236">
        <f t="shared" si="244"/>
        <v>2.6400000000000001E-6</v>
      </c>
      <c r="I199" s="249">
        <f>0.15*I193</f>
        <v>0.18</v>
      </c>
      <c r="J199" s="238">
        <f>J195*0.15</f>
        <v>0.108</v>
      </c>
      <c r="K199" s="250"/>
      <c r="L199" s="251"/>
      <c r="M199" s="241" t="str">
        <f t="shared" si="240"/>
        <v>С7</v>
      </c>
      <c r="N199" s="241" t="str">
        <f t="shared" si="241"/>
        <v>Трубопровод СУГ+токси</v>
      </c>
      <c r="O199" s="241" t="str">
        <f t="shared" si="242"/>
        <v>Частичное-пожар-вспышка</v>
      </c>
      <c r="P199" s="241" t="s">
        <v>85</v>
      </c>
      <c r="Q199" s="241" t="s">
        <v>85</v>
      </c>
      <c r="R199" s="241" t="s">
        <v>85</v>
      </c>
      <c r="S199" s="241" t="s">
        <v>85</v>
      </c>
      <c r="T199" s="241" t="s">
        <v>85</v>
      </c>
      <c r="U199" s="241" t="s">
        <v>85</v>
      </c>
      <c r="V199" s="241" t="s">
        <v>85</v>
      </c>
      <c r="W199" s="241" t="s">
        <v>85</v>
      </c>
      <c r="X199" s="241" t="s">
        <v>85</v>
      </c>
      <c r="Y199" s="241" t="s">
        <v>85</v>
      </c>
      <c r="Z199" s="241" t="s">
        <v>85</v>
      </c>
      <c r="AA199" s="241" t="s">
        <v>85</v>
      </c>
      <c r="AB199" s="241" t="s">
        <v>85</v>
      </c>
      <c r="AC199" s="241" t="s">
        <v>85</v>
      </c>
      <c r="AD199" s="241" t="s">
        <v>85</v>
      </c>
      <c r="AE199" s="241" t="s">
        <v>85</v>
      </c>
      <c r="AF199" s="241" t="s">
        <v>85</v>
      </c>
      <c r="AG199" s="241" t="s">
        <v>85</v>
      </c>
      <c r="AH199" s="241">
        <v>0</v>
      </c>
      <c r="AI199" s="241">
        <v>1</v>
      </c>
      <c r="AJ199" s="241">
        <f>0.1*$AJ$2</f>
        <v>7.5000000000000011E-2</v>
      </c>
      <c r="AK199" s="241">
        <f>AK193</f>
        <v>2.7E-2</v>
      </c>
      <c r="AL199" s="241">
        <f>ROUNDUP(AL193/3,0)</f>
        <v>1</v>
      </c>
      <c r="AO199" s="244">
        <f t="shared" si="251"/>
        <v>7.9860000000000014E-2</v>
      </c>
      <c r="AP199" s="244">
        <f t="shared" si="245"/>
        <v>7.9860000000000018E-3</v>
      </c>
      <c r="AQ199" s="245">
        <f t="shared" si="246"/>
        <v>0.25</v>
      </c>
      <c r="AR199" s="245">
        <f t="shared" si="247"/>
        <v>8.4461500000000009E-2</v>
      </c>
      <c r="AS199" s="244">
        <f>10068.2*J199*POWER(10,-6)*10</f>
        <v>1.0873656000000001E-2</v>
      </c>
      <c r="AT199" s="245">
        <f t="shared" si="243"/>
        <v>0.43318115599999996</v>
      </c>
      <c r="AU199" s="246">
        <f t="shared" si="248"/>
        <v>0</v>
      </c>
      <c r="AV199" s="246">
        <f t="shared" si="249"/>
        <v>2.6400000000000001E-6</v>
      </c>
      <c r="AW199" s="246">
        <f t="shared" si="250"/>
        <v>1.1435982518399999E-6</v>
      </c>
    </row>
    <row r="200" spans="1:49" s="241" customFormat="1" ht="15" thickBot="1" x14ac:dyDescent="0.35">
      <c r="A200" s="232" t="s">
        <v>220</v>
      </c>
      <c r="B200" s="232" t="str">
        <f>B193</f>
        <v>Трубопровод СУГ+токси</v>
      </c>
      <c r="C200" s="53" t="s">
        <v>173</v>
      </c>
      <c r="D200" s="234" t="s">
        <v>62</v>
      </c>
      <c r="E200" s="247">
        <f>E197</f>
        <v>1E-4</v>
      </c>
      <c r="F200" s="248">
        <f>F193</f>
        <v>1</v>
      </c>
      <c r="G200" s="232">
        <v>0.93030000000000002</v>
      </c>
      <c r="H200" s="236">
        <f t="shared" si="244"/>
        <v>9.3030000000000009E-5</v>
      </c>
      <c r="I200" s="249">
        <f>0.15*I193</f>
        <v>0.18</v>
      </c>
      <c r="J200" s="252">
        <v>0</v>
      </c>
      <c r="K200" s="255"/>
      <c r="L200" s="256"/>
      <c r="M200" s="241" t="str">
        <f t="shared" si="240"/>
        <v>С8</v>
      </c>
      <c r="N200" s="241" t="str">
        <f t="shared" si="241"/>
        <v>Трубопровод СУГ+токси</v>
      </c>
      <c r="O200" s="241" t="str">
        <f t="shared" si="242"/>
        <v>Частичное-ликвидация</v>
      </c>
      <c r="P200" s="241" t="s">
        <v>85</v>
      </c>
      <c r="Q200" s="241" t="s">
        <v>85</v>
      </c>
      <c r="R200" s="241" t="s">
        <v>85</v>
      </c>
      <c r="S200" s="241" t="s">
        <v>85</v>
      </c>
      <c r="T200" s="241" t="s">
        <v>85</v>
      </c>
      <c r="U200" s="241" t="s">
        <v>85</v>
      </c>
      <c r="V200" s="241" t="s">
        <v>85</v>
      </c>
      <c r="W200" s="241" t="s">
        <v>85</v>
      </c>
      <c r="X200" s="241" t="s">
        <v>85</v>
      </c>
      <c r="Y200" s="241" t="s">
        <v>85</v>
      </c>
      <c r="Z200" s="241" t="s">
        <v>85</v>
      </c>
      <c r="AA200" s="241" t="s">
        <v>85</v>
      </c>
      <c r="AB200" s="241" t="s">
        <v>85</v>
      </c>
      <c r="AC200" s="241" t="s">
        <v>85</v>
      </c>
      <c r="AD200" s="241" t="s">
        <v>85</v>
      </c>
      <c r="AE200" s="241" t="s">
        <v>85</v>
      </c>
      <c r="AF200" s="241" t="s">
        <v>85</v>
      </c>
      <c r="AG200" s="241" t="s">
        <v>85</v>
      </c>
      <c r="AH200" s="241">
        <v>0</v>
      </c>
      <c r="AI200" s="241">
        <v>1</v>
      </c>
      <c r="AJ200" s="241">
        <f>0.1*$AJ$2</f>
        <v>7.5000000000000011E-2</v>
      </c>
      <c r="AK200" s="241">
        <f>AK193</f>
        <v>2.7E-2</v>
      </c>
      <c r="AL200" s="241">
        <f>ROUNDUP(AL193/3,0)</f>
        <v>1</v>
      </c>
      <c r="AO200" s="244">
        <f>AK200*I200*0.1+AJ200</f>
        <v>7.5486000000000011E-2</v>
      </c>
      <c r="AP200" s="244">
        <f t="shared" si="245"/>
        <v>7.5486000000000017E-3</v>
      </c>
      <c r="AQ200" s="245">
        <f t="shared" si="246"/>
        <v>0.25</v>
      </c>
      <c r="AR200" s="245">
        <f t="shared" si="247"/>
        <v>8.3258650000000003E-2</v>
      </c>
      <c r="AS200" s="244">
        <f>1333*J199*POWER(10,-6)</f>
        <v>1.4396399999999998E-4</v>
      </c>
      <c r="AT200" s="245">
        <f t="shared" si="243"/>
        <v>0.416437214</v>
      </c>
      <c r="AU200" s="246">
        <f t="shared" si="248"/>
        <v>0</v>
      </c>
      <c r="AV200" s="246">
        <f t="shared" si="249"/>
        <v>9.3030000000000009E-5</v>
      </c>
      <c r="AW200" s="246">
        <f t="shared" si="250"/>
        <v>3.874115401842E-5</v>
      </c>
    </row>
    <row r="201" spans="1:49" s="241" customFormat="1" x14ac:dyDescent="0.3">
      <c r="A201" s="242"/>
      <c r="B201" s="242"/>
      <c r="D201" s="288"/>
      <c r="E201" s="289"/>
      <c r="F201" s="290"/>
      <c r="G201" s="242"/>
      <c r="H201" s="246"/>
      <c r="I201" s="245"/>
      <c r="J201" s="242"/>
      <c r="K201" s="242"/>
      <c r="L201" s="242"/>
      <c r="AO201" s="244"/>
      <c r="AP201" s="244"/>
      <c r="AQ201" s="245"/>
      <c r="AR201" s="245"/>
      <c r="AS201" s="244"/>
      <c r="AT201" s="245"/>
      <c r="AU201" s="246"/>
      <c r="AV201" s="246"/>
      <c r="AW201" s="246"/>
    </row>
    <row r="202" spans="1:49" ht="15" thickBot="1" x14ac:dyDescent="0.35"/>
    <row r="203" spans="1:49" s="241" customFormat="1" ht="18" customHeight="1" x14ac:dyDescent="0.3">
      <c r="A203" s="232" t="s">
        <v>19</v>
      </c>
      <c r="B203" s="233" t="s">
        <v>347</v>
      </c>
      <c r="C203" s="53" t="s">
        <v>349</v>
      </c>
      <c r="D203" s="234" t="s">
        <v>350</v>
      </c>
      <c r="E203" s="235">
        <v>9.9999999999999995E-7</v>
      </c>
      <c r="F203" s="233">
        <v>2</v>
      </c>
      <c r="G203" s="232">
        <v>0.05</v>
      </c>
      <c r="H203" s="236">
        <f>E203*F203*G203</f>
        <v>9.9999999999999995E-8</v>
      </c>
      <c r="I203" s="237">
        <v>399</v>
      </c>
      <c r="J203" s="238">
        <f>0.03*I203</f>
        <v>11.969999999999999</v>
      </c>
      <c r="K203" s="239" t="s">
        <v>184</v>
      </c>
      <c r="L203" s="240">
        <v>2000</v>
      </c>
      <c r="M203" s="241" t="str">
        <f t="shared" ref="M203:M211" si="252">A203</f>
        <v>С1</v>
      </c>
      <c r="N203" s="241" t="str">
        <f t="shared" ref="N203:N210" si="253">B203</f>
        <v>Емкость СУГ</v>
      </c>
      <c r="O203" s="241" t="str">
        <f t="shared" ref="O203:O210" si="254">D203</f>
        <v>Полное-огенный шар</v>
      </c>
      <c r="P203" s="241" t="s">
        <v>85</v>
      </c>
      <c r="Q203" s="241" t="s">
        <v>85</v>
      </c>
      <c r="R203" s="241" t="s">
        <v>85</v>
      </c>
      <c r="S203" s="241" t="s">
        <v>85</v>
      </c>
      <c r="T203" s="241" t="s">
        <v>85</v>
      </c>
      <c r="U203" s="241" t="s">
        <v>85</v>
      </c>
      <c r="V203" s="241" t="s">
        <v>85</v>
      </c>
      <c r="W203" s="241" t="s">
        <v>85</v>
      </c>
      <c r="X203" s="241" t="s">
        <v>85</v>
      </c>
      <c r="Y203" s="241" t="s">
        <v>85</v>
      </c>
      <c r="Z203" s="241" t="s">
        <v>85</v>
      </c>
      <c r="AA203" s="241" t="s">
        <v>85</v>
      </c>
      <c r="AB203" s="241" t="s">
        <v>85</v>
      </c>
      <c r="AC203" s="241" t="s">
        <v>85</v>
      </c>
      <c r="AD203" s="241" t="s">
        <v>85</v>
      </c>
      <c r="AE203" s="241" t="s">
        <v>85</v>
      </c>
      <c r="AF203" s="241" t="s">
        <v>85</v>
      </c>
      <c r="AG203" s="241" t="s">
        <v>85</v>
      </c>
      <c r="AH203" s="242">
        <v>1</v>
      </c>
      <c r="AI203" s="242">
        <v>2</v>
      </c>
      <c r="AJ203" s="243">
        <v>5.36</v>
      </c>
      <c r="AK203" s="243">
        <v>2.7E-2</v>
      </c>
      <c r="AL203" s="243">
        <v>3</v>
      </c>
      <c r="AO203" s="244">
        <f>AK203*I203+AJ203</f>
        <v>16.132999999999999</v>
      </c>
      <c r="AP203" s="244">
        <f>0.1*AO203</f>
        <v>1.6133</v>
      </c>
      <c r="AQ203" s="245">
        <f>AH203*3+0.25*AI203</f>
        <v>3.5</v>
      </c>
      <c r="AR203" s="245">
        <f>SUM(AO203:AQ203)/4</f>
        <v>5.3115749999999995</v>
      </c>
      <c r="AS203" s="244">
        <f>10068.2*J203*POWER(10,-6)</f>
        <v>0.12051635399999999</v>
      </c>
      <c r="AT203" s="245">
        <f t="shared" ref="AT203:AT211" si="255">AS203+AR203+AQ203+AP203+AO203</f>
        <v>26.678391353999999</v>
      </c>
      <c r="AU203" s="246">
        <f>AH203*H203</f>
        <v>9.9999999999999995E-8</v>
      </c>
      <c r="AV203" s="246">
        <f>H203*AI203</f>
        <v>1.9999999999999999E-7</v>
      </c>
      <c r="AW203" s="246">
        <f>H203*AT203</f>
        <v>2.6678391353999997E-6</v>
      </c>
    </row>
    <row r="204" spans="1:49" s="241" customFormat="1" x14ac:dyDescent="0.3">
      <c r="A204" s="232" t="s">
        <v>20</v>
      </c>
      <c r="B204" s="232" t="str">
        <f>B203</f>
        <v>Емкость СУГ</v>
      </c>
      <c r="C204" s="53" t="s">
        <v>211</v>
      </c>
      <c r="D204" s="234" t="s">
        <v>63</v>
      </c>
      <c r="E204" s="247">
        <f>E203</f>
        <v>9.9999999999999995E-7</v>
      </c>
      <c r="F204" s="248">
        <f>F203</f>
        <v>2</v>
      </c>
      <c r="G204" s="232">
        <v>0.19</v>
      </c>
      <c r="H204" s="236">
        <f t="shared" ref="H204:H211" si="256">E204*F204*G204</f>
        <v>3.7999999999999996E-7</v>
      </c>
      <c r="I204" s="249">
        <f>I203</f>
        <v>399</v>
      </c>
      <c r="J204" s="257">
        <v>0.35</v>
      </c>
      <c r="K204" s="250" t="s">
        <v>185</v>
      </c>
      <c r="L204" s="251">
        <v>2</v>
      </c>
      <c r="M204" s="241" t="str">
        <f t="shared" si="252"/>
        <v>С2</v>
      </c>
      <c r="N204" s="241" t="str">
        <f t="shared" si="253"/>
        <v>Емкость СУГ</v>
      </c>
      <c r="O204" s="241" t="str">
        <f t="shared" si="254"/>
        <v>Полное-взрыв</v>
      </c>
      <c r="P204" s="241" t="s">
        <v>85</v>
      </c>
      <c r="Q204" s="241" t="s">
        <v>85</v>
      </c>
      <c r="R204" s="241" t="s">
        <v>85</v>
      </c>
      <c r="S204" s="241" t="s">
        <v>85</v>
      </c>
      <c r="T204" s="241" t="s">
        <v>85</v>
      </c>
      <c r="U204" s="241" t="s">
        <v>85</v>
      </c>
      <c r="V204" s="241" t="s">
        <v>85</v>
      </c>
      <c r="W204" s="241" t="s">
        <v>85</v>
      </c>
      <c r="X204" s="241" t="s">
        <v>85</v>
      </c>
      <c r="Y204" s="241" t="s">
        <v>85</v>
      </c>
      <c r="Z204" s="241" t="s">
        <v>85</v>
      </c>
      <c r="AA204" s="241" t="s">
        <v>85</v>
      </c>
      <c r="AB204" s="241" t="s">
        <v>85</v>
      </c>
      <c r="AC204" s="241" t="s">
        <v>85</v>
      </c>
      <c r="AD204" s="241" t="s">
        <v>85</v>
      </c>
      <c r="AE204" s="241" t="s">
        <v>85</v>
      </c>
      <c r="AF204" s="241" t="s">
        <v>85</v>
      </c>
      <c r="AG204" s="241" t="s">
        <v>85</v>
      </c>
      <c r="AH204" s="242">
        <v>2</v>
      </c>
      <c r="AI204" s="242">
        <v>2</v>
      </c>
      <c r="AJ204" s="241">
        <f>AJ203</f>
        <v>5.36</v>
      </c>
      <c r="AK204" s="241">
        <f>AK203</f>
        <v>2.7E-2</v>
      </c>
      <c r="AL204" s="241">
        <f>AL203</f>
        <v>3</v>
      </c>
      <c r="AO204" s="244">
        <f>AK204*I204+AJ204</f>
        <v>16.132999999999999</v>
      </c>
      <c r="AP204" s="244">
        <f t="shared" ref="AP204:AP210" si="257">0.1*AO204</f>
        <v>1.6133</v>
      </c>
      <c r="AQ204" s="245">
        <f t="shared" ref="AQ204:AQ210" si="258">AH204*3+0.25*AI204</f>
        <v>6.5</v>
      </c>
      <c r="AR204" s="245">
        <f t="shared" ref="AR204:AR210" si="259">SUM(AO204:AQ204)/4</f>
        <v>6.0615749999999995</v>
      </c>
      <c r="AS204" s="244">
        <f>10068.2*J204*POWER(10,-6)*10</f>
        <v>3.5238699999999998E-2</v>
      </c>
      <c r="AT204" s="245">
        <f t="shared" si="255"/>
        <v>30.343113699999996</v>
      </c>
      <c r="AU204" s="246">
        <f t="shared" ref="AU204:AU210" si="260">AH204*H204</f>
        <v>7.5999999999999992E-7</v>
      </c>
      <c r="AV204" s="246">
        <f t="shared" ref="AV204:AV210" si="261">H204*AI204</f>
        <v>7.5999999999999992E-7</v>
      </c>
      <c r="AW204" s="246">
        <f t="shared" ref="AW204" si="262">H204*AT204</f>
        <v>1.1530383205999997E-5</v>
      </c>
    </row>
    <row r="205" spans="1:49" s="241" customFormat="1" x14ac:dyDescent="0.3">
      <c r="A205" s="232" t="s">
        <v>21</v>
      </c>
      <c r="B205" s="232" t="str">
        <f>B203</f>
        <v>Емкость СУГ</v>
      </c>
      <c r="C205" s="53" t="s">
        <v>254</v>
      </c>
      <c r="D205" s="234" t="s">
        <v>61</v>
      </c>
      <c r="E205" s="247">
        <f>E203</f>
        <v>9.9999999999999995E-7</v>
      </c>
      <c r="F205" s="248">
        <f t="shared" ref="F205:F211" si="263">F204</f>
        <v>2</v>
      </c>
      <c r="G205" s="232">
        <v>0.76</v>
      </c>
      <c r="H205" s="236">
        <f t="shared" si="256"/>
        <v>1.5199999999999998E-6</v>
      </c>
      <c r="I205" s="249">
        <f>I203</f>
        <v>399</v>
      </c>
      <c r="J205" s="238">
        <v>0</v>
      </c>
      <c r="K205" s="250" t="s">
        <v>186</v>
      </c>
      <c r="L205" s="251">
        <v>1.05</v>
      </c>
      <c r="M205" s="241" t="str">
        <f t="shared" si="252"/>
        <v>С3</v>
      </c>
      <c r="N205" s="241" t="str">
        <f t="shared" si="253"/>
        <v>Емкость СУГ</v>
      </c>
      <c r="O205" s="241" t="str">
        <f t="shared" si="254"/>
        <v>Полное-ликвидация</v>
      </c>
      <c r="P205" s="241" t="s">
        <v>85</v>
      </c>
      <c r="Q205" s="241" t="s">
        <v>85</v>
      </c>
      <c r="R205" s="241" t="s">
        <v>85</v>
      </c>
      <c r="S205" s="241" t="s">
        <v>85</v>
      </c>
      <c r="T205" s="241" t="s">
        <v>85</v>
      </c>
      <c r="U205" s="241" t="s">
        <v>85</v>
      </c>
      <c r="V205" s="241" t="s">
        <v>85</v>
      </c>
      <c r="W205" s="241" t="s">
        <v>85</v>
      </c>
      <c r="X205" s="241" t="s">
        <v>85</v>
      </c>
      <c r="Y205" s="241" t="s">
        <v>85</v>
      </c>
      <c r="Z205" s="241" t="s">
        <v>85</v>
      </c>
      <c r="AA205" s="241" t="s">
        <v>85</v>
      </c>
      <c r="AB205" s="241" t="s">
        <v>85</v>
      </c>
      <c r="AC205" s="241" t="s">
        <v>85</v>
      </c>
      <c r="AD205" s="241" t="s">
        <v>85</v>
      </c>
      <c r="AE205" s="241" t="s">
        <v>85</v>
      </c>
      <c r="AF205" s="241" t="s">
        <v>85</v>
      </c>
      <c r="AG205" s="241" t="s">
        <v>85</v>
      </c>
      <c r="AH205" s="241">
        <v>0</v>
      </c>
      <c r="AI205" s="241">
        <v>0</v>
      </c>
      <c r="AJ205" s="241">
        <f>AJ203</f>
        <v>5.36</v>
      </c>
      <c r="AK205" s="241">
        <f>AK203</f>
        <v>2.7E-2</v>
      </c>
      <c r="AL205" s="241">
        <f>AL203</f>
        <v>3</v>
      </c>
      <c r="AO205" s="244">
        <f>AK205*I205*0.1+AJ205</f>
        <v>6.4373000000000005</v>
      </c>
      <c r="AP205" s="244">
        <f t="shared" si="257"/>
        <v>0.64373000000000014</v>
      </c>
      <c r="AQ205" s="245">
        <f t="shared" si="258"/>
        <v>0</v>
      </c>
      <c r="AR205" s="245">
        <f t="shared" si="259"/>
        <v>1.7702575</v>
      </c>
      <c r="AS205" s="244">
        <f>1333*J203*POWER(10,-6)</f>
        <v>1.5956009999999996E-2</v>
      </c>
      <c r="AT205" s="245">
        <f t="shared" si="255"/>
        <v>8.8672435100000015</v>
      </c>
      <c r="AU205" s="246">
        <f t="shared" si="260"/>
        <v>0</v>
      </c>
      <c r="AV205" s="246">
        <f t="shared" si="261"/>
        <v>0</v>
      </c>
      <c r="AW205" s="246">
        <f>H205*AT205</f>
        <v>1.3478210135200001E-5</v>
      </c>
    </row>
    <row r="206" spans="1:49" s="241" customFormat="1" x14ac:dyDescent="0.3">
      <c r="A206" s="232" t="s">
        <v>22</v>
      </c>
      <c r="B206" s="232" t="str">
        <f>B203</f>
        <v>Емкость СУГ</v>
      </c>
      <c r="C206" s="53" t="s">
        <v>222</v>
      </c>
      <c r="D206" s="234" t="s">
        <v>223</v>
      </c>
      <c r="E206" s="235">
        <v>1.0000000000000001E-5</v>
      </c>
      <c r="F206" s="248">
        <f t="shared" si="263"/>
        <v>2</v>
      </c>
      <c r="G206" s="232">
        <v>4.0000000000000008E-2</v>
      </c>
      <c r="H206" s="236">
        <f t="shared" si="256"/>
        <v>8.0000000000000018E-7</v>
      </c>
      <c r="I206" s="249">
        <f>0.15*I203</f>
        <v>59.849999999999994</v>
      </c>
      <c r="J206" s="238">
        <f>I206</f>
        <v>59.849999999999994</v>
      </c>
      <c r="K206" s="250" t="s">
        <v>188</v>
      </c>
      <c r="L206" s="251">
        <v>45390</v>
      </c>
      <c r="M206" s="241" t="str">
        <f t="shared" si="252"/>
        <v>С4</v>
      </c>
      <c r="N206" s="241" t="str">
        <f t="shared" si="253"/>
        <v>Емкость СУГ</v>
      </c>
      <c r="O206" s="241" t="str">
        <f t="shared" si="254"/>
        <v>Частичное факел</v>
      </c>
      <c r="P206" s="241" t="s">
        <v>85</v>
      </c>
      <c r="Q206" s="241" t="s">
        <v>85</v>
      </c>
      <c r="R206" s="241" t="s">
        <v>85</v>
      </c>
      <c r="S206" s="241" t="s">
        <v>85</v>
      </c>
      <c r="T206" s="241" t="s">
        <v>85</v>
      </c>
      <c r="U206" s="241" t="s">
        <v>85</v>
      </c>
      <c r="V206" s="241" t="s">
        <v>85</v>
      </c>
      <c r="W206" s="241" t="s">
        <v>85</v>
      </c>
      <c r="X206" s="241" t="s">
        <v>85</v>
      </c>
      <c r="Y206" s="241" t="s">
        <v>85</v>
      </c>
      <c r="Z206" s="241" t="s">
        <v>85</v>
      </c>
      <c r="AA206" s="241" t="s">
        <v>85</v>
      </c>
      <c r="AB206" s="241" t="s">
        <v>85</v>
      </c>
      <c r="AC206" s="241" t="s">
        <v>85</v>
      </c>
      <c r="AD206" s="241" t="s">
        <v>85</v>
      </c>
      <c r="AE206" s="241" t="s">
        <v>85</v>
      </c>
      <c r="AF206" s="241" t="s">
        <v>85</v>
      </c>
      <c r="AG206" s="241" t="s">
        <v>85</v>
      </c>
      <c r="AH206" s="241">
        <v>0</v>
      </c>
      <c r="AI206" s="241">
        <v>1</v>
      </c>
      <c r="AJ206" s="241">
        <f>0.1*$AJ203</f>
        <v>0.53600000000000003</v>
      </c>
      <c r="AK206" s="241">
        <f>AK204</f>
        <v>2.7E-2</v>
      </c>
      <c r="AL206" s="241">
        <f>AL203</f>
        <v>3</v>
      </c>
      <c r="AO206" s="244">
        <f>AK206*I206*0.1+AJ206</f>
        <v>0.69759499999999997</v>
      </c>
      <c r="AP206" s="244">
        <f t="shared" si="257"/>
        <v>6.9759500000000002E-2</v>
      </c>
      <c r="AQ206" s="245">
        <f t="shared" si="258"/>
        <v>0.25</v>
      </c>
      <c r="AR206" s="245">
        <f t="shared" si="259"/>
        <v>0.25433862499999998</v>
      </c>
      <c r="AS206" s="244">
        <f>10068.2*J206*POWER(10,-6)</f>
        <v>0.60258177000000002</v>
      </c>
      <c r="AT206" s="245">
        <f t="shared" si="255"/>
        <v>1.8742748949999999</v>
      </c>
      <c r="AU206" s="246">
        <f t="shared" si="260"/>
        <v>0</v>
      </c>
      <c r="AV206" s="246">
        <f t="shared" si="261"/>
        <v>8.0000000000000018E-7</v>
      </c>
      <c r="AW206" s="246">
        <f t="shared" ref="AW206:AW210" si="264">H206*AT206</f>
        <v>1.4994199160000002E-6</v>
      </c>
    </row>
    <row r="207" spans="1:49" s="241" customFormat="1" x14ac:dyDescent="0.3">
      <c r="A207" s="232" t="s">
        <v>23</v>
      </c>
      <c r="B207" s="232" t="str">
        <f>B203</f>
        <v>Емкость СУГ</v>
      </c>
      <c r="C207" s="53" t="s">
        <v>255</v>
      </c>
      <c r="D207" s="234" t="s">
        <v>62</v>
      </c>
      <c r="E207" s="247">
        <f>E206</f>
        <v>1.0000000000000001E-5</v>
      </c>
      <c r="F207" s="248">
        <f t="shared" si="263"/>
        <v>2</v>
      </c>
      <c r="G207" s="232">
        <v>0.16000000000000003</v>
      </c>
      <c r="H207" s="236">
        <f t="shared" si="256"/>
        <v>3.2000000000000007E-6</v>
      </c>
      <c r="I207" s="249">
        <f>0.15*I203</f>
        <v>59.849999999999994</v>
      </c>
      <c r="J207" s="238">
        <v>0</v>
      </c>
      <c r="K207" s="250" t="s">
        <v>189</v>
      </c>
      <c r="L207" s="251">
        <v>3</v>
      </c>
      <c r="M207" s="241" t="str">
        <f t="shared" si="252"/>
        <v>С5</v>
      </c>
      <c r="N207" s="241" t="str">
        <f t="shared" si="253"/>
        <v>Емкость СУГ</v>
      </c>
      <c r="O207" s="241" t="str">
        <f t="shared" si="254"/>
        <v>Частичное-ликвидация</v>
      </c>
      <c r="P207" s="241" t="s">
        <v>85</v>
      </c>
      <c r="Q207" s="241" t="s">
        <v>85</v>
      </c>
      <c r="R207" s="241" t="s">
        <v>85</v>
      </c>
      <c r="S207" s="241" t="s">
        <v>85</v>
      </c>
      <c r="T207" s="241" t="s">
        <v>85</v>
      </c>
      <c r="U207" s="241" t="s">
        <v>85</v>
      </c>
      <c r="V207" s="241" t="s">
        <v>85</v>
      </c>
      <c r="W207" s="241" t="s">
        <v>85</v>
      </c>
      <c r="X207" s="241" t="s">
        <v>85</v>
      </c>
      <c r="Y207" s="241" t="s">
        <v>85</v>
      </c>
      <c r="Z207" s="241" t="s">
        <v>85</v>
      </c>
      <c r="AA207" s="241" t="s">
        <v>85</v>
      </c>
      <c r="AB207" s="241" t="s">
        <v>85</v>
      </c>
      <c r="AC207" s="241" t="s">
        <v>85</v>
      </c>
      <c r="AD207" s="241" t="s">
        <v>85</v>
      </c>
      <c r="AE207" s="241" t="s">
        <v>85</v>
      </c>
      <c r="AF207" s="241" t="s">
        <v>85</v>
      </c>
      <c r="AG207" s="241" t="s">
        <v>85</v>
      </c>
      <c r="AH207" s="241">
        <v>0</v>
      </c>
      <c r="AI207" s="241">
        <v>1</v>
      </c>
      <c r="AJ207" s="241">
        <f t="shared" ref="AJ207:AJ210" si="265">0.1*$AJ204</f>
        <v>0.53600000000000003</v>
      </c>
      <c r="AK207" s="241">
        <f>AK203</f>
        <v>2.7E-2</v>
      </c>
      <c r="AL207" s="241">
        <f>ROUNDUP(AL203/3,0)</f>
        <v>1</v>
      </c>
      <c r="AO207" s="244">
        <f>AK207*I207+AJ207</f>
        <v>2.1519499999999998</v>
      </c>
      <c r="AP207" s="244">
        <f t="shared" si="257"/>
        <v>0.215195</v>
      </c>
      <c r="AQ207" s="245">
        <f t="shared" si="258"/>
        <v>0.25</v>
      </c>
      <c r="AR207" s="245">
        <f t="shared" si="259"/>
        <v>0.65428624999999996</v>
      </c>
      <c r="AS207" s="244">
        <f>1333*J204*POWER(10,-6)*10</f>
        <v>4.6654999999999995E-3</v>
      </c>
      <c r="AT207" s="245">
        <f t="shared" si="255"/>
        <v>3.2760967499999998</v>
      </c>
      <c r="AU207" s="246">
        <f t="shared" si="260"/>
        <v>0</v>
      </c>
      <c r="AV207" s="246">
        <f t="shared" si="261"/>
        <v>3.2000000000000007E-6</v>
      </c>
      <c r="AW207" s="246">
        <f t="shared" si="264"/>
        <v>1.0483509600000001E-5</v>
      </c>
    </row>
    <row r="208" spans="1:49" s="241" customFormat="1" x14ac:dyDescent="0.3">
      <c r="A208" s="232" t="s">
        <v>24</v>
      </c>
      <c r="B208" s="232" t="str">
        <f>B203</f>
        <v>Емкость СУГ</v>
      </c>
      <c r="C208" s="53" t="s">
        <v>224</v>
      </c>
      <c r="D208" s="234" t="s">
        <v>223</v>
      </c>
      <c r="E208" s="247">
        <f>E207</f>
        <v>1.0000000000000001E-5</v>
      </c>
      <c r="F208" s="248">
        <f t="shared" si="263"/>
        <v>2</v>
      </c>
      <c r="G208" s="232">
        <v>4.0000000000000008E-2</v>
      </c>
      <c r="H208" s="236">
        <f t="shared" si="256"/>
        <v>8.0000000000000018E-7</v>
      </c>
      <c r="I208" s="249">
        <f>I206*0.15</f>
        <v>8.9774999999999991</v>
      </c>
      <c r="J208" s="238">
        <f>I208</f>
        <v>8.9774999999999991</v>
      </c>
      <c r="K208" s="253" t="s">
        <v>200</v>
      </c>
      <c r="L208" s="254">
        <v>21</v>
      </c>
      <c r="M208" s="241" t="str">
        <f t="shared" si="252"/>
        <v>С6</v>
      </c>
      <c r="N208" s="241" t="str">
        <f t="shared" si="253"/>
        <v>Емкость СУГ</v>
      </c>
      <c r="O208" s="241" t="str">
        <f t="shared" si="254"/>
        <v>Частичное факел</v>
      </c>
      <c r="P208" s="241" t="s">
        <v>85</v>
      </c>
      <c r="Q208" s="241" t="s">
        <v>85</v>
      </c>
      <c r="R208" s="241" t="s">
        <v>85</v>
      </c>
      <c r="S208" s="241" t="s">
        <v>85</v>
      </c>
      <c r="T208" s="241" t="s">
        <v>85</v>
      </c>
      <c r="U208" s="241" t="s">
        <v>85</v>
      </c>
      <c r="V208" s="241" t="s">
        <v>85</v>
      </c>
      <c r="W208" s="241" t="s">
        <v>85</v>
      </c>
      <c r="X208" s="241" t="s">
        <v>85</v>
      </c>
      <c r="Y208" s="241" t="s">
        <v>85</v>
      </c>
      <c r="Z208" s="241" t="s">
        <v>85</v>
      </c>
      <c r="AA208" s="241" t="s">
        <v>85</v>
      </c>
      <c r="AB208" s="241" t="s">
        <v>85</v>
      </c>
      <c r="AC208" s="241" t="s">
        <v>85</v>
      </c>
      <c r="AD208" s="241" t="s">
        <v>85</v>
      </c>
      <c r="AE208" s="241" t="s">
        <v>85</v>
      </c>
      <c r="AF208" s="241" t="s">
        <v>85</v>
      </c>
      <c r="AG208" s="241" t="s">
        <v>85</v>
      </c>
      <c r="AH208" s="241">
        <v>0</v>
      </c>
      <c r="AI208" s="241">
        <v>1</v>
      </c>
      <c r="AJ208" s="241">
        <f t="shared" si="265"/>
        <v>0.53600000000000003</v>
      </c>
      <c r="AK208" s="241">
        <f>AK203</f>
        <v>2.7E-2</v>
      </c>
      <c r="AL208" s="241">
        <f>AL207</f>
        <v>1</v>
      </c>
      <c r="AO208" s="244">
        <f t="shared" ref="AO208:AO209" si="266">AK208*I208+AJ208</f>
        <v>0.77839250000000004</v>
      </c>
      <c r="AP208" s="244">
        <f t="shared" si="257"/>
        <v>7.7839250000000013E-2</v>
      </c>
      <c r="AQ208" s="245">
        <f t="shared" si="258"/>
        <v>0.25</v>
      </c>
      <c r="AR208" s="245">
        <f t="shared" si="259"/>
        <v>0.27655793750000002</v>
      </c>
      <c r="AS208" s="244">
        <f>10068.2*J208*POWER(10,-6)</f>
        <v>9.0387265499999994E-2</v>
      </c>
      <c r="AT208" s="245">
        <f t="shared" si="255"/>
        <v>1.4731769530000001</v>
      </c>
      <c r="AU208" s="246">
        <f t="shared" si="260"/>
        <v>0</v>
      </c>
      <c r="AV208" s="246">
        <f t="shared" si="261"/>
        <v>8.0000000000000018E-7</v>
      </c>
      <c r="AW208" s="246">
        <f t="shared" si="264"/>
        <v>1.1785415624000003E-6</v>
      </c>
    </row>
    <row r="209" spans="1:49" s="241" customFormat="1" x14ac:dyDescent="0.3">
      <c r="A209" s="232" t="s">
        <v>219</v>
      </c>
      <c r="B209" s="232" t="str">
        <f>B203</f>
        <v>Емкость СУГ</v>
      </c>
      <c r="C209" s="53" t="s">
        <v>225</v>
      </c>
      <c r="D209" s="234" t="s">
        <v>174</v>
      </c>
      <c r="E209" s="247">
        <f>E207</f>
        <v>1.0000000000000001E-5</v>
      </c>
      <c r="F209" s="248">
        <f t="shared" si="263"/>
        <v>2</v>
      </c>
      <c r="G209" s="232">
        <v>0.15200000000000002</v>
      </c>
      <c r="H209" s="236">
        <f t="shared" si="256"/>
        <v>3.0400000000000005E-6</v>
      </c>
      <c r="I209" s="249">
        <f>I206*0.15</f>
        <v>8.9774999999999991</v>
      </c>
      <c r="J209" s="238">
        <f>I209</f>
        <v>8.9774999999999991</v>
      </c>
      <c r="K209" s="250"/>
      <c r="L209" s="251"/>
      <c r="M209" s="241" t="str">
        <f t="shared" si="252"/>
        <v>С7</v>
      </c>
      <c r="N209" s="241" t="str">
        <f t="shared" si="253"/>
        <v>Емкость СУГ</v>
      </c>
      <c r="O209" s="241" t="str">
        <f t="shared" si="254"/>
        <v>Частичное-пожар-вспышка</v>
      </c>
      <c r="P209" s="241" t="s">
        <v>85</v>
      </c>
      <c r="Q209" s="241" t="s">
        <v>85</v>
      </c>
      <c r="R209" s="241" t="s">
        <v>85</v>
      </c>
      <c r="S209" s="241" t="s">
        <v>85</v>
      </c>
      <c r="T209" s="241" t="s">
        <v>85</v>
      </c>
      <c r="U209" s="241" t="s">
        <v>85</v>
      </c>
      <c r="V209" s="241" t="s">
        <v>85</v>
      </c>
      <c r="W209" s="241" t="s">
        <v>85</v>
      </c>
      <c r="X209" s="241" t="s">
        <v>85</v>
      </c>
      <c r="Y209" s="241" t="s">
        <v>85</v>
      </c>
      <c r="Z209" s="241" t="s">
        <v>85</v>
      </c>
      <c r="AA209" s="241" t="s">
        <v>85</v>
      </c>
      <c r="AB209" s="241" t="s">
        <v>85</v>
      </c>
      <c r="AC209" s="241" t="s">
        <v>85</v>
      </c>
      <c r="AD209" s="241" t="s">
        <v>85</v>
      </c>
      <c r="AE209" s="241" t="s">
        <v>85</v>
      </c>
      <c r="AF209" s="241" t="s">
        <v>85</v>
      </c>
      <c r="AG209" s="241" t="s">
        <v>85</v>
      </c>
      <c r="AH209" s="241">
        <v>0</v>
      </c>
      <c r="AI209" s="241">
        <v>1</v>
      </c>
      <c r="AJ209" s="241">
        <f t="shared" si="265"/>
        <v>5.3600000000000009E-2</v>
      </c>
      <c r="AK209" s="241">
        <f>AK203</f>
        <v>2.7E-2</v>
      </c>
      <c r="AL209" s="241">
        <f>ROUNDUP(AL203/3,0)</f>
        <v>1</v>
      </c>
      <c r="AO209" s="244">
        <f t="shared" si="266"/>
        <v>0.29599249999999999</v>
      </c>
      <c r="AP209" s="244">
        <f t="shared" si="257"/>
        <v>2.9599250000000001E-2</v>
      </c>
      <c r="AQ209" s="245">
        <f t="shared" si="258"/>
        <v>0.25</v>
      </c>
      <c r="AR209" s="245">
        <f t="shared" si="259"/>
        <v>0.14389793750000002</v>
      </c>
      <c r="AS209" s="244">
        <f>10068.2*J209*POWER(10,-6)</f>
        <v>9.0387265499999994E-2</v>
      </c>
      <c r="AT209" s="245">
        <f t="shared" si="255"/>
        <v>0.80987695299999996</v>
      </c>
      <c r="AU209" s="246">
        <f t="shared" si="260"/>
        <v>0</v>
      </c>
      <c r="AV209" s="246">
        <f t="shared" si="261"/>
        <v>3.0400000000000005E-6</v>
      </c>
      <c r="AW209" s="246">
        <f t="shared" si="264"/>
        <v>2.4620259371200003E-6</v>
      </c>
    </row>
    <row r="210" spans="1:49" s="241" customFormat="1" ht="15" thickBot="1" x14ac:dyDescent="0.35">
      <c r="A210" s="232" t="s">
        <v>220</v>
      </c>
      <c r="B210" s="232" t="str">
        <f>B203</f>
        <v>Емкость СУГ</v>
      </c>
      <c r="C210" s="53" t="s">
        <v>226</v>
      </c>
      <c r="D210" s="234" t="s">
        <v>62</v>
      </c>
      <c r="E210" s="247">
        <f>E207</f>
        <v>1.0000000000000001E-5</v>
      </c>
      <c r="F210" s="248">
        <f t="shared" si="263"/>
        <v>2</v>
      </c>
      <c r="G210" s="232">
        <v>0.6080000000000001</v>
      </c>
      <c r="H210" s="236">
        <f t="shared" si="256"/>
        <v>1.2160000000000002E-5</v>
      </c>
      <c r="I210" s="249">
        <f>I206*0.15</f>
        <v>8.9774999999999991</v>
      </c>
      <c r="J210" s="238">
        <v>0</v>
      </c>
      <c r="K210" s="255"/>
      <c r="L210" s="256"/>
      <c r="M210" s="241" t="str">
        <f t="shared" si="252"/>
        <v>С8</v>
      </c>
      <c r="N210" s="241" t="str">
        <f t="shared" si="253"/>
        <v>Емкость СУГ</v>
      </c>
      <c r="O210" s="241" t="str">
        <f t="shared" si="254"/>
        <v>Частичное-ликвидация</v>
      </c>
      <c r="P210" s="241" t="s">
        <v>85</v>
      </c>
      <c r="Q210" s="241" t="s">
        <v>85</v>
      </c>
      <c r="R210" s="241" t="s">
        <v>85</v>
      </c>
      <c r="S210" s="241" t="s">
        <v>85</v>
      </c>
      <c r="T210" s="241" t="s">
        <v>85</v>
      </c>
      <c r="U210" s="241" t="s">
        <v>85</v>
      </c>
      <c r="V210" s="241" t="s">
        <v>85</v>
      </c>
      <c r="W210" s="241" t="s">
        <v>85</v>
      </c>
      <c r="X210" s="241" t="s">
        <v>85</v>
      </c>
      <c r="Y210" s="241" t="s">
        <v>85</v>
      </c>
      <c r="Z210" s="241" t="s">
        <v>85</v>
      </c>
      <c r="AA210" s="241" t="s">
        <v>85</v>
      </c>
      <c r="AB210" s="241" t="s">
        <v>85</v>
      </c>
      <c r="AC210" s="241" t="s">
        <v>85</v>
      </c>
      <c r="AD210" s="241" t="s">
        <v>85</v>
      </c>
      <c r="AE210" s="241" t="s">
        <v>85</v>
      </c>
      <c r="AF210" s="241" t="s">
        <v>85</v>
      </c>
      <c r="AG210" s="241" t="s">
        <v>85</v>
      </c>
      <c r="AH210" s="241">
        <v>0</v>
      </c>
      <c r="AI210" s="241">
        <v>0</v>
      </c>
      <c r="AJ210" s="241">
        <f t="shared" si="265"/>
        <v>5.3600000000000009E-2</v>
      </c>
      <c r="AK210" s="241">
        <f>AK203</f>
        <v>2.7E-2</v>
      </c>
      <c r="AL210" s="241">
        <f>ROUNDUP(AL203/3,0)</f>
        <v>1</v>
      </c>
      <c r="AO210" s="244">
        <f>AK210*I210*0.1+AJ210</f>
        <v>7.7839250000000013E-2</v>
      </c>
      <c r="AP210" s="244">
        <f t="shared" si="257"/>
        <v>7.7839250000000014E-3</v>
      </c>
      <c r="AQ210" s="245">
        <f t="shared" si="258"/>
        <v>0</v>
      </c>
      <c r="AR210" s="245">
        <f t="shared" si="259"/>
        <v>2.1405793750000002E-2</v>
      </c>
      <c r="AS210" s="244">
        <f>1333*J208*POWER(10,-6)</f>
        <v>1.19670075E-2</v>
      </c>
      <c r="AT210" s="245">
        <f t="shared" si="255"/>
        <v>0.11899597625000002</v>
      </c>
      <c r="AU210" s="246">
        <f t="shared" si="260"/>
        <v>0</v>
      </c>
      <c r="AV210" s="246">
        <f t="shared" si="261"/>
        <v>0</v>
      </c>
      <c r="AW210" s="246">
        <f t="shared" si="264"/>
        <v>1.4469910712000006E-6</v>
      </c>
    </row>
    <row r="211" spans="1:49" s="241" customFormat="1" x14ac:dyDescent="0.3">
      <c r="A211" s="296" t="s">
        <v>251</v>
      </c>
      <c r="B211" s="296" t="str">
        <f>B203</f>
        <v>Емкость СУГ</v>
      </c>
      <c r="C211" s="296" t="s">
        <v>354</v>
      </c>
      <c r="D211" s="296" t="s">
        <v>355</v>
      </c>
      <c r="E211" s="297">
        <v>2.5000000000000001E-5</v>
      </c>
      <c r="F211" s="248">
        <f t="shared" si="263"/>
        <v>2</v>
      </c>
      <c r="G211" s="296">
        <v>1</v>
      </c>
      <c r="H211" s="298">
        <f t="shared" si="256"/>
        <v>5.0000000000000002E-5</v>
      </c>
      <c r="I211" s="299">
        <f>I203</f>
        <v>399</v>
      </c>
      <c r="J211" s="299">
        <f>I211*0.07</f>
        <v>27.930000000000003</v>
      </c>
      <c r="K211" s="296"/>
      <c r="L211" s="296"/>
      <c r="M211" s="300" t="str">
        <f t="shared" si="252"/>
        <v>С9</v>
      </c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>
        <v>1</v>
      </c>
      <c r="AI211" s="300">
        <v>2</v>
      </c>
      <c r="AJ211" s="300">
        <f>AJ203</f>
        <v>5.36</v>
      </c>
      <c r="AK211" s="300">
        <f>AK203</f>
        <v>2.7E-2</v>
      </c>
      <c r="AL211" s="300">
        <v>5</v>
      </c>
      <c r="AM211" s="300"/>
      <c r="AN211" s="300"/>
      <c r="AO211" s="301">
        <f>AK211*I211+AJ211</f>
        <v>16.132999999999999</v>
      </c>
      <c r="AP211" s="301">
        <f>0.1*AO211</f>
        <v>1.6133</v>
      </c>
      <c r="AQ211" s="302">
        <f>AH211*3+0.25*AI211</f>
        <v>3.5</v>
      </c>
      <c r="AR211" s="302">
        <f>SUM(AO211:AQ211)/4</f>
        <v>5.3115749999999995</v>
      </c>
      <c r="AS211" s="301">
        <f>10068.2*J211*POWER(10,-6)</f>
        <v>0.28120482600000002</v>
      </c>
      <c r="AT211" s="302">
        <f t="shared" si="255"/>
        <v>26.839079825999999</v>
      </c>
      <c r="AU211" s="303">
        <f>AH211*H211</f>
        <v>5.0000000000000002E-5</v>
      </c>
      <c r="AV211" s="303">
        <f>H211*AI211</f>
        <v>1E-4</v>
      </c>
      <c r="AW211" s="303">
        <f>H211*AT211</f>
        <v>1.3419539913000001E-3</v>
      </c>
    </row>
    <row r="212" spans="1:49" ht="15" thickBot="1" x14ac:dyDescent="0.35"/>
    <row r="213" spans="1:49" s="241" customFormat="1" ht="18" customHeight="1" x14ac:dyDescent="0.3">
      <c r="A213" s="232" t="s">
        <v>19</v>
      </c>
      <c r="B213" s="233" t="s">
        <v>348</v>
      </c>
      <c r="C213" s="53" t="s">
        <v>349</v>
      </c>
      <c r="D213" s="234" t="s">
        <v>350</v>
      </c>
      <c r="E213" s="235">
        <v>9.9999999999999995E-7</v>
      </c>
      <c r="F213" s="233">
        <v>2</v>
      </c>
      <c r="G213" s="232">
        <v>0.05</v>
      </c>
      <c r="H213" s="236">
        <f>E213*F213*G213</f>
        <v>9.9999999999999995E-8</v>
      </c>
      <c r="I213" s="237">
        <v>46.64</v>
      </c>
      <c r="J213" s="238">
        <f>0.05*I213</f>
        <v>2.3320000000000003</v>
      </c>
      <c r="K213" s="239" t="s">
        <v>184</v>
      </c>
      <c r="L213" s="240">
        <v>2000</v>
      </c>
      <c r="M213" s="241" t="str">
        <f t="shared" ref="M213:M221" si="267">A213</f>
        <v>С1</v>
      </c>
      <c r="N213" s="241" t="str">
        <f t="shared" ref="N213:N220" si="268">B213</f>
        <v>Емкость СУГ+токси</v>
      </c>
      <c r="O213" s="241" t="str">
        <f t="shared" ref="O213:O220" si="269">D213</f>
        <v>Полное-огенный шар</v>
      </c>
      <c r="P213" s="241" t="s">
        <v>85</v>
      </c>
      <c r="Q213" s="241" t="s">
        <v>85</v>
      </c>
      <c r="R213" s="241" t="s">
        <v>85</v>
      </c>
      <c r="S213" s="241" t="s">
        <v>85</v>
      </c>
      <c r="T213" s="241" t="s">
        <v>85</v>
      </c>
      <c r="U213" s="241" t="s">
        <v>85</v>
      </c>
      <c r="V213" s="241" t="s">
        <v>85</v>
      </c>
      <c r="W213" s="241" t="s">
        <v>85</v>
      </c>
      <c r="X213" s="241" t="s">
        <v>85</v>
      </c>
      <c r="Y213" s="241" t="s">
        <v>85</v>
      </c>
      <c r="Z213" s="241" t="s">
        <v>85</v>
      </c>
      <c r="AA213" s="241" t="s">
        <v>85</v>
      </c>
      <c r="AB213" s="241" t="s">
        <v>85</v>
      </c>
      <c r="AC213" s="241" t="s">
        <v>85</v>
      </c>
      <c r="AD213" s="241" t="s">
        <v>85</v>
      </c>
      <c r="AE213" s="241" t="s">
        <v>85</v>
      </c>
      <c r="AF213" s="241" t="s">
        <v>85</v>
      </c>
      <c r="AG213" s="241" t="s">
        <v>85</v>
      </c>
      <c r="AH213" s="242">
        <v>1</v>
      </c>
      <c r="AI213" s="242">
        <v>2</v>
      </c>
      <c r="AJ213" s="243">
        <v>6.98</v>
      </c>
      <c r="AK213" s="243">
        <v>2.7E-2</v>
      </c>
      <c r="AL213" s="243">
        <v>3</v>
      </c>
      <c r="AO213" s="244">
        <f>AK213*I213+AJ213</f>
        <v>8.2392800000000008</v>
      </c>
      <c r="AP213" s="244">
        <f>0.1*AO213</f>
        <v>0.8239280000000001</v>
      </c>
      <c r="AQ213" s="245">
        <f>AH213*3+0.25*AI213</f>
        <v>3.5</v>
      </c>
      <c r="AR213" s="245">
        <f>SUM(AO213:AQ213)/4</f>
        <v>3.1408020000000003</v>
      </c>
      <c r="AS213" s="244">
        <f>10068.2*J213*POWER(10,-6)</f>
        <v>2.3479042400000004E-2</v>
      </c>
      <c r="AT213" s="245">
        <f t="shared" ref="AT213:AT221" si="270">AS213+AR213+AQ213+AP213+AO213</f>
        <v>15.727489042400002</v>
      </c>
      <c r="AU213" s="246">
        <f>AH213*H213</f>
        <v>9.9999999999999995E-8</v>
      </c>
      <c r="AV213" s="246">
        <f>H213*AI213</f>
        <v>1.9999999999999999E-7</v>
      </c>
      <c r="AW213" s="246">
        <f>H213*AT213</f>
        <v>1.5727489042400002E-6</v>
      </c>
    </row>
    <row r="214" spans="1:49" s="241" customFormat="1" x14ac:dyDescent="0.3">
      <c r="A214" s="232" t="s">
        <v>20</v>
      </c>
      <c r="B214" s="232" t="str">
        <f>B213</f>
        <v>Емкость СУГ+токси</v>
      </c>
      <c r="C214" s="53" t="s">
        <v>211</v>
      </c>
      <c r="D214" s="234" t="s">
        <v>63</v>
      </c>
      <c r="E214" s="247">
        <f>E213</f>
        <v>9.9999999999999995E-7</v>
      </c>
      <c r="F214" s="248">
        <f>F213</f>
        <v>2</v>
      </c>
      <c r="G214" s="232">
        <v>0.19</v>
      </c>
      <c r="H214" s="236">
        <f t="shared" ref="H214:H221" si="271">E214*F214*G214</f>
        <v>3.7999999999999996E-7</v>
      </c>
      <c r="I214" s="249">
        <f>I213</f>
        <v>46.64</v>
      </c>
      <c r="J214" s="257">
        <v>1.22</v>
      </c>
      <c r="K214" s="250" t="s">
        <v>185</v>
      </c>
      <c r="L214" s="251">
        <v>2</v>
      </c>
      <c r="M214" s="241" t="str">
        <f t="shared" si="267"/>
        <v>С2</v>
      </c>
      <c r="N214" s="241" t="str">
        <f t="shared" si="268"/>
        <v>Емкость СУГ+токси</v>
      </c>
      <c r="O214" s="241" t="str">
        <f t="shared" si="269"/>
        <v>Полное-взрыв</v>
      </c>
      <c r="P214" s="241" t="s">
        <v>85</v>
      </c>
      <c r="Q214" s="241" t="s">
        <v>85</v>
      </c>
      <c r="R214" s="241" t="s">
        <v>85</v>
      </c>
      <c r="S214" s="241" t="s">
        <v>85</v>
      </c>
      <c r="T214" s="241" t="s">
        <v>85</v>
      </c>
      <c r="U214" s="241" t="s">
        <v>85</v>
      </c>
      <c r="V214" s="241" t="s">
        <v>85</v>
      </c>
      <c r="W214" s="241" t="s">
        <v>85</v>
      </c>
      <c r="X214" s="241" t="s">
        <v>85</v>
      </c>
      <c r="Y214" s="241" t="s">
        <v>85</v>
      </c>
      <c r="Z214" s="241" t="s">
        <v>85</v>
      </c>
      <c r="AA214" s="241" t="s">
        <v>85</v>
      </c>
      <c r="AB214" s="241" t="s">
        <v>85</v>
      </c>
      <c r="AC214" s="241" t="s">
        <v>85</v>
      </c>
      <c r="AD214" s="241" t="s">
        <v>85</v>
      </c>
      <c r="AE214" s="241" t="s">
        <v>85</v>
      </c>
      <c r="AF214" s="241" t="s">
        <v>85</v>
      </c>
      <c r="AG214" s="241" t="s">
        <v>85</v>
      </c>
      <c r="AH214" s="242">
        <v>2</v>
      </c>
      <c r="AI214" s="242">
        <v>2</v>
      </c>
      <c r="AJ214" s="241">
        <f>AJ213</f>
        <v>6.98</v>
      </c>
      <c r="AK214" s="241">
        <f>AK213</f>
        <v>2.7E-2</v>
      </c>
      <c r="AL214" s="241">
        <f>AL213</f>
        <v>3</v>
      </c>
      <c r="AO214" s="244">
        <f>AK214*I214+AJ214</f>
        <v>8.2392800000000008</v>
      </c>
      <c r="AP214" s="244">
        <f t="shared" ref="AP214:AP220" si="272">0.1*AO214</f>
        <v>0.8239280000000001</v>
      </c>
      <c r="AQ214" s="245">
        <f t="shared" ref="AQ214:AQ220" si="273">AH214*3+0.25*AI214</f>
        <v>6.5</v>
      </c>
      <c r="AR214" s="245">
        <f t="shared" ref="AR214:AR220" si="274">SUM(AO214:AQ214)/4</f>
        <v>3.8908020000000003</v>
      </c>
      <c r="AS214" s="244">
        <f>10068.2*J214*POWER(10,-6)*10</f>
        <v>0.12283203999999999</v>
      </c>
      <c r="AT214" s="245">
        <f t="shared" si="270"/>
        <v>19.576842040000002</v>
      </c>
      <c r="AU214" s="246">
        <f t="shared" ref="AU214:AU220" si="275">AH214*H214</f>
        <v>7.5999999999999992E-7</v>
      </c>
      <c r="AV214" s="246">
        <f t="shared" ref="AV214:AV220" si="276">H214*AI214</f>
        <v>7.5999999999999992E-7</v>
      </c>
      <c r="AW214" s="246">
        <f t="shared" ref="AW214" si="277">H214*AT214</f>
        <v>7.4391999752E-6</v>
      </c>
    </row>
    <row r="215" spans="1:49" s="241" customFormat="1" x14ac:dyDescent="0.3">
      <c r="A215" s="232" t="s">
        <v>21</v>
      </c>
      <c r="B215" s="232" t="str">
        <f>B213</f>
        <v>Емкость СУГ+токси</v>
      </c>
      <c r="C215" s="53" t="s">
        <v>256</v>
      </c>
      <c r="D215" s="234" t="s">
        <v>180</v>
      </c>
      <c r="E215" s="247">
        <f>E213</f>
        <v>9.9999999999999995E-7</v>
      </c>
      <c r="F215" s="248">
        <f>F213</f>
        <v>2</v>
      </c>
      <c r="G215" s="232">
        <v>0.76</v>
      </c>
      <c r="H215" s="236">
        <f t="shared" si="271"/>
        <v>1.5199999999999998E-6</v>
      </c>
      <c r="I215" s="249">
        <f>I213</f>
        <v>46.64</v>
      </c>
      <c r="J215" s="257">
        <v>0.36</v>
      </c>
      <c r="K215" s="250" t="s">
        <v>186</v>
      </c>
      <c r="L215" s="251">
        <v>1.05</v>
      </c>
      <c r="M215" s="241" t="str">
        <f t="shared" si="267"/>
        <v>С3</v>
      </c>
      <c r="N215" s="241" t="str">
        <f t="shared" si="268"/>
        <v>Емкость СУГ+токси</v>
      </c>
      <c r="O215" s="241" t="str">
        <f t="shared" si="269"/>
        <v>Полное-токси</v>
      </c>
      <c r="P215" s="241" t="s">
        <v>85</v>
      </c>
      <c r="Q215" s="241" t="s">
        <v>85</v>
      </c>
      <c r="R215" s="241" t="s">
        <v>85</v>
      </c>
      <c r="S215" s="241" t="s">
        <v>85</v>
      </c>
      <c r="T215" s="241" t="s">
        <v>85</v>
      </c>
      <c r="U215" s="241" t="s">
        <v>85</v>
      </c>
      <c r="V215" s="241" t="s">
        <v>85</v>
      </c>
      <c r="W215" s="241" t="s">
        <v>85</v>
      </c>
      <c r="X215" s="241" t="s">
        <v>85</v>
      </c>
      <c r="Y215" s="241" t="s">
        <v>85</v>
      </c>
      <c r="Z215" s="241" t="s">
        <v>85</v>
      </c>
      <c r="AA215" s="241" t="s">
        <v>85</v>
      </c>
      <c r="AB215" s="241" t="s">
        <v>85</v>
      </c>
      <c r="AC215" s="241" t="s">
        <v>85</v>
      </c>
      <c r="AD215" s="241" t="s">
        <v>85</v>
      </c>
      <c r="AE215" s="241" t="s">
        <v>85</v>
      </c>
      <c r="AF215" s="241" t="s">
        <v>85</v>
      </c>
      <c r="AG215" s="241" t="s">
        <v>85</v>
      </c>
      <c r="AH215" s="241">
        <v>0</v>
      </c>
      <c r="AI215" s="241">
        <v>0</v>
      </c>
      <c r="AJ215" s="241">
        <f>AJ213</f>
        <v>6.98</v>
      </c>
      <c r="AK215" s="241">
        <f>AK213</f>
        <v>2.7E-2</v>
      </c>
      <c r="AL215" s="241">
        <f>AL213</f>
        <v>3</v>
      </c>
      <c r="AO215" s="244">
        <f>AK215*I215*0.1+AJ215</f>
        <v>7.1059280000000005</v>
      </c>
      <c r="AP215" s="244">
        <f t="shared" si="272"/>
        <v>0.71059280000000014</v>
      </c>
      <c r="AQ215" s="245">
        <f t="shared" si="273"/>
        <v>0</v>
      </c>
      <c r="AR215" s="245">
        <f t="shared" si="274"/>
        <v>1.9541302000000003</v>
      </c>
      <c r="AS215" s="244">
        <f>1333*J213*POWER(10,-6)</f>
        <v>3.1085560000000002E-3</v>
      </c>
      <c r="AT215" s="245">
        <f t="shared" si="270"/>
        <v>9.7737595560000017</v>
      </c>
      <c r="AU215" s="246">
        <f t="shared" si="275"/>
        <v>0</v>
      </c>
      <c r="AV215" s="246">
        <f t="shared" si="276"/>
        <v>0</v>
      </c>
      <c r="AW215" s="246">
        <f>H215*AT215</f>
        <v>1.4856114525120002E-5</v>
      </c>
    </row>
    <row r="216" spans="1:49" s="241" customFormat="1" x14ac:dyDescent="0.3">
      <c r="A216" s="232" t="s">
        <v>22</v>
      </c>
      <c r="B216" s="232" t="str">
        <f>B213</f>
        <v>Емкость СУГ+токси</v>
      </c>
      <c r="C216" s="53" t="s">
        <v>222</v>
      </c>
      <c r="D216" s="234" t="s">
        <v>223</v>
      </c>
      <c r="E216" s="235">
        <v>1.0000000000000001E-5</v>
      </c>
      <c r="F216" s="248">
        <f>F213</f>
        <v>2</v>
      </c>
      <c r="G216" s="232">
        <v>4.0000000000000008E-2</v>
      </c>
      <c r="H216" s="236">
        <f t="shared" si="271"/>
        <v>8.0000000000000018E-7</v>
      </c>
      <c r="I216" s="249">
        <f>0.15*I213</f>
        <v>6.9959999999999996</v>
      </c>
      <c r="J216" s="238">
        <f>I216</f>
        <v>6.9959999999999996</v>
      </c>
      <c r="K216" s="250" t="s">
        <v>188</v>
      </c>
      <c r="L216" s="251">
        <v>45390</v>
      </c>
      <c r="M216" s="241" t="str">
        <f t="shared" si="267"/>
        <v>С4</v>
      </c>
      <c r="N216" s="241" t="str">
        <f t="shared" si="268"/>
        <v>Емкость СУГ+токси</v>
      </c>
      <c r="O216" s="241" t="str">
        <f t="shared" si="269"/>
        <v>Частичное факел</v>
      </c>
      <c r="P216" s="241" t="s">
        <v>85</v>
      </c>
      <c r="Q216" s="241" t="s">
        <v>85</v>
      </c>
      <c r="R216" s="241" t="s">
        <v>85</v>
      </c>
      <c r="S216" s="241" t="s">
        <v>85</v>
      </c>
      <c r="T216" s="241" t="s">
        <v>85</v>
      </c>
      <c r="U216" s="241" t="s">
        <v>85</v>
      </c>
      <c r="V216" s="241" t="s">
        <v>85</v>
      </c>
      <c r="W216" s="241" t="s">
        <v>85</v>
      </c>
      <c r="X216" s="241" t="s">
        <v>85</v>
      </c>
      <c r="Y216" s="241" t="s">
        <v>85</v>
      </c>
      <c r="Z216" s="241" t="s">
        <v>85</v>
      </c>
      <c r="AA216" s="241" t="s">
        <v>85</v>
      </c>
      <c r="AB216" s="241" t="s">
        <v>85</v>
      </c>
      <c r="AC216" s="241" t="s">
        <v>85</v>
      </c>
      <c r="AD216" s="241" t="s">
        <v>85</v>
      </c>
      <c r="AE216" s="241" t="s">
        <v>85</v>
      </c>
      <c r="AF216" s="241" t="s">
        <v>85</v>
      </c>
      <c r="AG216" s="241" t="s">
        <v>85</v>
      </c>
      <c r="AH216" s="241">
        <v>0</v>
      </c>
      <c r="AI216" s="241">
        <v>1</v>
      </c>
      <c r="AJ216" s="241">
        <f>0.1*$AJ213</f>
        <v>0.69800000000000006</v>
      </c>
      <c r="AK216" s="241">
        <f>AK214</f>
        <v>2.7E-2</v>
      </c>
      <c r="AL216" s="241">
        <f>AL213</f>
        <v>3</v>
      </c>
      <c r="AO216" s="244">
        <f>AK216*I216*0.1+AJ216</f>
        <v>0.71688920000000012</v>
      </c>
      <c r="AP216" s="244">
        <f t="shared" si="272"/>
        <v>7.1688920000000017E-2</v>
      </c>
      <c r="AQ216" s="245">
        <f t="shared" si="273"/>
        <v>0.25</v>
      </c>
      <c r="AR216" s="245">
        <f t="shared" si="274"/>
        <v>0.25964453000000004</v>
      </c>
      <c r="AS216" s="244">
        <f>10068.2*J216*POWER(10,-6)</f>
        <v>7.0437127200000005E-2</v>
      </c>
      <c r="AT216" s="245">
        <f t="shared" si="270"/>
        <v>1.3686597772000002</v>
      </c>
      <c r="AU216" s="246">
        <f t="shared" si="275"/>
        <v>0</v>
      </c>
      <c r="AV216" s="246">
        <f t="shared" si="276"/>
        <v>8.0000000000000018E-7</v>
      </c>
      <c r="AW216" s="246">
        <f t="shared" ref="AW216:AW220" si="278">H216*AT216</f>
        <v>1.0949278217600004E-6</v>
      </c>
    </row>
    <row r="217" spans="1:49" s="241" customFormat="1" x14ac:dyDescent="0.3">
      <c r="A217" s="232" t="s">
        <v>23</v>
      </c>
      <c r="B217" s="232" t="str">
        <f>B213</f>
        <v>Емкость СУГ+токси</v>
      </c>
      <c r="C217" s="53" t="s">
        <v>257</v>
      </c>
      <c r="D217" s="234" t="s">
        <v>181</v>
      </c>
      <c r="E217" s="247">
        <f>E216</f>
        <v>1.0000000000000001E-5</v>
      </c>
      <c r="F217" s="248">
        <f>F213</f>
        <v>2</v>
      </c>
      <c r="G217" s="232">
        <v>0.16000000000000003</v>
      </c>
      <c r="H217" s="236">
        <f t="shared" si="271"/>
        <v>3.2000000000000007E-6</v>
      </c>
      <c r="I217" s="249">
        <f>0.15*I213</f>
        <v>6.9959999999999996</v>
      </c>
      <c r="J217" s="238">
        <f>J215*0.15</f>
        <v>5.3999999999999999E-2</v>
      </c>
      <c r="K217" s="250" t="s">
        <v>189</v>
      </c>
      <c r="L217" s="251">
        <v>3</v>
      </c>
      <c r="M217" s="241" t="str">
        <f t="shared" si="267"/>
        <v>С5</v>
      </c>
      <c r="N217" s="241" t="str">
        <f t="shared" si="268"/>
        <v>Емкость СУГ+токси</v>
      </c>
      <c r="O217" s="241" t="str">
        <f t="shared" si="269"/>
        <v>Частичное-токси</v>
      </c>
      <c r="P217" s="241" t="s">
        <v>85</v>
      </c>
      <c r="Q217" s="241" t="s">
        <v>85</v>
      </c>
      <c r="R217" s="241" t="s">
        <v>85</v>
      </c>
      <c r="S217" s="241" t="s">
        <v>85</v>
      </c>
      <c r="T217" s="241" t="s">
        <v>85</v>
      </c>
      <c r="U217" s="241" t="s">
        <v>85</v>
      </c>
      <c r="V217" s="241" t="s">
        <v>85</v>
      </c>
      <c r="W217" s="241" t="s">
        <v>85</v>
      </c>
      <c r="X217" s="241" t="s">
        <v>85</v>
      </c>
      <c r="Y217" s="241" t="s">
        <v>85</v>
      </c>
      <c r="Z217" s="241" t="s">
        <v>85</v>
      </c>
      <c r="AA217" s="241" t="s">
        <v>85</v>
      </c>
      <c r="AB217" s="241" t="s">
        <v>85</v>
      </c>
      <c r="AC217" s="241" t="s">
        <v>85</v>
      </c>
      <c r="AD217" s="241" t="s">
        <v>85</v>
      </c>
      <c r="AE217" s="241" t="s">
        <v>85</v>
      </c>
      <c r="AF217" s="241" t="s">
        <v>85</v>
      </c>
      <c r="AG217" s="241" t="s">
        <v>85</v>
      </c>
      <c r="AH217" s="241">
        <v>0</v>
      </c>
      <c r="AI217" s="241">
        <v>1</v>
      </c>
      <c r="AJ217" s="241">
        <f t="shared" ref="AJ217:AJ220" si="279">0.1*$AJ214</f>
        <v>0.69800000000000006</v>
      </c>
      <c r="AK217" s="241">
        <f>AK213</f>
        <v>2.7E-2</v>
      </c>
      <c r="AL217" s="241">
        <f>ROUNDUP(AL213/3,0)</f>
        <v>1</v>
      </c>
      <c r="AO217" s="244">
        <f>AK217*I217+AJ217</f>
        <v>0.88689200000000001</v>
      </c>
      <c r="AP217" s="244">
        <f t="shared" si="272"/>
        <v>8.868920000000001E-2</v>
      </c>
      <c r="AQ217" s="245">
        <f t="shared" si="273"/>
        <v>0.25</v>
      </c>
      <c r="AR217" s="245">
        <f t="shared" si="274"/>
        <v>0.30639530000000004</v>
      </c>
      <c r="AS217" s="244">
        <f>1333*J214*POWER(10,-6)*10</f>
        <v>1.6262599999999999E-2</v>
      </c>
      <c r="AT217" s="245">
        <f t="shared" si="270"/>
        <v>1.5482391</v>
      </c>
      <c r="AU217" s="246">
        <f t="shared" si="275"/>
        <v>0</v>
      </c>
      <c r="AV217" s="246">
        <f t="shared" si="276"/>
        <v>3.2000000000000007E-6</v>
      </c>
      <c r="AW217" s="246">
        <f t="shared" si="278"/>
        <v>4.9543651200000009E-6</v>
      </c>
    </row>
    <row r="218" spans="1:49" s="241" customFormat="1" x14ac:dyDescent="0.3">
      <c r="A218" s="232" t="s">
        <v>24</v>
      </c>
      <c r="B218" s="232" t="str">
        <f>B213</f>
        <v>Емкость СУГ+токси</v>
      </c>
      <c r="C218" s="53" t="s">
        <v>224</v>
      </c>
      <c r="D218" s="234" t="s">
        <v>223</v>
      </c>
      <c r="E218" s="247">
        <f>E217</f>
        <v>1.0000000000000001E-5</v>
      </c>
      <c r="F218" s="248">
        <v>1</v>
      </c>
      <c r="G218" s="232">
        <v>4.0000000000000008E-2</v>
      </c>
      <c r="H218" s="236">
        <f t="shared" si="271"/>
        <v>4.0000000000000009E-7</v>
      </c>
      <c r="I218" s="249">
        <f>I216*0.15</f>
        <v>1.0493999999999999</v>
      </c>
      <c r="J218" s="238">
        <f>I218*0.25</f>
        <v>0.26234999999999997</v>
      </c>
      <c r="K218" s="253" t="s">
        <v>200</v>
      </c>
      <c r="L218" s="254">
        <v>22</v>
      </c>
      <c r="M218" s="241" t="str">
        <f t="shared" si="267"/>
        <v>С6</v>
      </c>
      <c r="N218" s="241" t="str">
        <f t="shared" si="268"/>
        <v>Емкость СУГ+токси</v>
      </c>
      <c r="O218" s="241" t="str">
        <f t="shared" si="269"/>
        <v>Частичное факел</v>
      </c>
      <c r="P218" s="241" t="s">
        <v>85</v>
      </c>
      <c r="Q218" s="241" t="s">
        <v>85</v>
      </c>
      <c r="R218" s="241" t="s">
        <v>85</v>
      </c>
      <c r="S218" s="241" t="s">
        <v>85</v>
      </c>
      <c r="T218" s="241" t="s">
        <v>85</v>
      </c>
      <c r="U218" s="241" t="s">
        <v>85</v>
      </c>
      <c r="V218" s="241" t="s">
        <v>85</v>
      </c>
      <c r="W218" s="241" t="s">
        <v>85</v>
      </c>
      <c r="X218" s="241" t="s">
        <v>85</v>
      </c>
      <c r="Y218" s="241" t="s">
        <v>85</v>
      </c>
      <c r="Z218" s="241" t="s">
        <v>85</v>
      </c>
      <c r="AA218" s="241" t="s">
        <v>85</v>
      </c>
      <c r="AB218" s="241" t="s">
        <v>85</v>
      </c>
      <c r="AC218" s="241" t="s">
        <v>85</v>
      </c>
      <c r="AD218" s="241" t="s">
        <v>85</v>
      </c>
      <c r="AE218" s="241" t="s">
        <v>85</v>
      </c>
      <c r="AF218" s="241" t="s">
        <v>85</v>
      </c>
      <c r="AG218" s="241" t="s">
        <v>85</v>
      </c>
      <c r="AH218" s="241">
        <v>0</v>
      </c>
      <c r="AI218" s="241">
        <v>1</v>
      </c>
      <c r="AJ218" s="241">
        <f t="shared" si="279"/>
        <v>0.69800000000000006</v>
      </c>
      <c r="AK218" s="241">
        <f>AK213</f>
        <v>2.7E-2</v>
      </c>
      <c r="AL218" s="241">
        <f>AL217</f>
        <v>1</v>
      </c>
      <c r="AO218" s="244">
        <f t="shared" ref="AO218:AO219" si="280">AK218*I218+AJ218</f>
        <v>0.72633380000000003</v>
      </c>
      <c r="AP218" s="244">
        <f t="shared" si="272"/>
        <v>7.2633380000000011E-2</v>
      </c>
      <c r="AQ218" s="245">
        <f t="shared" si="273"/>
        <v>0.25</v>
      </c>
      <c r="AR218" s="245">
        <f t="shared" si="274"/>
        <v>0.262241795</v>
      </c>
      <c r="AS218" s="244">
        <f>10068.2*J218*POWER(10,-6)</f>
        <v>2.6413922699999996E-3</v>
      </c>
      <c r="AT218" s="245">
        <f t="shared" si="270"/>
        <v>1.3138503672699999</v>
      </c>
      <c r="AU218" s="246">
        <f t="shared" si="275"/>
        <v>0</v>
      </c>
      <c r="AV218" s="246">
        <f t="shared" si="276"/>
        <v>4.0000000000000009E-7</v>
      </c>
      <c r="AW218" s="246">
        <f t="shared" si="278"/>
        <v>5.2554014690800008E-7</v>
      </c>
    </row>
    <row r="219" spans="1:49" s="241" customFormat="1" x14ac:dyDescent="0.3">
      <c r="A219" s="232" t="s">
        <v>219</v>
      </c>
      <c r="B219" s="232" t="str">
        <f>B213</f>
        <v>Емкость СУГ+токси</v>
      </c>
      <c r="C219" s="53" t="s">
        <v>225</v>
      </c>
      <c r="D219" s="234" t="s">
        <v>174</v>
      </c>
      <c r="E219" s="247">
        <f>E217</f>
        <v>1.0000000000000001E-5</v>
      </c>
      <c r="F219" s="248">
        <f>F213</f>
        <v>2</v>
      </c>
      <c r="G219" s="232">
        <v>0.15200000000000002</v>
      </c>
      <c r="H219" s="236">
        <f t="shared" si="271"/>
        <v>3.0400000000000005E-6</v>
      </c>
      <c r="I219" s="249">
        <f>I216*0.15</f>
        <v>1.0493999999999999</v>
      </c>
      <c r="J219" s="238">
        <f>J218</f>
        <v>0.26234999999999997</v>
      </c>
      <c r="K219" s="250"/>
      <c r="L219" s="251"/>
      <c r="M219" s="241" t="str">
        <f t="shared" si="267"/>
        <v>С7</v>
      </c>
      <c r="N219" s="241" t="str">
        <f t="shared" si="268"/>
        <v>Емкость СУГ+токси</v>
      </c>
      <c r="O219" s="241" t="str">
        <f t="shared" si="269"/>
        <v>Частичное-пожар-вспышка</v>
      </c>
      <c r="P219" s="241" t="s">
        <v>85</v>
      </c>
      <c r="Q219" s="241" t="s">
        <v>85</v>
      </c>
      <c r="R219" s="241" t="s">
        <v>85</v>
      </c>
      <c r="S219" s="241" t="s">
        <v>85</v>
      </c>
      <c r="T219" s="241" t="s">
        <v>85</v>
      </c>
      <c r="U219" s="241" t="s">
        <v>85</v>
      </c>
      <c r="V219" s="241" t="s">
        <v>85</v>
      </c>
      <c r="W219" s="241" t="s">
        <v>85</v>
      </c>
      <c r="X219" s="241" t="s">
        <v>85</v>
      </c>
      <c r="Y219" s="241" t="s">
        <v>85</v>
      </c>
      <c r="Z219" s="241" t="s">
        <v>85</v>
      </c>
      <c r="AA219" s="241" t="s">
        <v>85</v>
      </c>
      <c r="AB219" s="241" t="s">
        <v>85</v>
      </c>
      <c r="AC219" s="241" t="s">
        <v>85</v>
      </c>
      <c r="AD219" s="241" t="s">
        <v>85</v>
      </c>
      <c r="AE219" s="241" t="s">
        <v>85</v>
      </c>
      <c r="AF219" s="241" t="s">
        <v>85</v>
      </c>
      <c r="AG219" s="241" t="s">
        <v>85</v>
      </c>
      <c r="AH219" s="241">
        <v>0</v>
      </c>
      <c r="AI219" s="241">
        <v>1</v>
      </c>
      <c r="AJ219" s="241">
        <f t="shared" si="279"/>
        <v>6.9800000000000015E-2</v>
      </c>
      <c r="AK219" s="241">
        <f>AK213</f>
        <v>2.7E-2</v>
      </c>
      <c r="AL219" s="241">
        <f>ROUNDUP(AL213/3,0)</f>
        <v>1</v>
      </c>
      <c r="AO219" s="244">
        <f t="shared" si="280"/>
        <v>9.8133800000000007E-2</v>
      </c>
      <c r="AP219" s="244">
        <f t="shared" si="272"/>
        <v>9.8133800000000018E-3</v>
      </c>
      <c r="AQ219" s="245">
        <f t="shared" si="273"/>
        <v>0.25</v>
      </c>
      <c r="AR219" s="245">
        <f t="shared" si="274"/>
        <v>8.9486795000000008E-2</v>
      </c>
      <c r="AS219" s="244">
        <f>10068.2*J219*POWER(10,-6)</f>
        <v>2.6413922699999996E-3</v>
      </c>
      <c r="AT219" s="245">
        <f t="shared" si="270"/>
        <v>0.45007536726999997</v>
      </c>
      <c r="AU219" s="246">
        <f t="shared" si="275"/>
        <v>0</v>
      </c>
      <c r="AV219" s="246">
        <f t="shared" si="276"/>
        <v>3.0400000000000005E-6</v>
      </c>
      <c r="AW219" s="246">
        <f t="shared" si="278"/>
        <v>1.3682291165008002E-6</v>
      </c>
    </row>
    <row r="220" spans="1:49" s="241" customFormat="1" ht="15" thickBot="1" x14ac:dyDescent="0.35">
      <c r="A220" s="232" t="s">
        <v>220</v>
      </c>
      <c r="B220" s="232" t="str">
        <f>B213</f>
        <v>Емкость СУГ+токси</v>
      </c>
      <c r="C220" s="53" t="s">
        <v>228</v>
      </c>
      <c r="D220" s="234" t="s">
        <v>181</v>
      </c>
      <c r="E220" s="247">
        <f>E217</f>
        <v>1.0000000000000001E-5</v>
      </c>
      <c r="F220" s="248">
        <f>F213</f>
        <v>2</v>
      </c>
      <c r="G220" s="232">
        <v>0.6080000000000001</v>
      </c>
      <c r="H220" s="236">
        <f t="shared" si="271"/>
        <v>1.2160000000000002E-5</v>
      </c>
      <c r="I220" s="249">
        <f>I216*0.15</f>
        <v>1.0493999999999999</v>
      </c>
      <c r="J220" s="238">
        <f>0.15*J218</f>
        <v>3.9352499999999992E-2</v>
      </c>
      <c r="K220" s="255"/>
      <c r="L220" s="256"/>
      <c r="M220" s="241" t="str">
        <f t="shared" si="267"/>
        <v>С8</v>
      </c>
      <c r="N220" s="241" t="str">
        <f t="shared" si="268"/>
        <v>Емкость СУГ+токси</v>
      </c>
      <c r="O220" s="241" t="str">
        <f t="shared" si="269"/>
        <v>Частичное-токси</v>
      </c>
      <c r="P220" s="241" t="s">
        <v>85</v>
      </c>
      <c r="Q220" s="241" t="s">
        <v>85</v>
      </c>
      <c r="R220" s="241" t="s">
        <v>85</v>
      </c>
      <c r="S220" s="241" t="s">
        <v>85</v>
      </c>
      <c r="T220" s="241" t="s">
        <v>85</v>
      </c>
      <c r="U220" s="241" t="s">
        <v>85</v>
      </c>
      <c r="V220" s="241" t="s">
        <v>85</v>
      </c>
      <c r="W220" s="241" t="s">
        <v>85</v>
      </c>
      <c r="X220" s="241" t="s">
        <v>85</v>
      </c>
      <c r="Y220" s="241" t="s">
        <v>85</v>
      </c>
      <c r="Z220" s="241" t="s">
        <v>85</v>
      </c>
      <c r="AA220" s="241" t="s">
        <v>85</v>
      </c>
      <c r="AB220" s="241" t="s">
        <v>85</v>
      </c>
      <c r="AC220" s="241" t="s">
        <v>85</v>
      </c>
      <c r="AD220" s="241" t="s">
        <v>85</v>
      </c>
      <c r="AE220" s="241" t="s">
        <v>85</v>
      </c>
      <c r="AF220" s="241" t="s">
        <v>85</v>
      </c>
      <c r="AG220" s="241" t="s">
        <v>85</v>
      </c>
      <c r="AH220" s="241">
        <v>0</v>
      </c>
      <c r="AI220" s="241">
        <v>0</v>
      </c>
      <c r="AJ220" s="241">
        <f t="shared" si="279"/>
        <v>6.9800000000000015E-2</v>
      </c>
      <c r="AK220" s="241">
        <f>AK213</f>
        <v>2.7E-2</v>
      </c>
      <c r="AL220" s="241">
        <f>ROUNDUP(AL213/3,0)</f>
        <v>1</v>
      </c>
      <c r="AO220" s="244">
        <f>AK220*I220*0.1+AJ220</f>
        <v>7.2633380000000011E-2</v>
      </c>
      <c r="AP220" s="244">
        <f t="shared" si="272"/>
        <v>7.2633380000000011E-3</v>
      </c>
      <c r="AQ220" s="245">
        <f t="shared" si="273"/>
        <v>0</v>
      </c>
      <c r="AR220" s="245">
        <f t="shared" si="274"/>
        <v>1.9974179500000001E-2</v>
      </c>
      <c r="AS220" s="244">
        <f>1333*J218*POWER(10,-6)</f>
        <v>3.4971254999999993E-4</v>
      </c>
      <c r="AT220" s="245">
        <f t="shared" si="270"/>
        <v>0.10022061005000002</v>
      </c>
      <c r="AU220" s="246">
        <f t="shared" si="275"/>
        <v>0</v>
      </c>
      <c r="AV220" s="246">
        <f t="shared" si="276"/>
        <v>0</v>
      </c>
      <c r="AW220" s="246">
        <f t="shared" si="278"/>
        <v>1.2186826182080005E-6</v>
      </c>
    </row>
    <row r="221" spans="1:49" s="241" customFormat="1" x14ac:dyDescent="0.3">
      <c r="A221" s="296" t="s">
        <v>251</v>
      </c>
      <c r="B221" s="296" t="str">
        <f>B213</f>
        <v>Емкость СУГ+токси</v>
      </c>
      <c r="C221" s="296" t="s">
        <v>354</v>
      </c>
      <c r="D221" s="296" t="s">
        <v>355</v>
      </c>
      <c r="E221" s="297">
        <v>2.5000000000000001E-5</v>
      </c>
      <c r="F221" s="248">
        <f>F214</f>
        <v>2</v>
      </c>
      <c r="G221" s="296">
        <v>1</v>
      </c>
      <c r="H221" s="298">
        <f t="shared" si="271"/>
        <v>5.0000000000000002E-5</v>
      </c>
      <c r="I221" s="299">
        <f>I213</f>
        <v>46.64</v>
      </c>
      <c r="J221" s="299">
        <f>I221*0.07</f>
        <v>3.2648000000000001</v>
      </c>
      <c r="K221" s="296"/>
      <c r="L221" s="296"/>
      <c r="M221" s="300" t="str">
        <f t="shared" si="267"/>
        <v>С9</v>
      </c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>
        <v>1</v>
      </c>
      <c r="AI221" s="300">
        <v>2</v>
      </c>
      <c r="AJ221" s="300">
        <f>AJ213</f>
        <v>6.98</v>
      </c>
      <c r="AK221" s="300">
        <f>AK213</f>
        <v>2.7E-2</v>
      </c>
      <c r="AL221" s="300">
        <v>5</v>
      </c>
      <c r="AM221" s="300"/>
      <c r="AN221" s="300"/>
      <c r="AO221" s="301">
        <f>AK221*I221+AJ221</f>
        <v>8.2392800000000008</v>
      </c>
      <c r="AP221" s="301">
        <f>0.1*AO221</f>
        <v>0.8239280000000001</v>
      </c>
      <c r="AQ221" s="302">
        <f>AH221*3+0.25*AI221</f>
        <v>3.5</v>
      </c>
      <c r="AR221" s="302">
        <f>SUM(AO221:AQ221)/4</f>
        <v>3.1408020000000003</v>
      </c>
      <c r="AS221" s="301">
        <f>10068.2*J221*POWER(10,-6)</f>
        <v>3.2870659360000005E-2</v>
      </c>
      <c r="AT221" s="302">
        <f t="shared" si="270"/>
        <v>15.736880659360001</v>
      </c>
      <c r="AU221" s="303">
        <f>AH221*H221</f>
        <v>5.0000000000000002E-5</v>
      </c>
      <c r="AV221" s="303">
        <f>H221*AI221</f>
        <v>1E-4</v>
      </c>
      <c r="AW221" s="303">
        <f>H221*AT221</f>
        <v>7.8684403296800005E-4</v>
      </c>
    </row>
    <row r="222" spans="1:49" ht="15" thickBot="1" x14ac:dyDescent="0.35"/>
    <row r="223" spans="1:49" ht="15" thickBot="1" x14ac:dyDescent="0.35">
      <c r="A223" s="48" t="s">
        <v>19</v>
      </c>
      <c r="B223" s="163" t="s">
        <v>397</v>
      </c>
      <c r="C223" s="179" t="s">
        <v>398</v>
      </c>
      <c r="D223" s="49" t="s">
        <v>400</v>
      </c>
      <c r="E223" s="166">
        <v>1.0000000000000001E-5</v>
      </c>
      <c r="F223" s="163">
        <v>1</v>
      </c>
      <c r="G223" s="48">
        <v>0.2</v>
      </c>
      <c r="H223" s="50">
        <f>E223*F223*G223</f>
        <v>2.0000000000000003E-6</v>
      </c>
      <c r="I223" s="164">
        <v>8.75</v>
      </c>
      <c r="J223" s="162">
        <f>I223</f>
        <v>8.75</v>
      </c>
      <c r="K223" s="172" t="s">
        <v>184</v>
      </c>
      <c r="L223" s="177">
        <v>300</v>
      </c>
      <c r="M223" s="92" t="str">
        <f t="shared" ref="M223:M228" si="281">A223</f>
        <v>С1</v>
      </c>
      <c r="N223" s="92" t="str">
        <f t="shared" ref="N223:N228" si="282">B223</f>
        <v>Трубопровод Сера</v>
      </c>
      <c r="O223" s="92" t="str">
        <f t="shared" ref="O223:O228" si="283">D223</f>
        <v>Полное-пожар+токси</v>
      </c>
      <c r="P223" s="92" t="s">
        <v>85</v>
      </c>
      <c r="Q223" s="92" t="s">
        <v>85</v>
      </c>
      <c r="R223" s="92" t="s">
        <v>85</v>
      </c>
      <c r="S223" s="92" t="s">
        <v>85</v>
      </c>
      <c r="T223" s="92" t="s">
        <v>85</v>
      </c>
      <c r="U223" s="92" t="s">
        <v>85</v>
      </c>
      <c r="V223" s="92" t="s">
        <v>85</v>
      </c>
      <c r="W223" s="92" t="s">
        <v>85</v>
      </c>
      <c r="X223" s="92" t="s">
        <v>85</v>
      </c>
      <c r="Y223" s="92" t="s">
        <v>85</v>
      </c>
      <c r="Z223" s="92" t="s">
        <v>85</v>
      </c>
      <c r="AA223" s="92" t="s">
        <v>85</v>
      </c>
      <c r="AB223" s="92" t="s">
        <v>85</v>
      </c>
      <c r="AC223" s="92" t="s">
        <v>85</v>
      </c>
      <c r="AD223" s="92" t="s">
        <v>85</v>
      </c>
      <c r="AE223" s="92" t="s">
        <v>85</v>
      </c>
      <c r="AF223" s="92" t="s">
        <v>85</v>
      </c>
      <c r="AG223" s="92" t="s">
        <v>85</v>
      </c>
      <c r="AH223" s="52">
        <v>1</v>
      </c>
      <c r="AI223" s="52">
        <v>2</v>
      </c>
      <c r="AJ223" s="165">
        <v>0.75</v>
      </c>
      <c r="AK223" s="165">
        <v>2.7E-2</v>
      </c>
      <c r="AL223" s="165">
        <v>3</v>
      </c>
      <c r="AM223" s="92"/>
      <c r="AN223" s="92"/>
      <c r="AO223" s="93">
        <f>AK223*I223+AJ223</f>
        <v>0.98624999999999996</v>
      </c>
      <c r="AP223" s="93">
        <f>0.1*AO223</f>
        <v>9.8625000000000004E-2</v>
      </c>
      <c r="AQ223" s="94">
        <f>AH223*3+0.25*AI223</f>
        <v>3.5</v>
      </c>
      <c r="AR223" s="94">
        <f>SUM(AO223:AQ223)/4</f>
        <v>1.1462187500000001</v>
      </c>
      <c r="AS223" s="93">
        <f>10068.2*J223*POWER(10,-6)</f>
        <v>8.8096750000000001E-2</v>
      </c>
      <c r="AT223" s="94">
        <f t="shared" ref="AT223:AT228" si="284">AS223+AR223+AQ223+AP223+AO223</f>
        <v>5.8191905000000004</v>
      </c>
      <c r="AU223" s="95">
        <f>AH223*H223</f>
        <v>2.0000000000000003E-6</v>
      </c>
      <c r="AV223" s="95">
        <f>H223*AI223</f>
        <v>4.0000000000000007E-6</v>
      </c>
      <c r="AW223" s="95">
        <f>H223*AT223</f>
        <v>1.1638381000000003E-5</v>
      </c>
    </row>
    <row r="224" spans="1:49" ht="15" thickBot="1" x14ac:dyDescent="0.35">
      <c r="A224" s="48" t="s">
        <v>20</v>
      </c>
      <c r="B224" s="48" t="str">
        <f>B223</f>
        <v>Трубопровод Сера</v>
      </c>
      <c r="C224" s="179" t="s">
        <v>399</v>
      </c>
      <c r="D224" s="49" t="s">
        <v>400</v>
      </c>
      <c r="E224" s="167">
        <f>E223</f>
        <v>1.0000000000000001E-5</v>
      </c>
      <c r="F224" s="168">
        <f>F223</f>
        <v>1</v>
      </c>
      <c r="G224" s="48">
        <v>0.04</v>
      </c>
      <c r="H224" s="50">
        <f t="shared" ref="H224:H228" si="285">E224*F224*G224</f>
        <v>4.0000000000000003E-7</v>
      </c>
      <c r="I224" s="162">
        <f>I223</f>
        <v>8.75</v>
      </c>
      <c r="J224" s="162">
        <f>I223</f>
        <v>8.75</v>
      </c>
      <c r="K224" s="172" t="s">
        <v>185</v>
      </c>
      <c r="L224" s="177">
        <v>0</v>
      </c>
      <c r="M224" s="92" t="str">
        <f t="shared" si="281"/>
        <v>С2</v>
      </c>
      <c r="N224" s="92" t="str">
        <f t="shared" si="282"/>
        <v>Трубопровод Сера</v>
      </c>
      <c r="O224" s="92" t="str">
        <f t="shared" si="283"/>
        <v>Полное-пожар+токси</v>
      </c>
      <c r="P224" s="92" t="s">
        <v>85</v>
      </c>
      <c r="Q224" s="92" t="s">
        <v>85</v>
      </c>
      <c r="R224" s="92" t="s">
        <v>85</v>
      </c>
      <c r="S224" s="92" t="s">
        <v>85</v>
      </c>
      <c r="T224" s="92" t="s">
        <v>85</v>
      </c>
      <c r="U224" s="92" t="s">
        <v>85</v>
      </c>
      <c r="V224" s="92" t="s">
        <v>85</v>
      </c>
      <c r="W224" s="92" t="s">
        <v>85</v>
      </c>
      <c r="X224" s="92" t="s">
        <v>85</v>
      </c>
      <c r="Y224" s="92" t="s">
        <v>85</v>
      </c>
      <c r="Z224" s="92" t="s">
        <v>85</v>
      </c>
      <c r="AA224" s="92" t="s">
        <v>85</v>
      </c>
      <c r="AB224" s="92" t="s">
        <v>85</v>
      </c>
      <c r="AC224" s="92" t="s">
        <v>85</v>
      </c>
      <c r="AD224" s="92" t="s">
        <v>85</v>
      </c>
      <c r="AE224" s="92" t="s">
        <v>85</v>
      </c>
      <c r="AF224" s="92" t="s">
        <v>85</v>
      </c>
      <c r="AG224" s="92" t="s">
        <v>85</v>
      </c>
      <c r="AH224" s="52">
        <v>2</v>
      </c>
      <c r="AI224" s="52">
        <v>2</v>
      </c>
      <c r="AJ224" s="92">
        <f>AJ223</f>
        <v>0.75</v>
      </c>
      <c r="AK224" s="92">
        <f>AK223</f>
        <v>2.7E-2</v>
      </c>
      <c r="AL224" s="92">
        <f>AL223</f>
        <v>3</v>
      </c>
      <c r="AM224" s="92"/>
      <c r="AN224" s="92"/>
      <c r="AO224" s="93">
        <f>AK224*I224+AJ224</f>
        <v>0.98624999999999996</v>
      </c>
      <c r="AP224" s="93">
        <f t="shared" ref="AP224:AP228" si="286">0.1*AO224</f>
        <v>9.8625000000000004E-2</v>
      </c>
      <c r="AQ224" s="94">
        <f t="shared" ref="AQ224:AQ228" si="287">AH224*3+0.25*AI224</f>
        <v>6.5</v>
      </c>
      <c r="AR224" s="94">
        <f t="shared" ref="AR224:AR228" si="288">SUM(AO224:AQ224)/4</f>
        <v>1.8962187500000001</v>
      </c>
      <c r="AS224" s="93">
        <f>10068.2*J224*POWER(10,-6)*10</f>
        <v>0.88096750000000001</v>
      </c>
      <c r="AT224" s="94">
        <f t="shared" si="284"/>
        <v>10.36206125</v>
      </c>
      <c r="AU224" s="95">
        <f t="shared" ref="AU224:AU228" si="289">AH224*H224</f>
        <v>8.0000000000000007E-7</v>
      </c>
      <c r="AV224" s="95">
        <f t="shared" ref="AV224:AV228" si="290">H224*AI224</f>
        <v>8.0000000000000007E-7</v>
      </c>
      <c r="AW224" s="95">
        <f t="shared" ref="AW224:AW228" si="291">H224*AT224</f>
        <v>4.1448245E-6</v>
      </c>
    </row>
    <row r="225" spans="1:49" x14ac:dyDescent="0.3">
      <c r="A225" s="48" t="s">
        <v>21</v>
      </c>
      <c r="B225" s="48" t="str">
        <f>B223</f>
        <v>Трубопровод Сера</v>
      </c>
      <c r="C225" s="179" t="s">
        <v>170</v>
      </c>
      <c r="D225" s="49" t="s">
        <v>61</v>
      </c>
      <c r="E225" s="167">
        <f>E223</f>
        <v>1.0000000000000001E-5</v>
      </c>
      <c r="F225" s="168">
        <f>F223</f>
        <v>1</v>
      </c>
      <c r="G225" s="48">
        <v>0.76</v>
      </c>
      <c r="H225" s="50">
        <f t="shared" si="285"/>
        <v>7.6000000000000009E-6</v>
      </c>
      <c r="I225" s="162">
        <f>I223</f>
        <v>8.75</v>
      </c>
      <c r="J225" s="48">
        <v>0</v>
      </c>
      <c r="K225" s="172" t="s">
        <v>186</v>
      </c>
      <c r="L225" s="177">
        <v>0</v>
      </c>
      <c r="M225" s="92" t="str">
        <f t="shared" si="281"/>
        <v>С3</v>
      </c>
      <c r="N225" s="92" t="str">
        <f t="shared" si="282"/>
        <v>Трубопровод Сера</v>
      </c>
      <c r="O225" s="92" t="str">
        <f t="shared" si="283"/>
        <v>Полное-ликвидация</v>
      </c>
      <c r="P225" s="92" t="s">
        <v>85</v>
      </c>
      <c r="Q225" s="92" t="s">
        <v>85</v>
      </c>
      <c r="R225" s="92" t="s">
        <v>85</v>
      </c>
      <c r="S225" s="92" t="s">
        <v>85</v>
      </c>
      <c r="T225" s="92" t="s">
        <v>85</v>
      </c>
      <c r="U225" s="92" t="s">
        <v>85</v>
      </c>
      <c r="V225" s="92" t="s">
        <v>85</v>
      </c>
      <c r="W225" s="92" t="s">
        <v>85</v>
      </c>
      <c r="X225" s="92" t="s">
        <v>85</v>
      </c>
      <c r="Y225" s="92" t="s">
        <v>85</v>
      </c>
      <c r="Z225" s="92" t="s">
        <v>85</v>
      </c>
      <c r="AA225" s="92" t="s">
        <v>85</v>
      </c>
      <c r="AB225" s="92" t="s">
        <v>85</v>
      </c>
      <c r="AC225" s="92" t="s">
        <v>85</v>
      </c>
      <c r="AD225" s="92" t="s">
        <v>85</v>
      </c>
      <c r="AE225" s="92" t="s">
        <v>85</v>
      </c>
      <c r="AF225" s="92" t="s">
        <v>85</v>
      </c>
      <c r="AG225" s="92" t="s">
        <v>85</v>
      </c>
      <c r="AH225" s="92">
        <v>0</v>
      </c>
      <c r="AI225" s="92">
        <v>0</v>
      </c>
      <c r="AJ225" s="92">
        <f>AJ223</f>
        <v>0.75</v>
      </c>
      <c r="AK225" s="92">
        <f>AK223</f>
        <v>2.7E-2</v>
      </c>
      <c r="AL225" s="92">
        <f>AL223</f>
        <v>3</v>
      </c>
      <c r="AM225" s="92"/>
      <c r="AN225" s="92"/>
      <c r="AO225" s="93">
        <f>AK225*I225*0.1+AJ225</f>
        <v>0.77362500000000001</v>
      </c>
      <c r="AP225" s="93">
        <f t="shared" si="286"/>
        <v>7.7362500000000001E-2</v>
      </c>
      <c r="AQ225" s="94">
        <f t="shared" si="287"/>
        <v>0</v>
      </c>
      <c r="AR225" s="94">
        <f t="shared" si="288"/>
        <v>0.212746875</v>
      </c>
      <c r="AS225" s="93">
        <f>1333*J224*POWER(10,-6)</f>
        <v>1.1663749999999999E-2</v>
      </c>
      <c r="AT225" s="94">
        <f t="shared" si="284"/>
        <v>1.075398125</v>
      </c>
      <c r="AU225" s="95">
        <f t="shared" si="289"/>
        <v>0</v>
      </c>
      <c r="AV225" s="95">
        <f t="shared" si="290"/>
        <v>0</v>
      </c>
      <c r="AW225" s="95">
        <f t="shared" si="291"/>
        <v>8.1730257500000016E-6</v>
      </c>
    </row>
    <row r="226" spans="1:49" x14ac:dyDescent="0.3">
      <c r="A226" s="48" t="s">
        <v>22</v>
      </c>
      <c r="B226" s="48" t="str">
        <f>B223</f>
        <v>Трубопровод Сера</v>
      </c>
      <c r="C226" s="179" t="s">
        <v>401</v>
      </c>
      <c r="D226" s="49" t="s">
        <v>400</v>
      </c>
      <c r="E226" s="166">
        <v>1E-4</v>
      </c>
      <c r="F226" s="168">
        <f>F223</f>
        <v>1</v>
      </c>
      <c r="G226" s="48">
        <v>0.2</v>
      </c>
      <c r="H226" s="50">
        <f t="shared" si="285"/>
        <v>2.0000000000000002E-5</v>
      </c>
      <c r="I226" s="162">
        <f>0.15*I223</f>
        <v>1.3125</v>
      </c>
      <c r="J226" s="162">
        <f>I226</f>
        <v>1.3125</v>
      </c>
      <c r="K226" s="174" t="s">
        <v>188</v>
      </c>
      <c r="L226" s="178">
        <v>0</v>
      </c>
      <c r="M226" s="92" t="str">
        <f t="shared" si="281"/>
        <v>С4</v>
      </c>
      <c r="N226" s="92" t="str">
        <f t="shared" si="282"/>
        <v>Трубопровод Сера</v>
      </c>
      <c r="O226" s="92" t="str">
        <f t="shared" si="283"/>
        <v>Полное-пожар+токси</v>
      </c>
      <c r="P226" s="92" t="s">
        <v>85</v>
      </c>
      <c r="Q226" s="92" t="s">
        <v>85</v>
      </c>
      <c r="R226" s="92" t="s">
        <v>85</v>
      </c>
      <c r="S226" s="92" t="s">
        <v>85</v>
      </c>
      <c r="T226" s="92" t="s">
        <v>85</v>
      </c>
      <c r="U226" s="92" t="s">
        <v>85</v>
      </c>
      <c r="V226" s="92" t="s">
        <v>85</v>
      </c>
      <c r="W226" s="92" t="s">
        <v>85</v>
      </c>
      <c r="X226" s="92" t="s">
        <v>85</v>
      </c>
      <c r="Y226" s="92" t="s">
        <v>85</v>
      </c>
      <c r="Z226" s="92" t="s">
        <v>85</v>
      </c>
      <c r="AA226" s="92" t="s">
        <v>85</v>
      </c>
      <c r="AB226" s="92" t="s">
        <v>85</v>
      </c>
      <c r="AC226" s="92" t="s">
        <v>85</v>
      </c>
      <c r="AD226" s="92" t="s">
        <v>85</v>
      </c>
      <c r="AE226" s="92" t="s">
        <v>85</v>
      </c>
      <c r="AF226" s="92" t="s">
        <v>85</v>
      </c>
      <c r="AG226" s="92" t="s">
        <v>85</v>
      </c>
      <c r="AH226" s="92">
        <v>0</v>
      </c>
      <c r="AI226" s="92">
        <v>2</v>
      </c>
      <c r="AJ226" s="92">
        <f>0.1*$AJ$2</f>
        <v>7.5000000000000011E-2</v>
      </c>
      <c r="AK226" s="92">
        <f>AK223</f>
        <v>2.7E-2</v>
      </c>
      <c r="AL226" s="92">
        <f>ROUNDUP(AL223/3,0)</f>
        <v>1</v>
      </c>
      <c r="AM226" s="92"/>
      <c r="AN226" s="92"/>
      <c r="AO226" s="93">
        <f>AK226*I226+AJ226</f>
        <v>0.11043750000000001</v>
      </c>
      <c r="AP226" s="93">
        <f t="shared" si="286"/>
        <v>1.1043750000000001E-2</v>
      </c>
      <c r="AQ226" s="94">
        <f t="shared" si="287"/>
        <v>0.5</v>
      </c>
      <c r="AR226" s="94">
        <f t="shared" si="288"/>
        <v>0.1553703125</v>
      </c>
      <c r="AS226" s="93">
        <f>10068.2*J226*POWER(10,-6)</f>
        <v>1.3214512500000001E-2</v>
      </c>
      <c r="AT226" s="94">
        <f t="shared" si="284"/>
        <v>0.79006607499999992</v>
      </c>
      <c r="AU226" s="95">
        <f t="shared" si="289"/>
        <v>0</v>
      </c>
      <c r="AV226" s="95">
        <f t="shared" si="290"/>
        <v>4.0000000000000003E-5</v>
      </c>
      <c r="AW226" s="95">
        <f t="shared" si="291"/>
        <v>1.5801321499999999E-5</v>
      </c>
    </row>
    <row r="227" spans="1:49" x14ac:dyDescent="0.3">
      <c r="A227" s="48" t="s">
        <v>23</v>
      </c>
      <c r="B227" s="48" t="str">
        <f>B223</f>
        <v>Трубопровод Сера</v>
      </c>
      <c r="C227" s="179" t="s">
        <v>402</v>
      </c>
      <c r="D227" s="49" t="s">
        <v>400</v>
      </c>
      <c r="E227" s="167">
        <f>E226</f>
        <v>1E-4</v>
      </c>
      <c r="F227" s="168">
        <f>F223</f>
        <v>1</v>
      </c>
      <c r="G227" s="48">
        <v>0.04</v>
      </c>
      <c r="H227" s="50">
        <f t="shared" si="285"/>
        <v>4.0000000000000007E-6</v>
      </c>
      <c r="I227" s="162">
        <f>0.15*I223</f>
        <v>1.3125</v>
      </c>
      <c r="J227" s="162">
        <f>I226</f>
        <v>1.3125</v>
      </c>
      <c r="K227" s="174" t="s">
        <v>189</v>
      </c>
      <c r="L227" s="178">
        <v>0</v>
      </c>
      <c r="M227" s="92" t="str">
        <f t="shared" si="281"/>
        <v>С5</v>
      </c>
      <c r="N227" s="92" t="str">
        <f t="shared" si="282"/>
        <v>Трубопровод Сера</v>
      </c>
      <c r="O227" s="92" t="str">
        <f t="shared" si="283"/>
        <v>Полное-пожар+токси</v>
      </c>
      <c r="P227" s="92" t="s">
        <v>85</v>
      </c>
      <c r="Q227" s="92" t="s">
        <v>85</v>
      </c>
      <c r="R227" s="92" t="s">
        <v>85</v>
      </c>
      <c r="S227" s="92" t="s">
        <v>85</v>
      </c>
      <c r="T227" s="92" t="s">
        <v>85</v>
      </c>
      <c r="U227" s="92" t="s">
        <v>85</v>
      </c>
      <c r="V227" s="92" t="s">
        <v>85</v>
      </c>
      <c r="W227" s="92" t="s">
        <v>85</v>
      </c>
      <c r="X227" s="92" t="s">
        <v>85</v>
      </c>
      <c r="Y227" s="92" t="s">
        <v>85</v>
      </c>
      <c r="Z227" s="92" t="s">
        <v>85</v>
      </c>
      <c r="AA227" s="92" t="s">
        <v>85</v>
      </c>
      <c r="AB227" s="92" t="s">
        <v>85</v>
      </c>
      <c r="AC227" s="92" t="s">
        <v>85</v>
      </c>
      <c r="AD227" s="92" t="s">
        <v>85</v>
      </c>
      <c r="AE227" s="92" t="s">
        <v>85</v>
      </c>
      <c r="AF227" s="92" t="s">
        <v>85</v>
      </c>
      <c r="AG227" s="92" t="s">
        <v>85</v>
      </c>
      <c r="AH227" s="92">
        <v>0</v>
      </c>
      <c r="AI227" s="92">
        <v>1</v>
      </c>
      <c r="AJ227" s="92">
        <f>0.1*$AJ$2</f>
        <v>7.5000000000000011E-2</v>
      </c>
      <c r="AK227" s="92">
        <f>AK223</f>
        <v>2.7E-2</v>
      </c>
      <c r="AL227" s="92">
        <f>ROUNDUP(AL223/3,0)</f>
        <v>1</v>
      </c>
      <c r="AM227" s="92"/>
      <c r="AN227" s="92"/>
      <c r="AO227" s="93">
        <f t="shared" ref="AO227" si="292">AK227*I227+AJ227</f>
        <v>0.11043750000000001</v>
      </c>
      <c r="AP227" s="93">
        <f t="shared" si="286"/>
        <v>1.1043750000000001E-2</v>
      </c>
      <c r="AQ227" s="94">
        <f t="shared" si="287"/>
        <v>0.25</v>
      </c>
      <c r="AR227" s="94">
        <f t="shared" si="288"/>
        <v>9.2870312499999996E-2</v>
      </c>
      <c r="AS227" s="93">
        <f>10068.2*J227*POWER(10,-6)*10</f>
        <v>0.132145125</v>
      </c>
      <c r="AT227" s="94">
        <f t="shared" si="284"/>
        <v>0.59649668749999996</v>
      </c>
      <c r="AU227" s="95">
        <f t="shared" si="289"/>
        <v>0</v>
      </c>
      <c r="AV227" s="95">
        <f t="shared" si="290"/>
        <v>4.0000000000000007E-6</v>
      </c>
      <c r="AW227" s="95">
        <f t="shared" si="291"/>
        <v>2.3859867500000001E-6</v>
      </c>
    </row>
    <row r="228" spans="1:49" ht="15" thickBot="1" x14ac:dyDescent="0.35">
      <c r="A228" s="48" t="s">
        <v>24</v>
      </c>
      <c r="B228" s="48" t="str">
        <f>B223</f>
        <v>Трубопровод Сера</v>
      </c>
      <c r="C228" s="179" t="s">
        <v>173</v>
      </c>
      <c r="D228" s="49" t="s">
        <v>62</v>
      </c>
      <c r="E228" s="167">
        <f>E226</f>
        <v>1E-4</v>
      </c>
      <c r="F228" s="168">
        <f>F223</f>
        <v>1</v>
      </c>
      <c r="G228" s="48">
        <v>0.76</v>
      </c>
      <c r="H228" s="50">
        <f t="shared" si="285"/>
        <v>7.6000000000000004E-5</v>
      </c>
      <c r="I228" s="162">
        <f>0.15*I223</f>
        <v>1.3125</v>
      </c>
      <c r="J228" s="48">
        <v>0</v>
      </c>
      <c r="K228" s="175" t="s">
        <v>200</v>
      </c>
      <c r="L228" s="181">
        <v>23</v>
      </c>
      <c r="M228" s="92" t="str">
        <f t="shared" si="281"/>
        <v>С6</v>
      </c>
      <c r="N228" s="92" t="str">
        <f t="shared" si="282"/>
        <v>Трубопровод Сера</v>
      </c>
      <c r="O228" s="92" t="str">
        <f t="shared" si="283"/>
        <v>Частичное-ликвидация</v>
      </c>
      <c r="P228" s="92" t="s">
        <v>85</v>
      </c>
      <c r="Q228" s="92" t="s">
        <v>85</v>
      </c>
      <c r="R228" s="92" t="s">
        <v>85</v>
      </c>
      <c r="S228" s="92" t="s">
        <v>85</v>
      </c>
      <c r="T228" s="92" t="s">
        <v>85</v>
      </c>
      <c r="U228" s="92" t="s">
        <v>85</v>
      </c>
      <c r="V228" s="92" t="s">
        <v>85</v>
      </c>
      <c r="W228" s="92" t="s">
        <v>85</v>
      </c>
      <c r="X228" s="92" t="s">
        <v>85</v>
      </c>
      <c r="Y228" s="92" t="s">
        <v>85</v>
      </c>
      <c r="Z228" s="92" t="s">
        <v>85</v>
      </c>
      <c r="AA228" s="92" t="s">
        <v>85</v>
      </c>
      <c r="AB228" s="92" t="s">
        <v>85</v>
      </c>
      <c r="AC228" s="92" t="s">
        <v>85</v>
      </c>
      <c r="AD228" s="92" t="s">
        <v>85</v>
      </c>
      <c r="AE228" s="92" t="s">
        <v>85</v>
      </c>
      <c r="AF228" s="92" t="s">
        <v>85</v>
      </c>
      <c r="AG228" s="92" t="s">
        <v>85</v>
      </c>
      <c r="AH228" s="92">
        <v>0</v>
      </c>
      <c r="AI228" s="92">
        <v>0</v>
      </c>
      <c r="AJ228" s="92">
        <f>0.1*$AJ$2</f>
        <v>7.5000000000000011E-2</v>
      </c>
      <c r="AK228" s="92">
        <f>AK223</f>
        <v>2.7E-2</v>
      </c>
      <c r="AL228" s="92">
        <f>ROUNDUP(AL223/3,0)</f>
        <v>1</v>
      </c>
      <c r="AM228" s="92"/>
      <c r="AN228" s="92"/>
      <c r="AO228" s="93">
        <f>AK228*I228*0.1+AJ228</f>
        <v>7.8543750000000009E-2</v>
      </c>
      <c r="AP228" s="93">
        <f t="shared" si="286"/>
        <v>7.854375000000002E-3</v>
      </c>
      <c r="AQ228" s="94">
        <f t="shared" si="287"/>
        <v>0</v>
      </c>
      <c r="AR228" s="94">
        <f t="shared" si="288"/>
        <v>2.1599531250000002E-2</v>
      </c>
      <c r="AS228" s="93">
        <f>1333*J227*POWER(10,-6)</f>
        <v>1.7495624999999998E-3</v>
      </c>
      <c r="AT228" s="94">
        <f t="shared" si="284"/>
        <v>0.10974721875000001</v>
      </c>
      <c r="AU228" s="95">
        <f t="shared" si="289"/>
        <v>0</v>
      </c>
      <c r="AV228" s="95">
        <f t="shared" si="290"/>
        <v>0</v>
      </c>
      <c r="AW228" s="95">
        <f t="shared" si="291"/>
        <v>8.3407886250000012E-6</v>
      </c>
    </row>
    <row r="229" spans="1:49" x14ac:dyDescent="0.3">
      <c r="A229" s="48"/>
      <c r="B229" s="48"/>
      <c r="C229" s="179"/>
      <c r="D229" s="49"/>
      <c r="E229" s="167"/>
      <c r="F229" s="168"/>
      <c r="G229" s="48"/>
      <c r="H229" s="50"/>
      <c r="I229" s="162"/>
      <c r="J229" s="48"/>
      <c r="K229" s="292"/>
      <c r="L229" s="294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3"/>
      <c r="AP229" s="93"/>
      <c r="AQ229" s="94"/>
      <c r="AR229" s="94"/>
      <c r="AS229" s="93"/>
      <c r="AT229" s="94"/>
      <c r="AU229" s="95"/>
      <c r="AV229" s="95"/>
      <c r="AW229" s="95"/>
    </row>
    <row r="230" spans="1:49" s="281" customFormat="1" x14ac:dyDescent="0.3">
      <c r="A230" s="48" t="s">
        <v>85</v>
      </c>
      <c r="B230" s="48" t="s">
        <v>85</v>
      </c>
      <c r="C230" s="48" t="s">
        <v>85</v>
      </c>
      <c r="D230" s="48" t="s">
        <v>85</v>
      </c>
      <c r="E230" s="48" t="s">
        <v>85</v>
      </c>
      <c r="F230" s="48" t="s">
        <v>85</v>
      </c>
      <c r="G230" s="48" t="s">
        <v>85</v>
      </c>
      <c r="H230" s="48" t="s">
        <v>85</v>
      </c>
      <c r="I230" s="48" t="s">
        <v>85</v>
      </c>
      <c r="J230" s="48" t="s">
        <v>85</v>
      </c>
      <c r="K230" s="48" t="s">
        <v>85</v>
      </c>
      <c r="L230" s="48" t="s">
        <v>85</v>
      </c>
      <c r="M230" s="48" t="s">
        <v>85</v>
      </c>
      <c r="N230" s="48" t="s">
        <v>85</v>
      </c>
      <c r="O230" s="48" t="s">
        <v>85</v>
      </c>
      <c r="P230" s="48" t="s">
        <v>85</v>
      </c>
      <c r="Q230" s="48" t="s">
        <v>85</v>
      </c>
      <c r="R230" s="48" t="s">
        <v>85</v>
      </c>
      <c r="S230" s="48" t="s">
        <v>85</v>
      </c>
      <c r="T230" s="48" t="s">
        <v>85</v>
      </c>
      <c r="U230" s="48" t="s">
        <v>85</v>
      </c>
      <c r="V230" s="48" t="s">
        <v>85</v>
      </c>
      <c r="W230" s="48" t="s">
        <v>85</v>
      </c>
      <c r="X230" s="48" t="s">
        <v>85</v>
      </c>
      <c r="Y230" s="48" t="s">
        <v>85</v>
      </c>
      <c r="Z230" s="48" t="s">
        <v>85</v>
      </c>
      <c r="AA230" s="48" t="s">
        <v>85</v>
      </c>
      <c r="AB230" s="48" t="s">
        <v>85</v>
      </c>
      <c r="AC230" s="48" t="s">
        <v>85</v>
      </c>
      <c r="AD230" s="48" t="s">
        <v>85</v>
      </c>
      <c r="AE230" s="48" t="s">
        <v>85</v>
      </c>
      <c r="AF230" s="48" t="s">
        <v>85</v>
      </c>
      <c r="AG230" s="48" t="s">
        <v>85</v>
      </c>
      <c r="AH230" s="48" t="s">
        <v>85</v>
      </c>
      <c r="AI230" s="48" t="s">
        <v>85</v>
      </c>
      <c r="AJ230" s="48" t="s">
        <v>85</v>
      </c>
      <c r="AK230" s="48" t="s">
        <v>85</v>
      </c>
      <c r="AL230" s="48" t="s">
        <v>85</v>
      </c>
      <c r="AM230" s="48" t="s">
        <v>85</v>
      </c>
      <c r="AN230" s="48" t="s">
        <v>85</v>
      </c>
      <c r="AO230" s="48" t="s">
        <v>85</v>
      </c>
      <c r="AP230" s="48" t="s">
        <v>85</v>
      </c>
      <c r="AQ230" s="48" t="s">
        <v>85</v>
      </c>
      <c r="AR230" s="48" t="s">
        <v>85</v>
      </c>
      <c r="AS230" s="48" t="s">
        <v>85</v>
      </c>
      <c r="AT230" s="48" t="s">
        <v>85</v>
      </c>
      <c r="AU230" s="48" t="s">
        <v>85</v>
      </c>
      <c r="AV230" s="48" t="s">
        <v>85</v>
      </c>
      <c r="AW230" s="48" t="s">
        <v>85</v>
      </c>
    </row>
    <row r="231" spans="1:49" s="281" customFormat="1" x14ac:dyDescent="0.3">
      <c r="A231" s="48" t="s">
        <v>85</v>
      </c>
      <c r="B231" s="48" t="s">
        <v>85</v>
      </c>
      <c r="C231" s="48" t="s">
        <v>85</v>
      </c>
      <c r="D231" s="48" t="s">
        <v>85</v>
      </c>
      <c r="E231" s="48" t="s">
        <v>85</v>
      </c>
      <c r="F231" s="48" t="s">
        <v>85</v>
      </c>
      <c r="G231" s="48" t="s">
        <v>85</v>
      </c>
      <c r="H231" s="48" t="s">
        <v>85</v>
      </c>
      <c r="I231" s="48" t="s">
        <v>85</v>
      </c>
      <c r="J231" s="48" t="s">
        <v>85</v>
      </c>
      <c r="K231" s="48" t="s">
        <v>85</v>
      </c>
      <c r="L231" s="48" t="s">
        <v>85</v>
      </c>
      <c r="M231" s="48" t="s">
        <v>85</v>
      </c>
      <c r="N231" s="48" t="s">
        <v>85</v>
      </c>
      <c r="O231" s="48" t="s">
        <v>85</v>
      </c>
      <c r="P231" s="48" t="s">
        <v>85</v>
      </c>
      <c r="Q231" s="48" t="s">
        <v>85</v>
      </c>
      <c r="R231" s="48" t="s">
        <v>85</v>
      </c>
      <c r="S231" s="48" t="s">
        <v>85</v>
      </c>
      <c r="T231" s="48" t="s">
        <v>85</v>
      </c>
      <c r="U231" s="48" t="s">
        <v>85</v>
      </c>
      <c r="V231" s="48" t="s">
        <v>85</v>
      </c>
      <c r="W231" s="48" t="s">
        <v>85</v>
      </c>
      <c r="X231" s="48" t="s">
        <v>85</v>
      </c>
      <c r="Y231" s="48" t="s">
        <v>85</v>
      </c>
      <c r="Z231" s="48" t="s">
        <v>85</v>
      </c>
      <c r="AA231" s="48" t="s">
        <v>85</v>
      </c>
      <c r="AB231" s="48" t="s">
        <v>85</v>
      </c>
      <c r="AC231" s="48" t="s">
        <v>85</v>
      </c>
      <c r="AD231" s="48" t="s">
        <v>85</v>
      </c>
      <c r="AE231" s="48" t="s">
        <v>85</v>
      </c>
      <c r="AF231" s="48" t="s">
        <v>85</v>
      </c>
      <c r="AG231" s="48" t="s">
        <v>85</v>
      </c>
      <c r="AH231" s="48" t="s">
        <v>85</v>
      </c>
      <c r="AI231" s="48" t="s">
        <v>85</v>
      </c>
      <c r="AJ231" s="48" t="s">
        <v>85</v>
      </c>
      <c r="AK231" s="48" t="s">
        <v>85</v>
      </c>
      <c r="AL231" s="48" t="s">
        <v>85</v>
      </c>
      <c r="AM231" s="48" t="s">
        <v>85</v>
      </c>
      <c r="AN231" s="48" t="s">
        <v>85</v>
      </c>
      <c r="AO231" s="48" t="s">
        <v>85</v>
      </c>
      <c r="AP231" s="48" t="s">
        <v>85</v>
      </c>
      <c r="AQ231" s="48" t="s">
        <v>85</v>
      </c>
      <c r="AR231" s="48" t="s">
        <v>85</v>
      </c>
      <c r="AS231" s="48" t="s">
        <v>85</v>
      </c>
      <c r="AT231" s="48" t="s">
        <v>85</v>
      </c>
      <c r="AU231" s="48" t="s">
        <v>85</v>
      </c>
      <c r="AV231" s="48" t="s">
        <v>85</v>
      </c>
      <c r="AW231" s="48" t="s">
        <v>85</v>
      </c>
    </row>
    <row r="232" spans="1:49" ht="15" thickBot="1" x14ac:dyDescent="0.35"/>
    <row r="233" spans="1:49" s="241" customFormat="1" ht="18" customHeight="1" x14ac:dyDescent="0.3">
      <c r="A233" s="232" t="s">
        <v>19</v>
      </c>
      <c r="B233" s="233" t="s">
        <v>420</v>
      </c>
      <c r="C233" s="53" t="s">
        <v>421</v>
      </c>
      <c r="D233" s="234" t="s">
        <v>60</v>
      </c>
      <c r="E233" s="235">
        <v>1.0000000000000001E-5</v>
      </c>
      <c r="F233" s="233">
        <v>1</v>
      </c>
      <c r="G233" s="232">
        <v>0.2</v>
      </c>
      <c r="H233" s="236">
        <f>E233*F233*G233</f>
        <v>2.0000000000000003E-6</v>
      </c>
      <c r="I233" s="237">
        <v>12</v>
      </c>
      <c r="J233" s="295">
        <f>I233</f>
        <v>12</v>
      </c>
      <c r="K233" s="239" t="s">
        <v>184</v>
      </c>
      <c r="L233" s="240">
        <v>200</v>
      </c>
      <c r="M233" s="241" t="str">
        <f t="shared" ref="M233:M234" si="293">A233</f>
        <v>С1</v>
      </c>
      <c r="N233" s="241" t="str">
        <f t="shared" ref="N233:N235" si="294">B233</f>
        <v>Трубопровод ТОКСИ</v>
      </c>
      <c r="O233" s="241" t="str">
        <f t="shared" ref="O233:O235" si="295">D233</f>
        <v>Полное-пожар</v>
      </c>
      <c r="P233" s="241" t="s">
        <v>85</v>
      </c>
      <c r="Q233" s="241" t="s">
        <v>85</v>
      </c>
      <c r="R233" s="241" t="s">
        <v>85</v>
      </c>
      <c r="S233" s="241" t="s">
        <v>85</v>
      </c>
      <c r="T233" s="241" t="s">
        <v>85</v>
      </c>
      <c r="U233" s="241" t="s">
        <v>85</v>
      </c>
      <c r="V233" s="241" t="s">
        <v>85</v>
      </c>
      <c r="W233" s="241" t="s">
        <v>85</v>
      </c>
      <c r="X233" s="241" t="s">
        <v>85</v>
      </c>
      <c r="Y233" s="241" t="s">
        <v>85</v>
      </c>
      <c r="Z233" s="241" t="s">
        <v>85</v>
      </c>
      <c r="AA233" s="241" t="s">
        <v>85</v>
      </c>
      <c r="AB233" s="241" t="s">
        <v>85</v>
      </c>
      <c r="AC233" s="241" t="s">
        <v>85</v>
      </c>
      <c r="AD233" s="241" t="s">
        <v>85</v>
      </c>
      <c r="AE233" s="241" t="s">
        <v>85</v>
      </c>
      <c r="AF233" s="241" t="s">
        <v>85</v>
      </c>
      <c r="AG233" s="241" t="s">
        <v>85</v>
      </c>
      <c r="AH233" s="242">
        <v>1</v>
      </c>
      <c r="AI233" s="242">
        <v>2</v>
      </c>
      <c r="AJ233" s="243">
        <v>0.75</v>
      </c>
      <c r="AK233" s="243">
        <v>2.7E-2</v>
      </c>
      <c r="AL233" s="243">
        <v>3</v>
      </c>
      <c r="AO233" s="244">
        <f>AK233*I233+AJ233</f>
        <v>1.0740000000000001</v>
      </c>
      <c r="AP233" s="244">
        <f>0.1*AO233</f>
        <v>0.10740000000000001</v>
      </c>
      <c r="AQ233" s="245">
        <f>AH233*3+0.25*AI233</f>
        <v>3.5</v>
      </c>
      <c r="AR233" s="245">
        <f>SUM(AO233:AQ233)/4</f>
        <v>1.17035</v>
      </c>
      <c r="AS233" s="244">
        <f>10068.2*J233*POWER(10,-6)</f>
        <v>0.12081840000000001</v>
      </c>
      <c r="AT233" s="245">
        <f t="shared" ref="AT233:AT234" si="296">AS233+AR233+AQ233+AP233+AO233</f>
        <v>5.9725684000000001</v>
      </c>
      <c r="AU233" s="246">
        <f>AH233*H233</f>
        <v>2.0000000000000003E-6</v>
      </c>
      <c r="AV233" s="246">
        <f>H233*AI233</f>
        <v>4.0000000000000007E-6</v>
      </c>
      <c r="AW233" s="246">
        <f>H233*AT233</f>
        <v>1.1945136800000002E-5</v>
      </c>
    </row>
    <row r="234" spans="1:49" s="241" customFormat="1" x14ac:dyDescent="0.3">
      <c r="A234" s="232" t="s">
        <v>20</v>
      </c>
      <c r="B234" s="232" t="str">
        <f>B233</f>
        <v>Трубопровод ТОКСИ</v>
      </c>
      <c r="C234" s="53" t="s">
        <v>422</v>
      </c>
      <c r="D234" s="234" t="s">
        <v>63</v>
      </c>
      <c r="E234" s="247">
        <f>E233</f>
        <v>1.0000000000000001E-5</v>
      </c>
      <c r="F234" s="248">
        <f>F233</f>
        <v>1</v>
      </c>
      <c r="G234" s="232">
        <v>0.8</v>
      </c>
      <c r="H234" s="236">
        <f t="shared" ref="H234" si="297">E234*F234*G234</f>
        <v>8.0000000000000013E-6</v>
      </c>
      <c r="I234" s="249">
        <f>I233</f>
        <v>12</v>
      </c>
      <c r="J234" s="295">
        <f>I233</f>
        <v>12</v>
      </c>
      <c r="K234" s="250" t="s">
        <v>185</v>
      </c>
      <c r="L234" s="251">
        <v>0</v>
      </c>
      <c r="M234" s="241" t="str">
        <f t="shared" si="293"/>
        <v>С2</v>
      </c>
      <c r="N234" s="241" t="str">
        <f t="shared" si="294"/>
        <v>Трубопровод ТОКСИ</v>
      </c>
      <c r="O234" s="241" t="str">
        <f t="shared" si="295"/>
        <v>Полное-взрыв</v>
      </c>
      <c r="P234" s="241" t="s">
        <v>85</v>
      </c>
      <c r="Q234" s="241" t="s">
        <v>85</v>
      </c>
      <c r="R234" s="241" t="s">
        <v>85</v>
      </c>
      <c r="S234" s="241" t="s">
        <v>85</v>
      </c>
      <c r="T234" s="241" t="s">
        <v>85</v>
      </c>
      <c r="U234" s="241" t="s">
        <v>85</v>
      </c>
      <c r="V234" s="241" t="s">
        <v>85</v>
      </c>
      <c r="W234" s="241" t="s">
        <v>85</v>
      </c>
      <c r="X234" s="241" t="s">
        <v>85</v>
      </c>
      <c r="Y234" s="241" t="s">
        <v>85</v>
      </c>
      <c r="Z234" s="241" t="s">
        <v>85</v>
      </c>
      <c r="AA234" s="241" t="s">
        <v>85</v>
      </c>
      <c r="AB234" s="241" t="s">
        <v>85</v>
      </c>
      <c r="AC234" s="241" t="s">
        <v>85</v>
      </c>
      <c r="AD234" s="241" t="s">
        <v>85</v>
      </c>
      <c r="AE234" s="241" t="s">
        <v>85</v>
      </c>
      <c r="AF234" s="241" t="s">
        <v>85</v>
      </c>
      <c r="AG234" s="241" t="s">
        <v>85</v>
      </c>
      <c r="AH234" s="242">
        <v>2</v>
      </c>
      <c r="AI234" s="242">
        <v>2</v>
      </c>
      <c r="AJ234" s="241">
        <f>AJ233</f>
        <v>0.75</v>
      </c>
      <c r="AK234" s="241">
        <f>AK233</f>
        <v>2.7E-2</v>
      </c>
      <c r="AL234" s="241">
        <f>AL233</f>
        <v>3</v>
      </c>
      <c r="AO234" s="244">
        <f>AK234*I234+AJ234</f>
        <v>1.0740000000000001</v>
      </c>
      <c r="AP234" s="244">
        <f t="shared" ref="AP234" si="298">0.1*AO234</f>
        <v>0.10740000000000001</v>
      </c>
      <c r="AQ234" s="245">
        <f t="shared" ref="AQ234" si="299">AH234*3+0.25*AI234</f>
        <v>6.5</v>
      </c>
      <c r="AR234" s="245">
        <f t="shared" ref="AR234" si="300">SUM(AO234:AQ234)/4</f>
        <v>1.92035</v>
      </c>
      <c r="AS234" s="244">
        <f>10068.2*J234*POWER(10,-6)*10</f>
        <v>1.2081840000000001</v>
      </c>
      <c r="AT234" s="245">
        <f t="shared" si="296"/>
        <v>10.809934</v>
      </c>
      <c r="AU234" s="246">
        <f t="shared" ref="AU234" si="301">AH234*H234</f>
        <v>1.6000000000000003E-5</v>
      </c>
      <c r="AV234" s="246">
        <f t="shared" ref="AV234" si="302">H234*AI234</f>
        <v>1.6000000000000003E-5</v>
      </c>
      <c r="AW234" s="246">
        <f t="shared" ref="AW234" si="303">H234*AT234</f>
        <v>8.6479472000000021E-5</v>
      </c>
    </row>
    <row r="235" spans="1:49" s="241" customFormat="1" x14ac:dyDescent="0.3">
      <c r="A235" s="232"/>
      <c r="B235" s="232"/>
      <c r="C235" s="53"/>
      <c r="D235" s="234"/>
      <c r="E235" s="247"/>
      <c r="F235" s="248"/>
      <c r="G235" s="232"/>
      <c r="H235" s="236"/>
      <c r="I235" s="249"/>
      <c r="J235" s="252"/>
      <c r="K235" s="250" t="s">
        <v>186</v>
      </c>
      <c r="L235" s="251">
        <v>0</v>
      </c>
      <c r="N235" s="241">
        <f t="shared" si="294"/>
        <v>0</v>
      </c>
      <c r="O235" s="241">
        <f t="shared" si="295"/>
        <v>0</v>
      </c>
      <c r="P235" s="241" t="s">
        <v>85</v>
      </c>
      <c r="Q235" s="241" t="s">
        <v>85</v>
      </c>
      <c r="R235" s="241" t="s">
        <v>85</v>
      </c>
      <c r="S235" s="241" t="s">
        <v>85</v>
      </c>
      <c r="T235" s="241" t="s">
        <v>85</v>
      </c>
      <c r="U235" s="241" t="s">
        <v>85</v>
      </c>
      <c r="V235" s="241" t="s">
        <v>85</v>
      </c>
      <c r="W235" s="241" t="s">
        <v>85</v>
      </c>
      <c r="X235" s="241" t="s">
        <v>85</v>
      </c>
      <c r="Y235" s="241" t="s">
        <v>85</v>
      </c>
      <c r="Z235" s="241" t="s">
        <v>85</v>
      </c>
      <c r="AA235" s="241" t="s">
        <v>85</v>
      </c>
      <c r="AB235" s="241" t="s">
        <v>85</v>
      </c>
      <c r="AC235" s="241" t="s">
        <v>85</v>
      </c>
      <c r="AO235" s="244"/>
      <c r="AP235" s="244"/>
      <c r="AQ235" s="245"/>
      <c r="AR235" s="245"/>
      <c r="AS235" s="244"/>
      <c r="AT235" s="245"/>
      <c r="AU235" s="246"/>
      <c r="AV235" s="246"/>
      <c r="AW235" s="246"/>
    </row>
    <row r="236" spans="1:49" s="241" customFormat="1" x14ac:dyDescent="0.3">
      <c r="A236" s="232"/>
      <c r="B236" s="232"/>
      <c r="C236" s="53"/>
      <c r="D236" s="234"/>
      <c r="E236" s="235"/>
      <c r="F236" s="248"/>
      <c r="G236" s="232"/>
      <c r="H236" s="236"/>
      <c r="I236" s="249"/>
      <c r="J236" s="238"/>
      <c r="K236" s="250" t="s">
        <v>188</v>
      </c>
      <c r="L236" s="251">
        <v>0</v>
      </c>
      <c r="AO236" s="244"/>
      <c r="AP236" s="244"/>
      <c r="AQ236" s="245"/>
      <c r="AR236" s="245"/>
      <c r="AS236" s="244"/>
      <c r="AT236" s="245"/>
      <c r="AU236" s="246"/>
      <c r="AV236" s="246"/>
      <c r="AW236" s="246"/>
    </row>
    <row r="237" spans="1:49" s="241" customFormat="1" x14ac:dyDescent="0.3">
      <c r="A237" s="232"/>
      <c r="B237" s="232"/>
      <c r="C237" s="53"/>
      <c r="D237" s="234"/>
      <c r="E237" s="247"/>
      <c r="F237" s="248"/>
      <c r="G237" s="232"/>
      <c r="H237" s="236"/>
      <c r="I237" s="249"/>
      <c r="J237" s="238"/>
      <c r="K237" s="250" t="s">
        <v>189</v>
      </c>
      <c r="L237" s="251">
        <v>0</v>
      </c>
      <c r="AO237" s="244"/>
      <c r="AP237" s="244"/>
      <c r="AQ237" s="245"/>
      <c r="AR237" s="245"/>
      <c r="AS237" s="244"/>
      <c r="AT237" s="245"/>
      <c r="AU237" s="246"/>
      <c r="AV237" s="246"/>
      <c r="AW237" s="246"/>
    </row>
    <row r="238" spans="1:49" s="241" customFormat="1" ht="15" thickBot="1" x14ac:dyDescent="0.35">
      <c r="A238" s="232"/>
      <c r="B238" s="232"/>
      <c r="C238" s="53"/>
      <c r="D238" s="234"/>
      <c r="E238" s="247"/>
      <c r="F238" s="248"/>
      <c r="G238" s="232"/>
      <c r="H238" s="236"/>
      <c r="I238" s="249"/>
      <c r="J238" s="238"/>
      <c r="K238" s="255" t="s">
        <v>200</v>
      </c>
      <c r="L238" s="267">
        <v>24</v>
      </c>
      <c r="AO238" s="244"/>
      <c r="AP238" s="244"/>
      <c r="AQ238" s="245"/>
      <c r="AR238" s="245"/>
      <c r="AS238" s="244"/>
      <c r="AT238" s="245"/>
      <c r="AU238" s="246"/>
      <c r="AV238" s="246"/>
      <c r="AW238" s="246"/>
    </row>
    <row r="239" spans="1:49" s="241" customFormat="1" x14ac:dyDescent="0.3">
      <c r="A239" s="242"/>
      <c r="B239" s="242"/>
      <c r="D239" s="288"/>
      <c r="E239" s="289"/>
      <c r="F239" s="290"/>
      <c r="G239" s="242"/>
      <c r="H239" s="246"/>
      <c r="I239" s="245"/>
      <c r="J239" s="245"/>
      <c r="K239" s="242"/>
      <c r="L239" s="290"/>
      <c r="AO239" s="244"/>
      <c r="AP239" s="244"/>
      <c r="AQ239" s="245"/>
      <c r="AR239" s="245"/>
      <c r="AS239" s="244"/>
      <c r="AT239" s="245"/>
      <c r="AU239" s="246"/>
      <c r="AV239" s="246"/>
      <c r="AW239" s="246"/>
    </row>
    <row r="240" spans="1:49" s="241" customFormat="1" x14ac:dyDescent="0.3">
      <c r="A240" s="242"/>
      <c r="B240" s="242"/>
      <c r="D240" s="288"/>
      <c r="E240" s="289"/>
      <c r="F240" s="290"/>
      <c r="G240" s="242"/>
      <c r="H240" s="246"/>
      <c r="I240" s="245"/>
      <c r="J240" s="245"/>
      <c r="K240" s="242"/>
      <c r="L240" s="290"/>
      <c r="AO240" s="244"/>
      <c r="AP240" s="244"/>
      <c r="AQ240" s="245"/>
      <c r="AR240" s="245"/>
      <c r="AS240" s="244"/>
      <c r="AT240" s="245"/>
      <c r="AU240" s="246"/>
      <c r="AV240" s="246"/>
      <c r="AW240" s="246"/>
    </row>
    <row r="241" spans="1:49" s="241" customFormat="1" x14ac:dyDescent="0.3">
      <c r="A241" s="242"/>
      <c r="B241" s="242"/>
      <c r="D241" s="288"/>
      <c r="E241" s="289"/>
      <c r="F241" s="290"/>
      <c r="G241" s="242"/>
      <c r="H241" s="246"/>
      <c r="I241" s="245"/>
      <c r="J241" s="245"/>
      <c r="K241" s="242"/>
      <c r="L241" s="290"/>
      <c r="AO241" s="244"/>
      <c r="AP241" s="244"/>
      <c r="AQ241" s="245"/>
      <c r="AR241" s="245"/>
      <c r="AS241" s="244"/>
      <c r="AT241" s="245"/>
      <c r="AU241" s="246"/>
      <c r="AV241" s="246"/>
      <c r="AW241" s="24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O28"/>
  <sheetViews>
    <sheetView tabSelected="1" topLeftCell="A19"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78" t="s">
        <v>100</v>
      </c>
      <c r="B1" s="379"/>
      <c r="G1" s="80"/>
    </row>
    <row r="2" spans="1:15" ht="78.599999999999994" thickBot="1" x14ac:dyDescent="0.35">
      <c r="A2" s="81" t="s">
        <v>101</v>
      </c>
      <c r="B2" s="82" t="s">
        <v>102</v>
      </c>
      <c r="C2" s="83" t="s">
        <v>114</v>
      </c>
      <c r="D2" s="83" t="s">
        <v>115</v>
      </c>
      <c r="E2" s="83" t="s">
        <v>116</v>
      </c>
      <c r="F2" s="83" t="s">
        <v>103</v>
      </c>
      <c r="G2" s="83" t="s">
        <v>104</v>
      </c>
    </row>
    <row r="3" spans="1:15" ht="16.2" thickBot="1" x14ac:dyDescent="0.35">
      <c r="A3" s="84">
        <v>1</v>
      </c>
      <c r="B3" s="85" t="s">
        <v>105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106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107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108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109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110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111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112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380" t="s">
        <v>113</v>
      </c>
      <c r="F11" s="381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101</v>
      </c>
      <c r="B14" s="82" t="s">
        <v>102</v>
      </c>
      <c r="C14" s="83" t="s">
        <v>114</v>
      </c>
      <c r="D14" s="83" t="s">
        <v>115</v>
      </c>
      <c r="E14" s="83" t="s">
        <v>116</v>
      </c>
      <c r="F14" s="83" t="s">
        <v>103</v>
      </c>
      <c r="G14" s="83" t="s">
        <v>104</v>
      </c>
      <c r="O14" s="91" t="s">
        <v>118</v>
      </c>
    </row>
    <row r="15" spans="1:15" ht="16.2" thickBot="1" x14ac:dyDescent="0.35">
      <c r="A15" s="84">
        <v>1</v>
      </c>
      <c r="B15" s="85" t="s">
        <v>117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9" t="s">
        <v>229</v>
      </c>
      <c r="M27" s="260" t="s">
        <v>230</v>
      </c>
      <c r="N27" s="259" t="s">
        <v>231</v>
      </c>
    </row>
    <row r="28" spans="12:15" ht="15" thickBot="1" x14ac:dyDescent="0.35">
      <c r="L28" s="261">
        <f>6*POWER(10,-5)</f>
        <v>6.0000000000000008E-5</v>
      </c>
      <c r="M28" s="262">
        <f>10*LOG10(N28/195)</f>
        <v>-5.1188336097887435</v>
      </c>
      <c r="N28" s="263">
        <f>L28*POWER(10,6)</f>
        <v>60.000000000000007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E608"/>
  <sheetViews>
    <sheetView zoomScale="85" zoomScaleNormal="85" workbookViewId="0">
      <pane ySplit="1" topLeftCell="A2" activePane="bottomLeft" state="frozen"/>
      <selection pane="bottomLeft" activeCell="B608" sqref="B60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</cols>
  <sheetData>
    <row r="1" spans="1:5" ht="26.25" customHeight="1" thickBot="1" x14ac:dyDescent="0.35">
      <c r="A1" s="265" t="s">
        <v>232</v>
      </c>
      <c r="B1" s="266" t="s">
        <v>233</v>
      </c>
      <c r="C1" s="264"/>
      <c r="D1" s="265" t="s">
        <v>232</v>
      </c>
      <c r="E1" s="266" t="s">
        <v>234</v>
      </c>
    </row>
    <row r="2" spans="1:5" x14ac:dyDescent="0.3">
      <c r="A2" s="98">
        <v>3.8500000000000001E-5</v>
      </c>
      <c r="B2">
        <v>1</v>
      </c>
      <c r="D2" s="98">
        <v>3.8500000000000001E-5</v>
      </c>
      <c r="E2" s="3">
        <v>9.9855479359999997</v>
      </c>
    </row>
    <row r="3" spans="1:5" x14ac:dyDescent="0.3">
      <c r="A3" s="98">
        <v>7.6999999999999991E-6</v>
      </c>
      <c r="B3">
        <v>2</v>
      </c>
      <c r="D3" s="98">
        <v>7.6999999999999991E-6</v>
      </c>
      <c r="E3" s="3">
        <v>17.041139359999999</v>
      </c>
    </row>
    <row r="4" spans="1:5" x14ac:dyDescent="0.3">
      <c r="A4" s="98">
        <v>1.4630000000000001E-4</v>
      </c>
      <c r="B4">
        <v>0</v>
      </c>
      <c r="D4" s="98">
        <v>1.4630000000000001E-4</v>
      </c>
      <c r="E4" s="3">
        <v>3.6667038399999998</v>
      </c>
    </row>
    <row r="5" spans="1:5" x14ac:dyDescent="0.3">
      <c r="A5" s="98">
        <v>1.9249999999999999E-4</v>
      </c>
      <c r="B5">
        <v>0</v>
      </c>
      <c r="D5" s="98">
        <v>1.9249999999999999E-4</v>
      </c>
      <c r="E5" s="3">
        <v>1.2947071904</v>
      </c>
    </row>
    <row r="6" spans="1:5" x14ac:dyDescent="0.3">
      <c r="A6" s="98">
        <v>3.8500000000000001E-5</v>
      </c>
      <c r="B6">
        <v>0</v>
      </c>
      <c r="D6" s="98">
        <v>3.8500000000000001E-5</v>
      </c>
      <c r="E6" s="3">
        <v>1.478045904</v>
      </c>
    </row>
    <row r="7" spans="1:5" x14ac:dyDescent="0.3">
      <c r="A7" s="98">
        <v>7.3149999999999995E-4</v>
      </c>
      <c r="B7">
        <v>0</v>
      </c>
      <c r="D7" s="98">
        <v>7.3149999999999995E-4</v>
      </c>
      <c r="E7" s="3">
        <v>0.37813057600000005</v>
      </c>
    </row>
    <row r="8" spans="1:5" x14ac:dyDescent="0.3">
      <c r="A8" s="98">
        <v>5.1740000000000003E-5</v>
      </c>
      <c r="B8">
        <v>1</v>
      </c>
      <c r="D8" s="98">
        <v>5.1740000000000003E-5</v>
      </c>
      <c r="E8" s="3">
        <v>11.953684543999998</v>
      </c>
    </row>
    <row r="9" spans="1:5" x14ac:dyDescent="0.3">
      <c r="A9" s="98">
        <v>1.0348E-5</v>
      </c>
      <c r="B9">
        <v>2</v>
      </c>
      <c r="D9" s="98">
        <v>1.0348E-5</v>
      </c>
      <c r="E9" s="3">
        <v>20.227125439999998</v>
      </c>
    </row>
    <row r="10" spans="1:5" x14ac:dyDescent="0.3">
      <c r="A10" s="98">
        <v>1.9661200000000001E-4</v>
      </c>
      <c r="B10">
        <v>0</v>
      </c>
      <c r="D10" s="98">
        <v>1.9661200000000001E-4</v>
      </c>
      <c r="E10" s="3">
        <v>4.2391513600000001</v>
      </c>
    </row>
    <row r="11" spans="1:5" x14ac:dyDescent="0.3">
      <c r="A11" s="98">
        <v>2.587E-4</v>
      </c>
      <c r="B11">
        <v>0</v>
      </c>
      <c r="D11" s="98">
        <v>2.587E-4</v>
      </c>
      <c r="E11" s="3">
        <v>1.5693026816</v>
      </c>
    </row>
    <row r="12" spans="1:5" x14ac:dyDescent="0.3">
      <c r="A12" s="98">
        <v>5.1739999999999996E-5</v>
      </c>
      <c r="B12">
        <v>0</v>
      </c>
      <c r="D12" s="98">
        <v>5.1739999999999996E-5</v>
      </c>
      <c r="E12" s="3">
        <v>1.9353188160000001</v>
      </c>
    </row>
    <row r="13" spans="1:5" x14ac:dyDescent="0.3">
      <c r="A13" s="98">
        <v>9.8306000000000001E-4</v>
      </c>
      <c r="B13">
        <v>0</v>
      </c>
      <c r="D13" s="98">
        <v>9.8306000000000001E-4</v>
      </c>
      <c r="E13" s="3">
        <v>0.44337270399999995</v>
      </c>
    </row>
    <row r="14" spans="1:5" x14ac:dyDescent="0.3">
      <c r="A14" s="98">
        <v>2.7700000000000002E-5</v>
      </c>
      <c r="B14">
        <v>1</v>
      </c>
      <c r="D14" s="98">
        <v>2.7700000000000002E-5</v>
      </c>
      <c r="E14" s="3">
        <v>9.1115810719999999</v>
      </c>
    </row>
    <row r="15" spans="1:5" x14ac:dyDescent="0.3">
      <c r="A15" s="98">
        <v>5.5400000000000003E-6</v>
      </c>
      <c r="B15">
        <v>2</v>
      </c>
      <c r="D15" s="98">
        <v>5.5400000000000003E-6</v>
      </c>
      <c r="E15" s="3">
        <v>15.938825720000001</v>
      </c>
    </row>
    <row r="16" spans="1:5" x14ac:dyDescent="0.3">
      <c r="A16" s="98">
        <v>1.0526000000000001E-4</v>
      </c>
      <c r="B16">
        <v>0</v>
      </c>
      <c r="D16" s="98">
        <v>1.0526000000000001E-4</v>
      </c>
      <c r="E16" s="3">
        <v>2.4647351800000004</v>
      </c>
    </row>
    <row r="17" spans="1:5" x14ac:dyDescent="0.3">
      <c r="A17" s="98">
        <v>1.3850000000000001E-4</v>
      </c>
      <c r="B17">
        <v>0</v>
      </c>
      <c r="D17" s="98">
        <v>1.3850000000000001E-4</v>
      </c>
      <c r="E17" s="3">
        <v>1.2254871608000002</v>
      </c>
    </row>
    <row r="18" spans="1:5" x14ac:dyDescent="0.3">
      <c r="A18" s="98">
        <v>2.7699999999999999E-5</v>
      </c>
      <c r="B18">
        <v>0</v>
      </c>
      <c r="D18" s="98">
        <v>2.7699999999999999E-5</v>
      </c>
      <c r="E18" s="3">
        <v>1.3745738580000002</v>
      </c>
    </row>
    <row r="19" spans="1:5" x14ac:dyDescent="0.3">
      <c r="A19" s="98">
        <v>5.2629999999999994E-4</v>
      </c>
      <c r="B19">
        <v>0</v>
      </c>
      <c r="D19" s="98">
        <v>5.2629999999999994E-4</v>
      </c>
      <c r="E19" s="3">
        <v>0.25971027700000004</v>
      </c>
    </row>
    <row r="20" spans="1:5" x14ac:dyDescent="0.3">
      <c r="A20" s="98">
        <v>1.872E-5</v>
      </c>
      <c r="B20">
        <v>1</v>
      </c>
      <c r="D20" s="98">
        <v>1.872E-5</v>
      </c>
      <c r="E20" s="3">
        <v>10.495207768</v>
      </c>
    </row>
    <row r="21" spans="1:5" x14ac:dyDescent="0.3">
      <c r="A21" s="98">
        <v>3.7440000000000001E-6</v>
      </c>
      <c r="B21">
        <v>2</v>
      </c>
      <c r="D21" s="98">
        <v>3.7440000000000001E-6</v>
      </c>
      <c r="E21" s="3">
        <v>14.06357744</v>
      </c>
    </row>
    <row r="22" spans="1:5" x14ac:dyDescent="0.3">
      <c r="A22" s="98">
        <v>7.1136000000000005E-5</v>
      </c>
      <c r="B22">
        <v>0</v>
      </c>
      <c r="D22" s="98">
        <v>7.1136000000000005E-5</v>
      </c>
      <c r="E22" s="3">
        <v>2.8133213600000002</v>
      </c>
    </row>
    <row r="23" spans="1:5" x14ac:dyDescent="0.3">
      <c r="A23" s="98">
        <v>9.3599999999999998E-5</v>
      </c>
      <c r="B23">
        <v>0</v>
      </c>
      <c r="D23" s="98">
        <v>9.3599999999999998E-5</v>
      </c>
      <c r="E23" s="3">
        <v>1.4192811651999999</v>
      </c>
    </row>
    <row r="24" spans="1:5" x14ac:dyDescent="0.3">
      <c r="A24" s="98">
        <v>1.872E-5</v>
      </c>
      <c r="B24">
        <v>0</v>
      </c>
      <c r="D24" s="98">
        <v>1.872E-5</v>
      </c>
      <c r="E24" s="3">
        <v>1.0795366159999999</v>
      </c>
    </row>
    <row r="25" spans="1:5" x14ac:dyDescent="0.3">
      <c r="A25" s="98">
        <v>3.5567999999999998E-4</v>
      </c>
      <c r="B25">
        <v>0</v>
      </c>
      <c r="D25" s="98">
        <v>3.5567999999999998E-4</v>
      </c>
      <c r="E25" s="3">
        <v>0.29824820400000002</v>
      </c>
    </row>
    <row r="26" spans="1:5" x14ac:dyDescent="0.3">
      <c r="A26" s="98">
        <v>1.168E-5</v>
      </c>
      <c r="B26">
        <v>1</v>
      </c>
      <c r="D26" s="98">
        <v>1.168E-5</v>
      </c>
      <c r="E26" s="3">
        <v>11.982615056</v>
      </c>
    </row>
    <row r="27" spans="1:5" x14ac:dyDescent="0.3">
      <c r="A27" s="98">
        <v>2.3359999999999997E-6</v>
      </c>
      <c r="B27">
        <v>2</v>
      </c>
      <c r="D27" s="98">
        <v>2.3359999999999997E-6</v>
      </c>
      <c r="E27" s="3">
        <v>15.510309199999998</v>
      </c>
    </row>
    <row r="28" spans="1:5" x14ac:dyDescent="0.3">
      <c r="A28" s="98">
        <v>4.4384000000000001E-5</v>
      </c>
      <c r="B28">
        <v>0</v>
      </c>
      <c r="D28" s="98">
        <v>4.4384000000000001E-5</v>
      </c>
      <c r="E28" s="3">
        <v>4.1982897999999995</v>
      </c>
    </row>
    <row r="29" spans="1:5" x14ac:dyDescent="0.3">
      <c r="A29" s="98">
        <v>5.8400000000000003E-5</v>
      </c>
      <c r="B29">
        <v>0</v>
      </c>
      <c r="D29" s="98">
        <v>5.8400000000000003E-5</v>
      </c>
      <c r="E29" s="3">
        <v>1.5736422583999996</v>
      </c>
    </row>
    <row r="30" spans="1:5" x14ac:dyDescent="0.3">
      <c r="A30" s="98">
        <v>1.168E-5</v>
      </c>
      <c r="B30">
        <v>0</v>
      </c>
      <c r="D30" s="98">
        <v>1.168E-5</v>
      </c>
      <c r="E30" s="3">
        <v>1.2277963799999998</v>
      </c>
    </row>
    <row r="31" spans="1:5" x14ac:dyDescent="0.3">
      <c r="A31" s="98">
        <v>2.2191999999999999E-4</v>
      </c>
      <c r="B31">
        <v>0</v>
      </c>
      <c r="D31" s="98">
        <v>2.2191999999999999E-4</v>
      </c>
      <c r="E31" s="3">
        <v>0.43724346999999997</v>
      </c>
    </row>
    <row r="32" spans="1:5" x14ac:dyDescent="0.3">
      <c r="A32" s="98">
        <v>1.9599999999999999E-6</v>
      </c>
      <c r="B32">
        <v>1</v>
      </c>
      <c r="D32" s="98">
        <v>1.9599999999999999E-6</v>
      </c>
      <c r="E32" s="3">
        <v>6.7511157120000007</v>
      </c>
    </row>
    <row r="33" spans="1:5" x14ac:dyDescent="0.3">
      <c r="A33" s="98">
        <v>3.9199999999999996E-7</v>
      </c>
      <c r="B33">
        <v>1</v>
      </c>
      <c r="D33" s="98">
        <v>3.9199999999999996E-7</v>
      </c>
      <c r="E33" s="3">
        <v>6.6337205000000008</v>
      </c>
    </row>
    <row r="34" spans="1:5" x14ac:dyDescent="0.3">
      <c r="A34" s="98">
        <v>7.4479999999999997E-6</v>
      </c>
      <c r="B34">
        <v>0</v>
      </c>
      <c r="D34" s="98">
        <v>7.4479999999999997E-6</v>
      </c>
      <c r="E34" s="3">
        <v>0.65681325000000002</v>
      </c>
    </row>
    <row r="35" spans="1:5" x14ac:dyDescent="0.3">
      <c r="A35" s="98">
        <v>9.800000000000001E-6</v>
      </c>
      <c r="B35">
        <v>0</v>
      </c>
      <c r="D35" s="98">
        <v>9.800000000000001E-6</v>
      </c>
      <c r="E35" s="3">
        <v>0.95735485679999999</v>
      </c>
    </row>
    <row r="36" spans="1:5" x14ac:dyDescent="0.3">
      <c r="A36" s="98">
        <v>1.9599999999999999E-6</v>
      </c>
      <c r="B36">
        <v>0</v>
      </c>
      <c r="D36" s="98">
        <v>1.9599999999999999E-6</v>
      </c>
      <c r="E36" s="3">
        <v>0.627245575</v>
      </c>
    </row>
    <row r="37" spans="1:5" x14ac:dyDescent="0.3">
      <c r="A37" s="98">
        <v>3.7240000000000003E-5</v>
      </c>
      <c r="B37">
        <v>0</v>
      </c>
      <c r="D37" s="98">
        <v>3.7240000000000003E-5</v>
      </c>
      <c r="E37" s="3">
        <v>7.4459487500000004E-2</v>
      </c>
    </row>
    <row r="38" spans="1:5" x14ac:dyDescent="0.3">
      <c r="A38" s="98">
        <v>6.9999999999999999E-6</v>
      </c>
      <c r="B38">
        <v>1</v>
      </c>
      <c r="D38" s="98">
        <v>6.9999999999999999E-6</v>
      </c>
      <c r="E38" s="3">
        <v>10.100852894399999</v>
      </c>
    </row>
    <row r="39" spans="1:5" x14ac:dyDescent="0.3">
      <c r="A39" s="98">
        <v>1.3999999999999999E-6</v>
      </c>
      <c r="B39">
        <v>2</v>
      </c>
      <c r="D39" s="98">
        <v>1.3999999999999999E-6</v>
      </c>
      <c r="E39" s="3">
        <v>13.494519159999998</v>
      </c>
    </row>
    <row r="40" spans="1:5" x14ac:dyDescent="0.3">
      <c r="A40" s="98">
        <v>2.6599999999999999E-5</v>
      </c>
      <c r="B40">
        <v>0</v>
      </c>
      <c r="D40" s="98">
        <v>2.6599999999999999E-5</v>
      </c>
      <c r="E40" s="3">
        <v>0.96675753999999992</v>
      </c>
    </row>
    <row r="41" spans="1:5" x14ac:dyDescent="0.3">
      <c r="A41" s="98">
        <v>3.5000000000000004E-5</v>
      </c>
      <c r="B41">
        <v>0</v>
      </c>
      <c r="D41" s="98">
        <v>3.5000000000000004E-5</v>
      </c>
      <c r="E41" s="3">
        <v>1.4598154341599998</v>
      </c>
    </row>
    <row r="42" spans="1:5" x14ac:dyDescent="0.3">
      <c r="A42" s="98">
        <v>6.9999999999999999E-6</v>
      </c>
      <c r="B42">
        <v>0</v>
      </c>
      <c r="D42" s="98">
        <v>6.9999999999999999E-6</v>
      </c>
      <c r="E42" s="3">
        <v>1.0938653739999999</v>
      </c>
    </row>
    <row r="43" spans="1:5" x14ac:dyDescent="0.3">
      <c r="A43" s="98">
        <v>1.3300000000000001E-4</v>
      </c>
      <c r="B43">
        <v>0</v>
      </c>
      <c r="D43" s="98">
        <v>1.3300000000000001E-4</v>
      </c>
      <c r="E43" s="3">
        <v>0.12095113099999999</v>
      </c>
    </row>
    <row r="44" spans="1:5" x14ac:dyDescent="0.3">
      <c r="A44" s="98">
        <v>1.4600000000000001E-5</v>
      </c>
      <c r="B44">
        <v>2</v>
      </c>
      <c r="D44" s="98">
        <v>1.4600000000000001E-5</v>
      </c>
      <c r="E44" s="3">
        <v>10.335217152</v>
      </c>
    </row>
    <row r="45" spans="1:5" x14ac:dyDescent="0.3">
      <c r="A45" s="98">
        <v>8.4095999999999999E-6</v>
      </c>
      <c r="B45">
        <v>4</v>
      </c>
      <c r="D45">
        <v>8.4095999999999999E-6</v>
      </c>
      <c r="E45">
        <v>18.399215941839998</v>
      </c>
    </row>
    <row r="46" spans="1:5" x14ac:dyDescent="0.3">
      <c r="A46" s="98">
        <v>5.6063999999999994E-6</v>
      </c>
      <c r="B46">
        <v>0</v>
      </c>
      <c r="D46">
        <v>5.6063999999999994E-6</v>
      </c>
      <c r="E46">
        <v>1.1238853799999999</v>
      </c>
    </row>
    <row r="47" spans="1:5" x14ac:dyDescent="0.3">
      <c r="A47" s="98">
        <v>4.4384000000000001E-5</v>
      </c>
      <c r="B47">
        <v>0</v>
      </c>
      <c r="D47">
        <v>4.4384000000000001E-5</v>
      </c>
      <c r="E47">
        <v>1.1010512499599998</v>
      </c>
    </row>
    <row r="48" spans="1:5" x14ac:dyDescent="0.3">
      <c r="A48" s="98">
        <v>1.2775000000000001E-5</v>
      </c>
      <c r="B48">
        <v>0</v>
      </c>
      <c r="D48">
        <v>1.2775000000000001E-5</v>
      </c>
      <c r="E48">
        <v>1.0987200727999999</v>
      </c>
    </row>
    <row r="49" spans="1:5" x14ac:dyDescent="0.3">
      <c r="A49" s="98">
        <v>3.0295E-6</v>
      </c>
      <c r="B49">
        <v>0</v>
      </c>
      <c r="D49">
        <v>3.0295E-6</v>
      </c>
      <c r="E49">
        <v>0.7770698912759999</v>
      </c>
    </row>
    <row r="50" spans="1:5" x14ac:dyDescent="0.3">
      <c r="A50" s="98">
        <v>9.6359999999999989E-6</v>
      </c>
      <c r="B50">
        <v>0</v>
      </c>
      <c r="D50">
        <v>9.6359999999999989E-6</v>
      </c>
      <c r="E50">
        <v>1.0357704779999999</v>
      </c>
    </row>
    <row r="51" spans="1:5" x14ac:dyDescent="0.3">
      <c r="A51" s="98">
        <v>3.3955949999999997E-4</v>
      </c>
      <c r="B51">
        <v>0</v>
      </c>
      <c r="D51">
        <v>3.3955949999999997E-4</v>
      </c>
      <c r="E51">
        <v>0.35764530699999997</v>
      </c>
    </row>
    <row r="52" spans="1:5" x14ac:dyDescent="0.3">
      <c r="A52" s="98">
        <v>1.27E-5</v>
      </c>
      <c r="B52">
        <v>2</v>
      </c>
      <c r="D52">
        <v>1.27E-5</v>
      </c>
      <c r="E52">
        <v>13.3031849664</v>
      </c>
    </row>
    <row r="53" spans="1:5" x14ac:dyDescent="0.3">
      <c r="A53" s="98">
        <v>7.3151999999999999E-6</v>
      </c>
      <c r="B53">
        <v>4</v>
      </c>
      <c r="D53">
        <v>7.3151999999999999E-6</v>
      </c>
      <c r="E53">
        <v>21.060069840512</v>
      </c>
    </row>
    <row r="54" spans="1:5" x14ac:dyDescent="0.3">
      <c r="A54" s="98">
        <v>4.8767999999999996E-6</v>
      </c>
      <c r="B54">
        <v>0</v>
      </c>
      <c r="D54">
        <v>4.8767999999999996E-6</v>
      </c>
      <c r="E54">
        <v>3.998858416</v>
      </c>
    </row>
    <row r="55" spans="1:5" x14ac:dyDescent="0.3">
      <c r="A55" s="98">
        <v>3.8608E-5</v>
      </c>
      <c r="B55">
        <v>0</v>
      </c>
      <c r="D55">
        <v>3.8608E-5</v>
      </c>
      <c r="E55">
        <v>3.982343633728</v>
      </c>
    </row>
    <row r="56" spans="1:5" x14ac:dyDescent="0.3">
      <c r="A56" s="98">
        <v>1.1112499999999999E-5</v>
      </c>
      <c r="B56">
        <v>0</v>
      </c>
      <c r="D56">
        <v>1.1112499999999999E-5</v>
      </c>
      <c r="E56">
        <v>1.0618527449599999</v>
      </c>
    </row>
    <row r="57" spans="1:5" x14ac:dyDescent="0.3">
      <c r="A57" s="98">
        <v>2.6352499999999999E-6</v>
      </c>
      <c r="B57">
        <v>0</v>
      </c>
      <c r="D57">
        <v>2.6352499999999999E-6</v>
      </c>
      <c r="E57">
        <v>0.74101047607680004</v>
      </c>
    </row>
    <row r="58" spans="1:5" x14ac:dyDescent="0.3">
      <c r="A58" s="98">
        <v>8.3819999999999987E-6</v>
      </c>
      <c r="B58">
        <v>0</v>
      </c>
      <c r="D58">
        <v>8.3819999999999987E-6</v>
      </c>
      <c r="E58">
        <v>0.84866546976000001</v>
      </c>
    </row>
    <row r="59" spans="1:5" x14ac:dyDescent="0.3">
      <c r="A59" s="98">
        <v>2.9537024999999996E-4</v>
      </c>
      <c r="B59">
        <v>0</v>
      </c>
      <c r="D59">
        <v>2.9537024999999996E-4</v>
      </c>
      <c r="E59">
        <v>0.35265186543999999</v>
      </c>
    </row>
    <row r="60" spans="1:5" x14ac:dyDescent="0.3">
      <c r="A60" s="98">
        <v>1.7960000000000001E-5</v>
      </c>
      <c r="B60">
        <v>2</v>
      </c>
      <c r="D60">
        <v>1.7960000000000001E-5</v>
      </c>
      <c r="E60">
        <v>15.432094255999999</v>
      </c>
    </row>
    <row r="61" spans="1:5" x14ac:dyDescent="0.3">
      <c r="A61" s="98">
        <v>1.0344960000000001E-5</v>
      </c>
      <c r="B61">
        <v>4</v>
      </c>
      <c r="D61">
        <v>1.0344960000000001E-5</v>
      </c>
      <c r="E61">
        <v>23.100482068480002</v>
      </c>
    </row>
    <row r="62" spans="1:5" x14ac:dyDescent="0.3">
      <c r="A62" s="98">
        <v>6.8966399999999996E-6</v>
      </c>
      <c r="B62">
        <v>0</v>
      </c>
      <c r="D62">
        <v>6.8966399999999996E-6</v>
      </c>
      <c r="E62">
        <v>5.2457006399999999</v>
      </c>
    </row>
    <row r="63" spans="1:5" x14ac:dyDescent="0.3">
      <c r="A63" s="98">
        <v>5.4598400000000002E-5</v>
      </c>
      <c r="B63">
        <v>0</v>
      </c>
      <c r="D63">
        <v>5.4598400000000002E-5</v>
      </c>
      <c r="E63">
        <v>5.2029068611200007</v>
      </c>
    </row>
    <row r="64" spans="1:5" x14ac:dyDescent="0.3">
      <c r="A64" s="98">
        <v>1.5715000000000001E-5</v>
      </c>
      <c r="B64">
        <v>0</v>
      </c>
      <c r="D64">
        <v>1.5715000000000001E-5</v>
      </c>
      <c r="E64">
        <v>1.2100016383999999</v>
      </c>
    </row>
    <row r="65" spans="1:5" x14ac:dyDescent="0.3">
      <c r="A65" s="98">
        <v>3.7266999999999998E-6</v>
      </c>
      <c r="B65">
        <v>0</v>
      </c>
      <c r="D65">
        <v>3.7266999999999998E-6</v>
      </c>
      <c r="E65">
        <v>0.87588481027200005</v>
      </c>
    </row>
    <row r="66" spans="1:5" x14ac:dyDescent="0.3">
      <c r="A66" s="98">
        <v>1.1853599999999999E-5</v>
      </c>
      <c r="B66">
        <v>0</v>
      </c>
      <c r="D66">
        <v>1.1853599999999999E-5</v>
      </c>
      <c r="E66">
        <v>1.0004389151999999</v>
      </c>
    </row>
    <row r="67" spans="1:5" x14ac:dyDescent="0.3">
      <c r="A67" s="98">
        <v>4.1770469999999999E-4</v>
      </c>
      <c r="B67">
        <v>0</v>
      </c>
      <c r="D67">
        <v>4.1770469999999999E-4</v>
      </c>
      <c r="E67">
        <v>0.36477258879999996</v>
      </c>
    </row>
    <row r="68" spans="1:5" x14ac:dyDescent="0.3">
      <c r="A68" s="98">
        <v>2.4999999999999998E-6</v>
      </c>
      <c r="B68">
        <v>2</v>
      </c>
      <c r="D68">
        <v>2.4999999999999998E-6</v>
      </c>
      <c r="E68">
        <v>10.181414468</v>
      </c>
    </row>
    <row r="69" spans="1:5" x14ac:dyDescent="0.3">
      <c r="A69" s="98">
        <v>1.4399999999999998E-6</v>
      </c>
      <c r="B69">
        <v>4</v>
      </c>
      <c r="D69">
        <v>1.4399999999999998E-6</v>
      </c>
      <c r="E69">
        <v>18.299802681060001</v>
      </c>
    </row>
    <row r="70" spans="1:5" x14ac:dyDescent="0.3">
      <c r="A70" s="98">
        <v>9.5999999999999991E-7</v>
      </c>
      <c r="B70">
        <v>0</v>
      </c>
      <c r="D70">
        <v>9.5999999999999991E-7</v>
      </c>
      <c r="E70">
        <v>1.6600405450000002</v>
      </c>
    </row>
    <row r="71" spans="1:5" x14ac:dyDescent="0.3">
      <c r="A71" s="98">
        <v>7.5999999999999992E-6</v>
      </c>
      <c r="B71">
        <v>0</v>
      </c>
      <c r="D71">
        <v>7.5999999999999992E-6</v>
      </c>
      <c r="E71">
        <v>1.6575656038900002</v>
      </c>
    </row>
    <row r="72" spans="1:5" x14ac:dyDescent="0.3">
      <c r="A72" s="98">
        <v>2.1875000000000002E-6</v>
      </c>
      <c r="B72">
        <v>0</v>
      </c>
      <c r="D72">
        <v>2.1875000000000002E-6</v>
      </c>
      <c r="E72">
        <v>0.98283717019999994</v>
      </c>
    </row>
    <row r="73" spans="1:5" x14ac:dyDescent="0.3">
      <c r="A73" s="98">
        <v>5.1875000000000001E-7</v>
      </c>
      <c r="B73">
        <v>0</v>
      </c>
      <c r="D73">
        <v>5.1875000000000001E-7</v>
      </c>
      <c r="E73">
        <v>0.66934540215899996</v>
      </c>
    </row>
    <row r="74" spans="1:5" x14ac:dyDescent="0.3">
      <c r="A74" s="98">
        <v>1.6500000000000001E-6</v>
      </c>
      <c r="B74">
        <v>0</v>
      </c>
      <c r="D74">
        <v>1.6500000000000001E-6</v>
      </c>
      <c r="E74">
        <v>0.69738538949999995</v>
      </c>
    </row>
    <row r="75" spans="1:5" x14ac:dyDescent="0.3">
      <c r="A75" s="98">
        <v>5.814375E-5</v>
      </c>
      <c r="B75">
        <v>0</v>
      </c>
      <c r="D75">
        <v>5.814375E-5</v>
      </c>
      <c r="E75">
        <v>0.34525608175</v>
      </c>
    </row>
    <row r="76" spans="1:5" x14ac:dyDescent="0.3">
      <c r="A76" s="98">
        <v>8.2400000000000007E-6</v>
      </c>
      <c r="B76">
        <v>3</v>
      </c>
      <c r="D76">
        <v>8.2400000000000007E-6</v>
      </c>
      <c r="E76">
        <v>16.413306624000001</v>
      </c>
    </row>
    <row r="77" spans="1:5" x14ac:dyDescent="0.3">
      <c r="A77" s="98">
        <v>1.6479999999999999E-6</v>
      </c>
      <c r="B77">
        <v>2</v>
      </c>
      <c r="D77">
        <v>1.6479999999999999E-6</v>
      </c>
      <c r="E77">
        <v>13.1693005</v>
      </c>
    </row>
    <row r="78" spans="1:5" x14ac:dyDescent="0.3">
      <c r="A78" s="98">
        <v>3.1312000000000001E-5</v>
      </c>
      <c r="B78">
        <v>0</v>
      </c>
      <c r="D78">
        <v>3.1312000000000001E-5</v>
      </c>
      <c r="E78">
        <v>2.9784962500000001</v>
      </c>
    </row>
    <row r="79" spans="1:5" x14ac:dyDescent="0.3">
      <c r="A79" s="98">
        <v>4.1199999999999999E-5</v>
      </c>
      <c r="B79">
        <v>0</v>
      </c>
      <c r="D79">
        <v>4.1199999999999999E-5</v>
      </c>
      <c r="E79">
        <v>1.0701209936</v>
      </c>
    </row>
    <row r="80" spans="1:5" x14ac:dyDescent="0.3">
      <c r="A80" s="98">
        <v>8.2400000000000007E-6</v>
      </c>
      <c r="B80">
        <v>0</v>
      </c>
      <c r="D80">
        <v>8.2400000000000007E-6</v>
      </c>
      <c r="E80">
        <v>0.73977007500000003</v>
      </c>
    </row>
    <row r="81" spans="1:5" x14ac:dyDescent="0.3">
      <c r="A81" s="98">
        <v>1.5656000000000001E-4</v>
      </c>
      <c r="B81">
        <v>0</v>
      </c>
      <c r="D81">
        <v>1.5656000000000001E-4</v>
      </c>
      <c r="E81">
        <v>0.66427443750000004</v>
      </c>
    </row>
    <row r="82" spans="1:5" x14ac:dyDescent="0.3">
      <c r="A82" s="98">
        <v>2.6560000000000003E-5</v>
      </c>
      <c r="B82">
        <v>2</v>
      </c>
      <c r="D82">
        <v>2.6560000000000003E-5</v>
      </c>
      <c r="E82">
        <v>11.907269792000001</v>
      </c>
    </row>
    <row r="83" spans="1:5" x14ac:dyDescent="0.3">
      <c r="A83" s="98">
        <v>1.529856E-5</v>
      </c>
      <c r="B83">
        <v>4</v>
      </c>
      <c r="D83">
        <v>1.529856E-5</v>
      </c>
      <c r="E83">
        <v>19.904153960640002</v>
      </c>
    </row>
    <row r="84" spans="1:5" x14ac:dyDescent="0.3">
      <c r="A84" s="98">
        <v>1.019904E-5</v>
      </c>
      <c r="B84">
        <v>0</v>
      </c>
      <c r="D84">
        <v>1.019904E-5</v>
      </c>
      <c r="E84">
        <v>1.84455448</v>
      </c>
    </row>
    <row r="85" spans="1:5" x14ac:dyDescent="0.3">
      <c r="A85" s="98">
        <v>8.0742399999999995E-5</v>
      </c>
      <c r="B85">
        <v>0</v>
      </c>
      <c r="D85">
        <v>8.0742399999999995E-5</v>
      </c>
      <c r="E85">
        <v>1.7965978321599998</v>
      </c>
    </row>
    <row r="86" spans="1:5" x14ac:dyDescent="0.3">
      <c r="A86" s="98">
        <v>2.3240000000000001E-5</v>
      </c>
      <c r="B86">
        <v>0</v>
      </c>
      <c r="D86">
        <v>2.3240000000000001E-5</v>
      </c>
      <c r="E86">
        <v>1.2417154687999998</v>
      </c>
    </row>
    <row r="87" spans="1:5" x14ac:dyDescent="0.3">
      <c r="A87" s="98">
        <v>5.5111999999999999E-6</v>
      </c>
      <c r="B87">
        <v>0</v>
      </c>
      <c r="D87">
        <v>5.5111999999999999E-6</v>
      </c>
      <c r="E87">
        <v>0.90999809409599997</v>
      </c>
    </row>
    <row r="88" spans="1:5" x14ac:dyDescent="0.3">
      <c r="A88" s="98">
        <v>1.7529599999999999E-5</v>
      </c>
      <c r="B88">
        <v>0</v>
      </c>
      <c r="D88">
        <v>1.7529599999999999E-5</v>
      </c>
      <c r="E88">
        <v>1.4533256880000001</v>
      </c>
    </row>
    <row r="89" spans="1:5" x14ac:dyDescent="0.3">
      <c r="A89" s="98">
        <v>6.1771920000000004E-4</v>
      </c>
      <c r="B89">
        <v>0</v>
      </c>
      <c r="D89">
        <v>6.1771920000000004E-4</v>
      </c>
      <c r="E89">
        <v>0.37293317199999998</v>
      </c>
    </row>
    <row r="90" spans="1:5" x14ac:dyDescent="0.3">
      <c r="A90" s="98">
        <v>2.2400000000000002E-5</v>
      </c>
      <c r="B90">
        <v>3</v>
      </c>
      <c r="D90">
        <v>2.2400000000000002E-5</v>
      </c>
      <c r="E90">
        <v>23.672531904</v>
      </c>
    </row>
    <row r="91" spans="1:5" x14ac:dyDescent="0.3">
      <c r="A91" s="98">
        <v>4.4800000000000003E-6</v>
      </c>
      <c r="B91">
        <v>4</v>
      </c>
      <c r="D91">
        <v>4.4800000000000003E-6</v>
      </c>
      <c r="E91">
        <v>27.321027520000001</v>
      </c>
    </row>
    <row r="92" spans="1:5" x14ac:dyDescent="0.3">
      <c r="A92" s="98">
        <v>8.5119999999999998E-5</v>
      </c>
      <c r="B92">
        <v>0</v>
      </c>
      <c r="D92">
        <v>8.5119999999999998E-5</v>
      </c>
      <c r="E92">
        <v>4.5289728799999995</v>
      </c>
    </row>
    <row r="93" spans="1:5" x14ac:dyDescent="0.3">
      <c r="A93" s="98">
        <v>1.12E-4</v>
      </c>
      <c r="B93">
        <v>0</v>
      </c>
      <c r="D93">
        <v>1.12E-4</v>
      </c>
      <c r="E93">
        <v>2.1083797856000004</v>
      </c>
    </row>
    <row r="94" spans="1:5" x14ac:dyDescent="0.3">
      <c r="A94" s="98">
        <v>2.2399999999999999E-5</v>
      </c>
      <c r="B94">
        <v>0</v>
      </c>
      <c r="D94">
        <v>2.2399999999999999E-5</v>
      </c>
      <c r="E94">
        <v>1.7337791280000001</v>
      </c>
    </row>
    <row r="95" spans="1:5" x14ac:dyDescent="0.3">
      <c r="A95" s="98">
        <v>4.2559999999999999E-4</v>
      </c>
      <c r="B95">
        <v>0</v>
      </c>
      <c r="D95">
        <v>4.2559999999999999E-4</v>
      </c>
      <c r="E95">
        <v>0.48684593199999993</v>
      </c>
    </row>
    <row r="96" spans="1:5" x14ac:dyDescent="0.3">
      <c r="A96" s="98">
        <v>1.9700000000000001E-5</v>
      </c>
      <c r="B96">
        <v>1</v>
      </c>
      <c r="D96">
        <v>1.9700000000000001E-5</v>
      </c>
      <c r="E96">
        <v>7.1663766080000002</v>
      </c>
    </row>
    <row r="97" spans="1:5" x14ac:dyDescent="0.3">
      <c r="A97" s="98">
        <v>3.9399999999999995E-6</v>
      </c>
      <c r="B97">
        <v>2</v>
      </c>
      <c r="D97">
        <v>3.9399999999999995E-6</v>
      </c>
      <c r="E97">
        <v>12.134226080000001</v>
      </c>
    </row>
    <row r="98" spans="1:5" x14ac:dyDescent="0.3">
      <c r="A98" s="98">
        <v>7.4859999999999998E-5</v>
      </c>
      <c r="B98">
        <v>0</v>
      </c>
      <c r="D98">
        <v>7.4859999999999998E-5</v>
      </c>
      <c r="E98">
        <v>1.89227152</v>
      </c>
    </row>
    <row r="99" spans="1:5" x14ac:dyDescent="0.3">
      <c r="A99" s="98">
        <v>9.8500000000000009E-5</v>
      </c>
      <c r="B99">
        <v>0</v>
      </c>
      <c r="D99">
        <v>9.8500000000000009E-5</v>
      </c>
      <c r="E99">
        <v>1.1605814911999999</v>
      </c>
    </row>
    <row r="100" spans="1:5" x14ac:dyDescent="0.3">
      <c r="A100" s="98">
        <v>1.9700000000000001E-5</v>
      </c>
      <c r="B100">
        <v>0</v>
      </c>
      <c r="D100">
        <v>1.9700000000000001E-5</v>
      </c>
      <c r="E100">
        <v>1.030758912</v>
      </c>
    </row>
    <row r="101" spans="1:5" x14ac:dyDescent="0.3">
      <c r="A101" s="98">
        <v>3.7429999999999999E-4</v>
      </c>
      <c r="B101">
        <v>0</v>
      </c>
      <c r="D101">
        <v>3.7429999999999999E-4</v>
      </c>
      <c r="E101">
        <v>0.40071572799999999</v>
      </c>
    </row>
    <row r="102" spans="1:5" x14ac:dyDescent="0.3">
      <c r="A102" s="98">
        <v>1.3160000000000001E-5</v>
      </c>
      <c r="B102">
        <v>2</v>
      </c>
      <c r="D102">
        <v>1.3160000000000001E-5</v>
      </c>
      <c r="E102">
        <v>14.270051135999999</v>
      </c>
    </row>
    <row r="103" spans="1:5" x14ac:dyDescent="0.3">
      <c r="A103" s="98">
        <v>2.632E-6</v>
      </c>
      <c r="B103">
        <v>1</v>
      </c>
      <c r="D103">
        <v>2.632E-6</v>
      </c>
      <c r="E103">
        <v>10.138281919999999</v>
      </c>
    </row>
    <row r="104" spans="1:5" x14ac:dyDescent="0.3">
      <c r="A104" s="98">
        <v>5.0008E-5</v>
      </c>
      <c r="B104">
        <v>0</v>
      </c>
      <c r="D104">
        <v>5.0008E-5</v>
      </c>
      <c r="E104">
        <v>4.0051864799999999</v>
      </c>
    </row>
    <row r="105" spans="1:5" x14ac:dyDescent="0.3">
      <c r="A105" s="98">
        <v>6.58E-5</v>
      </c>
      <c r="B105">
        <v>0</v>
      </c>
      <c r="D105">
        <v>6.58E-5</v>
      </c>
      <c r="E105">
        <v>1.2605076704</v>
      </c>
    </row>
    <row r="106" spans="1:5" x14ac:dyDescent="0.3">
      <c r="A106" s="98">
        <v>1.3159999999999999E-5</v>
      </c>
      <c r="B106">
        <v>0</v>
      </c>
      <c r="D106">
        <v>1.3159999999999999E-5</v>
      </c>
      <c r="E106">
        <v>0.93761728799999999</v>
      </c>
    </row>
    <row r="107" spans="1:5" x14ac:dyDescent="0.3">
      <c r="A107" s="98">
        <v>2.5003999999999998E-4</v>
      </c>
      <c r="B107">
        <v>0</v>
      </c>
      <c r="D107">
        <v>2.5003999999999998E-4</v>
      </c>
      <c r="E107">
        <v>0.40827797199999993</v>
      </c>
    </row>
    <row r="108" spans="1:5" x14ac:dyDescent="0.3">
      <c r="A108" s="98">
        <v>4.9999999999999998E-8</v>
      </c>
      <c r="B108">
        <v>3</v>
      </c>
      <c r="D108">
        <v>4.9999999999999998E-8</v>
      </c>
      <c r="E108">
        <v>35.7056862516</v>
      </c>
    </row>
    <row r="109" spans="1:5" x14ac:dyDescent="0.3">
      <c r="A109" s="98">
        <v>1.8999999999999998E-7</v>
      </c>
      <c r="B109">
        <v>4</v>
      </c>
      <c r="D109">
        <v>1.8999999999999998E-7</v>
      </c>
      <c r="E109">
        <v>40.151787880000001</v>
      </c>
    </row>
    <row r="110" spans="1:5" x14ac:dyDescent="0.3">
      <c r="A110" s="98">
        <v>7.5999999999999992E-7</v>
      </c>
      <c r="B110">
        <v>2</v>
      </c>
      <c r="D110">
        <v>7.5999999999999992E-7</v>
      </c>
      <c r="E110">
        <v>30.737380053999999</v>
      </c>
    </row>
    <row r="111" spans="1:5" x14ac:dyDescent="0.3">
      <c r="A111" s="98">
        <v>4.0000000000000009E-7</v>
      </c>
      <c r="B111">
        <v>2</v>
      </c>
      <c r="D111">
        <v>4.0000000000000009E-7</v>
      </c>
      <c r="E111">
        <v>10.6501907298</v>
      </c>
    </row>
    <row r="112" spans="1:5" x14ac:dyDescent="0.3">
      <c r="A112" s="98">
        <v>1.6000000000000004E-6</v>
      </c>
      <c r="B112">
        <v>1</v>
      </c>
      <c r="D112">
        <v>1.6000000000000004E-6</v>
      </c>
      <c r="E112">
        <v>6.3800919500000006</v>
      </c>
    </row>
    <row r="113" spans="1:5" x14ac:dyDescent="0.3">
      <c r="A113" s="98">
        <v>4.0000000000000009E-7</v>
      </c>
      <c r="B113">
        <v>1</v>
      </c>
      <c r="D113">
        <v>4.0000000000000009E-7</v>
      </c>
      <c r="E113">
        <v>6.2437434783049994</v>
      </c>
    </row>
    <row r="114" spans="1:5" x14ac:dyDescent="0.3">
      <c r="A114" s="98">
        <v>1.5200000000000003E-6</v>
      </c>
      <c r="B114">
        <v>2</v>
      </c>
      <c r="D114">
        <v>1.5200000000000003E-6</v>
      </c>
      <c r="E114">
        <v>8.6771059783050006</v>
      </c>
    </row>
    <row r="115" spans="1:5" x14ac:dyDescent="0.3">
      <c r="A115" s="98">
        <v>6.0800000000000011E-6</v>
      </c>
      <c r="B115">
        <v>1</v>
      </c>
      <c r="D115">
        <v>6.0800000000000011E-6</v>
      </c>
      <c r="E115">
        <v>4.2806734460750002</v>
      </c>
    </row>
    <row r="116" spans="1:5" x14ac:dyDescent="0.3">
      <c r="A116" s="98">
        <v>2.5000000000000001E-5</v>
      </c>
      <c r="B116">
        <v>1</v>
      </c>
      <c r="D116">
        <v>2.5000000000000001E-5</v>
      </c>
      <c r="E116">
        <v>26.961074752240002</v>
      </c>
    </row>
    <row r="117" spans="1:5" x14ac:dyDescent="0.3">
      <c r="A117" s="98">
        <v>9.9999999999999995E-8</v>
      </c>
      <c r="B117">
        <v>4</v>
      </c>
      <c r="D117">
        <v>9.9999999999999995E-8</v>
      </c>
      <c r="E117">
        <v>64.871097782999996</v>
      </c>
    </row>
    <row r="118" spans="1:5" x14ac:dyDescent="0.3">
      <c r="A118" s="98">
        <v>3.7999999999999996E-7</v>
      </c>
      <c r="B118">
        <v>6</v>
      </c>
      <c r="D118">
        <v>3.7999999999999996E-7</v>
      </c>
      <c r="E118">
        <v>73.101662860000005</v>
      </c>
    </row>
    <row r="119" spans="1:5" x14ac:dyDescent="0.3">
      <c r="A119" s="98">
        <v>1.5199999999999998E-6</v>
      </c>
      <c r="B119">
        <v>3</v>
      </c>
      <c r="D119">
        <v>1.5199999999999998E-6</v>
      </c>
      <c r="E119">
        <v>51.290148144999996</v>
      </c>
    </row>
    <row r="120" spans="1:5" x14ac:dyDescent="0.3">
      <c r="A120" s="98">
        <v>8.0000000000000018E-7</v>
      </c>
      <c r="B120">
        <v>2</v>
      </c>
      <c r="D120">
        <v>8.0000000000000018E-7</v>
      </c>
      <c r="E120">
        <v>12.654336102499999</v>
      </c>
    </row>
    <row r="121" spans="1:5" x14ac:dyDescent="0.3">
      <c r="A121" s="98">
        <v>3.2000000000000007E-6</v>
      </c>
      <c r="B121">
        <v>1</v>
      </c>
      <c r="D121">
        <v>3.2000000000000007E-6</v>
      </c>
      <c r="E121">
        <v>9.3929902749999989</v>
      </c>
    </row>
    <row r="122" spans="1:5" x14ac:dyDescent="0.3">
      <c r="A122" s="98">
        <v>8.0000000000000018E-7</v>
      </c>
      <c r="B122">
        <v>1</v>
      </c>
      <c r="D122">
        <v>8.0000000000000018E-7</v>
      </c>
      <c r="E122">
        <v>7.9144492718124999</v>
      </c>
    </row>
    <row r="123" spans="1:5" x14ac:dyDescent="0.3">
      <c r="A123" s="98">
        <v>3.0400000000000005E-6</v>
      </c>
      <c r="B123">
        <v>2</v>
      </c>
      <c r="D123">
        <v>3.0400000000000005E-6</v>
      </c>
      <c r="E123">
        <v>9.0719492718124997</v>
      </c>
    </row>
    <row r="124" spans="1:5" x14ac:dyDescent="0.3">
      <c r="A124" s="98">
        <v>1.2160000000000002E-5</v>
      </c>
      <c r="B124">
        <v>1</v>
      </c>
      <c r="D124">
        <v>1.2160000000000002E-5</v>
      </c>
      <c r="E124">
        <v>4.4482646209374996</v>
      </c>
    </row>
    <row r="125" spans="1:5" x14ac:dyDescent="0.3">
      <c r="A125" s="98">
        <v>5.0000000000000002E-5</v>
      </c>
      <c r="B125">
        <v>1</v>
      </c>
      <c r="D125">
        <v>5.0000000000000002E-5</v>
      </c>
      <c r="E125">
        <v>51.871144826999995</v>
      </c>
    </row>
    <row r="126" spans="1:5" x14ac:dyDescent="0.3">
      <c r="A126" s="98">
        <v>9.9999999999999995E-8</v>
      </c>
      <c r="B126">
        <v>4</v>
      </c>
      <c r="D126">
        <v>9.9999999999999995E-8</v>
      </c>
      <c r="E126">
        <v>40.196239042400009</v>
      </c>
    </row>
    <row r="127" spans="1:5" x14ac:dyDescent="0.3">
      <c r="A127" s="98">
        <v>3.7999999999999996E-7</v>
      </c>
      <c r="B127">
        <v>6</v>
      </c>
      <c r="D127">
        <v>3.7999999999999996E-7</v>
      </c>
      <c r="E127">
        <v>48.420592040000002</v>
      </c>
    </row>
    <row r="128" spans="1:5" x14ac:dyDescent="0.3">
      <c r="A128" s="98">
        <v>1.5199999999999998E-6</v>
      </c>
      <c r="B128">
        <v>3</v>
      </c>
      <c r="D128">
        <v>1.5199999999999998E-6</v>
      </c>
      <c r="E128">
        <v>35.492509556000002</v>
      </c>
    </row>
    <row r="129" spans="1:5" x14ac:dyDescent="0.3">
      <c r="A129" s="98">
        <v>8.0000000000000018E-7</v>
      </c>
      <c r="B129">
        <v>2</v>
      </c>
      <c r="D129">
        <v>8.0000000000000018E-7</v>
      </c>
      <c r="E129">
        <v>10.6280347772</v>
      </c>
    </row>
    <row r="130" spans="1:5" x14ac:dyDescent="0.3">
      <c r="A130" s="98">
        <v>3.2000000000000007E-6</v>
      </c>
      <c r="B130">
        <v>1</v>
      </c>
      <c r="D130">
        <v>3.2000000000000007E-6</v>
      </c>
      <c r="E130">
        <v>6.4326141000000003</v>
      </c>
    </row>
    <row r="131" spans="1:5" x14ac:dyDescent="0.3">
      <c r="A131" s="98">
        <v>8.0000000000000018E-7</v>
      </c>
      <c r="B131">
        <v>1</v>
      </c>
      <c r="D131">
        <v>8.0000000000000018E-7</v>
      </c>
      <c r="E131">
        <v>6.1982253672700001</v>
      </c>
    </row>
    <row r="132" spans="1:5" x14ac:dyDescent="0.3">
      <c r="A132" s="98">
        <v>3.0400000000000005E-6</v>
      </c>
      <c r="B132">
        <v>2</v>
      </c>
      <c r="D132">
        <v>3.0400000000000005E-6</v>
      </c>
      <c r="E132">
        <v>8.6885128672699992</v>
      </c>
    </row>
    <row r="133" spans="1:5" x14ac:dyDescent="0.3">
      <c r="A133" s="98">
        <v>1.2160000000000002E-5</v>
      </c>
      <c r="B133">
        <v>1</v>
      </c>
      <c r="D133">
        <v>1.2160000000000002E-5</v>
      </c>
      <c r="E133">
        <v>4.2761581100499999</v>
      </c>
    </row>
    <row r="134" spans="1:5" x14ac:dyDescent="0.3">
      <c r="A134" s="98">
        <v>5.0000000000000002E-5</v>
      </c>
      <c r="B134">
        <v>1</v>
      </c>
      <c r="D134">
        <v>5.0000000000000002E-5</v>
      </c>
      <c r="E134">
        <v>27.080630659360004</v>
      </c>
    </row>
    <row r="135" spans="1:5" x14ac:dyDescent="0.3">
      <c r="A135" s="98">
        <v>5.0000000000000008E-7</v>
      </c>
      <c r="B135">
        <v>1</v>
      </c>
      <c r="D135">
        <v>5.0000000000000008E-7</v>
      </c>
      <c r="E135">
        <v>9.8291052800000003</v>
      </c>
    </row>
    <row r="136" spans="1:5" x14ac:dyDescent="0.3">
      <c r="A136" s="98">
        <v>4.7500000000000006E-7</v>
      </c>
      <c r="B136">
        <v>2</v>
      </c>
      <c r="D136">
        <v>4.7500000000000006E-7</v>
      </c>
      <c r="E136">
        <v>13.579105279999999</v>
      </c>
    </row>
    <row r="137" spans="1:5" x14ac:dyDescent="0.3">
      <c r="A137" s="98">
        <v>9.0250000000000008E-6</v>
      </c>
      <c r="B137">
        <v>0</v>
      </c>
      <c r="D137">
        <v>9.0250000000000008E-6</v>
      </c>
      <c r="E137">
        <v>3.7513382000000002</v>
      </c>
    </row>
    <row r="138" spans="1:5" x14ac:dyDescent="0.3">
      <c r="A138" s="98">
        <v>5.0000000000000004E-6</v>
      </c>
      <c r="B138">
        <v>0</v>
      </c>
      <c r="D138">
        <v>5.0000000000000004E-6</v>
      </c>
      <c r="E138">
        <v>1.254740792</v>
      </c>
    </row>
    <row r="139" spans="1:5" x14ac:dyDescent="0.3">
      <c r="A139" s="98">
        <v>4.7500000000000003E-6</v>
      </c>
      <c r="B139">
        <v>0</v>
      </c>
      <c r="D139">
        <v>4.7500000000000003E-6</v>
      </c>
      <c r="E139">
        <v>0.94224079199999999</v>
      </c>
    </row>
    <row r="140" spans="1:5" x14ac:dyDescent="0.3">
      <c r="A140" s="98">
        <v>9.0249999999999998E-5</v>
      </c>
      <c r="B140">
        <v>0</v>
      </c>
      <c r="D140">
        <v>9.0249999999999998E-5</v>
      </c>
      <c r="E140">
        <v>0.37432572999999997</v>
      </c>
    </row>
    <row r="141" spans="1:5" x14ac:dyDescent="0.3">
      <c r="A141" s="98">
        <v>9.9999999999999995E-8</v>
      </c>
      <c r="B141">
        <v>5</v>
      </c>
      <c r="D141">
        <v>9.9999999999999995E-8</v>
      </c>
      <c r="E141">
        <v>85.982141354000007</v>
      </c>
    </row>
    <row r="142" spans="1:5" x14ac:dyDescent="0.3">
      <c r="A142" s="98">
        <v>3.7999999999999996E-7</v>
      </c>
      <c r="B142">
        <v>7</v>
      </c>
      <c r="D142">
        <v>3.7999999999999996E-7</v>
      </c>
      <c r="E142">
        <v>94.245377740000009</v>
      </c>
    </row>
    <row r="143" spans="1:5" x14ac:dyDescent="0.3">
      <c r="A143" s="98">
        <v>1.5199999999999998E-6</v>
      </c>
      <c r="B143">
        <v>4</v>
      </c>
      <c r="D143">
        <v>1.5199999999999998E-6</v>
      </c>
      <c r="E143">
        <v>69.420993510000002</v>
      </c>
    </row>
    <row r="144" spans="1:5" x14ac:dyDescent="0.3">
      <c r="A144" s="98">
        <v>8.0000000000000018E-7</v>
      </c>
      <c r="B144">
        <v>2</v>
      </c>
      <c r="D144">
        <v>8.0000000000000018E-7</v>
      </c>
      <c r="E144">
        <v>14.210899895000001</v>
      </c>
    </row>
    <row r="145" spans="1:5" x14ac:dyDescent="0.3">
      <c r="A145" s="98">
        <v>3.2000000000000007E-6</v>
      </c>
      <c r="B145">
        <v>1</v>
      </c>
      <c r="D145">
        <v>3.2000000000000007E-6</v>
      </c>
      <c r="E145">
        <v>11.267314349999999</v>
      </c>
    </row>
    <row r="146" spans="1:5" x14ac:dyDescent="0.3">
      <c r="A146" s="98">
        <v>8.0000000000000018E-7</v>
      </c>
      <c r="B146">
        <v>1</v>
      </c>
      <c r="D146">
        <v>8.0000000000000018E-7</v>
      </c>
      <c r="E146">
        <v>9.4348019529999991</v>
      </c>
    </row>
    <row r="147" spans="1:5" x14ac:dyDescent="0.3">
      <c r="A147" s="98">
        <v>3.0400000000000005E-6</v>
      </c>
      <c r="B147">
        <v>2</v>
      </c>
      <c r="D147">
        <v>3.0400000000000005E-6</v>
      </c>
      <c r="E147">
        <v>9.3560394530000011</v>
      </c>
    </row>
    <row r="148" spans="1:5" x14ac:dyDescent="0.3">
      <c r="A148" s="98">
        <v>1.2160000000000002E-5</v>
      </c>
      <c r="B148">
        <v>1</v>
      </c>
      <c r="D148">
        <v>1.2160000000000002E-5</v>
      </c>
      <c r="E148">
        <v>4.6026584762500011</v>
      </c>
    </row>
    <row r="149" spans="1:5" x14ac:dyDescent="0.3">
      <c r="A149" s="98">
        <v>5.0000000000000002E-5</v>
      </c>
      <c r="B149">
        <v>1</v>
      </c>
      <c r="D149">
        <v>5.0000000000000002E-5</v>
      </c>
      <c r="E149">
        <v>68.95532982600001</v>
      </c>
    </row>
    <row r="150" spans="1:5" x14ac:dyDescent="0.3">
      <c r="A150" s="98">
        <v>4.9999999999999998E-8</v>
      </c>
      <c r="B150">
        <v>2</v>
      </c>
      <c r="D150">
        <v>4.9999999999999998E-8</v>
      </c>
      <c r="E150">
        <v>28.779187894575998</v>
      </c>
    </row>
    <row r="151" spans="1:5" x14ac:dyDescent="0.3">
      <c r="A151" s="98">
        <v>1.8999999999999998E-7</v>
      </c>
      <c r="B151">
        <v>3</v>
      </c>
      <c r="D151">
        <v>1.8999999999999998E-7</v>
      </c>
      <c r="E151">
        <v>33.55124386</v>
      </c>
    </row>
    <row r="152" spans="1:5" x14ac:dyDescent="0.3">
      <c r="A152" s="98">
        <v>7.5999999999999992E-7</v>
      </c>
      <c r="B152">
        <v>0</v>
      </c>
      <c r="D152">
        <v>7.5999999999999992E-7</v>
      </c>
      <c r="E152">
        <v>17.268441439439997</v>
      </c>
    </row>
    <row r="153" spans="1:5" x14ac:dyDescent="0.3">
      <c r="A153" s="98">
        <v>4.0000000000000009E-7</v>
      </c>
      <c r="B153">
        <v>1</v>
      </c>
      <c r="D153">
        <v>4.0000000000000009E-7</v>
      </c>
      <c r="E153">
        <v>5.9986505478800005</v>
      </c>
    </row>
    <row r="154" spans="1:5" x14ac:dyDescent="0.3">
      <c r="A154" s="98">
        <v>1.6000000000000004E-6</v>
      </c>
      <c r="B154">
        <v>0</v>
      </c>
      <c r="D154">
        <v>1.6000000000000004E-6</v>
      </c>
      <c r="E154">
        <v>2.4307566500000002</v>
      </c>
    </row>
    <row r="155" spans="1:5" x14ac:dyDescent="0.3">
      <c r="A155" s="98">
        <v>4.0000000000000009E-7</v>
      </c>
      <c r="B155">
        <v>1</v>
      </c>
      <c r="D155">
        <v>4.0000000000000009E-7</v>
      </c>
      <c r="E155">
        <v>5.851816283432</v>
      </c>
    </row>
    <row r="156" spans="1:5" x14ac:dyDescent="0.3">
      <c r="A156" s="98">
        <v>1.5200000000000003E-6</v>
      </c>
      <c r="B156">
        <v>1</v>
      </c>
      <c r="D156">
        <v>1.5200000000000003E-6</v>
      </c>
      <c r="E156">
        <v>4.3222662834320005</v>
      </c>
    </row>
    <row r="157" spans="1:5" x14ac:dyDescent="0.3">
      <c r="A157" s="98">
        <v>6.0800000000000011E-6</v>
      </c>
      <c r="B157">
        <v>0</v>
      </c>
      <c r="D157">
        <v>6.0800000000000011E-6</v>
      </c>
      <c r="E157">
        <v>0.17988611583000003</v>
      </c>
    </row>
    <row r="158" spans="1:5" x14ac:dyDescent="0.3">
      <c r="A158" s="98">
        <v>2.5000000000000001E-5</v>
      </c>
      <c r="B158">
        <v>1</v>
      </c>
      <c r="D158">
        <v>2.5000000000000001E-5</v>
      </c>
      <c r="E158">
        <v>24.144065087343996</v>
      </c>
    </row>
    <row r="159" spans="1:5" x14ac:dyDescent="0.3">
      <c r="A159" s="98">
        <v>4.9999999999999998E-8</v>
      </c>
      <c r="B159">
        <v>2</v>
      </c>
      <c r="D159">
        <v>4.9999999999999998E-8</v>
      </c>
      <c r="E159">
        <v>33.677260416999999</v>
      </c>
    </row>
    <row r="160" spans="1:5" x14ac:dyDescent="0.3">
      <c r="A160" s="98">
        <v>1.8999999999999998E-7</v>
      </c>
      <c r="B160">
        <v>3</v>
      </c>
      <c r="D160">
        <v>1.8999999999999998E-7</v>
      </c>
      <c r="E160">
        <v>38.350815959999998</v>
      </c>
    </row>
    <row r="161" spans="1:5" x14ac:dyDescent="0.3">
      <c r="A161" s="98">
        <v>7.5999999999999992E-7</v>
      </c>
      <c r="B161">
        <v>0</v>
      </c>
      <c r="D161">
        <v>7.5999999999999992E-7</v>
      </c>
      <c r="E161">
        <v>21.470841104999998</v>
      </c>
    </row>
    <row r="162" spans="1:5" x14ac:dyDescent="0.3">
      <c r="A162" s="98">
        <v>4.0000000000000009E-7</v>
      </c>
      <c r="B162">
        <v>1</v>
      </c>
      <c r="D162">
        <v>4.0000000000000009E-7</v>
      </c>
      <c r="E162">
        <v>6.4369664600000007</v>
      </c>
    </row>
    <row r="163" spans="1:5" x14ac:dyDescent="0.3">
      <c r="A163" s="98">
        <v>1.6000000000000004E-6</v>
      </c>
      <c r="B163">
        <v>0</v>
      </c>
      <c r="D163">
        <v>1.6000000000000004E-6</v>
      </c>
      <c r="E163">
        <v>2.9461261499999996</v>
      </c>
    </row>
    <row r="164" spans="1:5" x14ac:dyDescent="0.3">
      <c r="A164" s="98">
        <v>4.0000000000000009E-7</v>
      </c>
      <c r="B164">
        <v>1</v>
      </c>
      <c r="D164">
        <v>4.0000000000000009E-7</v>
      </c>
      <c r="E164">
        <v>6.2837856252500002</v>
      </c>
    </row>
    <row r="165" spans="1:5" x14ac:dyDescent="0.3">
      <c r="A165" s="98">
        <v>1.5200000000000003E-6</v>
      </c>
      <c r="B165">
        <v>1</v>
      </c>
      <c r="D165">
        <v>1.5200000000000003E-6</v>
      </c>
      <c r="E165">
        <v>4.3829856252499999</v>
      </c>
    </row>
    <row r="166" spans="1:5" x14ac:dyDescent="0.3">
      <c r="A166" s="98">
        <v>6.0800000000000011E-6</v>
      </c>
      <c r="B166">
        <v>0</v>
      </c>
      <c r="D166">
        <v>6.0800000000000011E-6</v>
      </c>
      <c r="E166">
        <v>0.22315236000000005</v>
      </c>
    </row>
    <row r="167" spans="1:5" x14ac:dyDescent="0.3">
      <c r="A167" s="98">
        <v>2.5000000000000001E-5</v>
      </c>
      <c r="B167">
        <v>1</v>
      </c>
      <c r="D167">
        <v>2.5000000000000001E-5</v>
      </c>
      <c r="E167">
        <v>29.045940973</v>
      </c>
    </row>
    <row r="168" spans="1:5" x14ac:dyDescent="0.3">
      <c r="A168" s="98">
        <v>4.9999999999999998E-8</v>
      </c>
      <c r="B168">
        <v>2</v>
      </c>
      <c r="D168">
        <v>4.9999999999999998E-8</v>
      </c>
      <c r="E168">
        <v>17.144072983920001</v>
      </c>
    </row>
    <row r="169" spans="1:5" x14ac:dyDescent="0.3">
      <c r="A169" s="98">
        <v>1.8999999999999998E-7</v>
      </c>
      <c r="B169">
        <v>3</v>
      </c>
      <c r="D169">
        <v>1.8999999999999998E-7</v>
      </c>
      <c r="E169">
        <v>21.894845580000002</v>
      </c>
    </row>
    <row r="170" spans="1:5" x14ac:dyDescent="0.3">
      <c r="A170" s="98">
        <v>7.5999999999999992E-7</v>
      </c>
      <c r="B170">
        <v>0</v>
      </c>
      <c r="D170">
        <v>7.5999999999999992E-7</v>
      </c>
      <c r="E170">
        <v>7.4413580948000009</v>
      </c>
    </row>
    <row r="171" spans="1:5" x14ac:dyDescent="0.3">
      <c r="A171" s="98">
        <v>4.0000000000000009E-7</v>
      </c>
      <c r="B171">
        <v>1</v>
      </c>
      <c r="D171">
        <v>4.0000000000000009E-7</v>
      </c>
      <c r="E171">
        <v>4.8410705445999991</v>
      </c>
    </row>
    <row r="172" spans="1:5" x14ac:dyDescent="0.3">
      <c r="A172" s="98">
        <v>1.6000000000000004E-6</v>
      </c>
      <c r="B172">
        <v>0</v>
      </c>
      <c r="D172">
        <v>1.6000000000000004E-6</v>
      </c>
      <c r="E172">
        <v>1.1645039499999998</v>
      </c>
    </row>
    <row r="173" spans="1:5" x14ac:dyDescent="0.3">
      <c r="A173" s="98">
        <v>4.0000000000000009E-7</v>
      </c>
      <c r="B173">
        <v>1</v>
      </c>
      <c r="D173">
        <v>4.0000000000000009E-7</v>
      </c>
      <c r="E173">
        <v>4.8200194254399999</v>
      </c>
    </row>
    <row r="174" spans="1:5" x14ac:dyDescent="0.3">
      <c r="A174" s="98">
        <v>1.5200000000000003E-6</v>
      </c>
      <c r="B174">
        <v>1</v>
      </c>
      <c r="D174">
        <v>1.5200000000000003E-6</v>
      </c>
      <c r="E174">
        <v>4.1567194254400004</v>
      </c>
    </row>
    <row r="175" spans="1:5" x14ac:dyDescent="0.3">
      <c r="A175" s="98">
        <v>6.0800000000000011E-6</v>
      </c>
      <c r="B175">
        <v>0</v>
      </c>
      <c r="D175">
        <v>6.0800000000000011E-6</v>
      </c>
      <c r="E175">
        <v>7.590253985000002E-2</v>
      </c>
    </row>
    <row r="176" spans="1:5" x14ac:dyDescent="0.3">
      <c r="A176" s="98">
        <v>2.5000000000000001E-5</v>
      </c>
      <c r="B176">
        <v>1</v>
      </c>
      <c r="D176">
        <v>2.5000000000000001E-5</v>
      </c>
      <c r="E176">
        <v>12.46483696248</v>
      </c>
    </row>
    <row r="177" spans="1:5" x14ac:dyDescent="0.3">
      <c r="A177" s="98">
        <v>4.9999999999999998E-8</v>
      </c>
      <c r="B177">
        <v>2</v>
      </c>
      <c r="D177">
        <v>4.9999999999999998E-8</v>
      </c>
      <c r="E177">
        <v>17.508875507839999</v>
      </c>
    </row>
    <row r="178" spans="1:5" x14ac:dyDescent="0.3">
      <c r="A178" s="98">
        <v>1.8999999999999998E-7</v>
      </c>
      <c r="B178">
        <v>3</v>
      </c>
      <c r="D178">
        <v>1.8999999999999998E-7</v>
      </c>
      <c r="E178">
        <v>22.212170499999999</v>
      </c>
    </row>
    <row r="179" spans="1:5" x14ac:dyDescent="0.3">
      <c r="A179" s="98">
        <v>7.5999999999999992E-7</v>
      </c>
      <c r="B179">
        <v>0</v>
      </c>
      <c r="D179">
        <v>7.5999999999999992E-7</v>
      </c>
      <c r="E179">
        <v>7.4779412896000004</v>
      </c>
    </row>
    <row r="180" spans="1:5" x14ac:dyDescent="0.3">
      <c r="A180" s="98">
        <v>4.0000000000000009E-7</v>
      </c>
      <c r="B180">
        <v>1</v>
      </c>
      <c r="D180">
        <v>4.0000000000000009E-7</v>
      </c>
      <c r="E180">
        <v>4.8623825392000004</v>
      </c>
    </row>
    <row r="181" spans="1:5" x14ac:dyDescent="0.3">
      <c r="A181" s="98">
        <v>1.6000000000000004E-6</v>
      </c>
      <c r="B181">
        <v>0</v>
      </c>
      <c r="D181">
        <v>1.6000000000000004E-6</v>
      </c>
      <c r="E181">
        <v>1.2128825000000001</v>
      </c>
    </row>
    <row r="182" spans="1:5" x14ac:dyDescent="0.3">
      <c r="A182" s="98">
        <v>4.0000000000000009E-7</v>
      </c>
      <c r="B182">
        <v>1</v>
      </c>
      <c r="D182">
        <v>4.0000000000000009E-7</v>
      </c>
      <c r="E182">
        <v>4.8305391308800001</v>
      </c>
    </row>
    <row r="183" spans="1:5" x14ac:dyDescent="0.3">
      <c r="A183" s="98">
        <v>1.5200000000000003E-6</v>
      </c>
      <c r="B183">
        <v>1</v>
      </c>
      <c r="D183">
        <v>1.5200000000000003E-6</v>
      </c>
      <c r="E183">
        <v>4.1672391308800005</v>
      </c>
    </row>
    <row r="184" spans="1:5" x14ac:dyDescent="0.3">
      <c r="A184" s="98">
        <v>6.0800000000000011E-6</v>
      </c>
      <c r="B184">
        <v>0</v>
      </c>
      <c r="D184">
        <v>6.0800000000000011E-6</v>
      </c>
      <c r="E184">
        <v>7.7031717200000016E-2</v>
      </c>
    </row>
    <row r="185" spans="1:5" x14ac:dyDescent="0.3">
      <c r="A185" s="98">
        <v>2.5000000000000001E-5</v>
      </c>
      <c r="B185">
        <v>1</v>
      </c>
      <c r="D185">
        <v>2.5000000000000001E-5</v>
      </c>
      <c r="E185">
        <v>12.833876184960001</v>
      </c>
    </row>
    <row r="186" spans="1:5" x14ac:dyDescent="0.3">
      <c r="A186" s="98">
        <v>5.0000000000000008E-7</v>
      </c>
      <c r="B186">
        <v>1</v>
      </c>
      <c r="D186">
        <v>5.0000000000000008E-7</v>
      </c>
      <c r="E186">
        <v>11.335314111999999</v>
      </c>
    </row>
    <row r="187" spans="1:5" x14ac:dyDescent="0.3">
      <c r="A187" s="98">
        <v>4.7500000000000006E-7</v>
      </c>
      <c r="B187">
        <v>2</v>
      </c>
      <c r="D187">
        <v>4.7500000000000006E-7</v>
      </c>
      <c r="E187">
        <v>15.085314111999999</v>
      </c>
    </row>
    <row r="188" spans="1:5" x14ac:dyDescent="0.3">
      <c r="A188" s="98">
        <v>9.0250000000000008E-6</v>
      </c>
      <c r="B188">
        <v>0</v>
      </c>
      <c r="D188">
        <v>9.0250000000000008E-6</v>
      </c>
      <c r="E188">
        <v>2.69665278</v>
      </c>
    </row>
    <row r="189" spans="1:5" x14ac:dyDescent="0.3">
      <c r="A189" s="98">
        <v>5.0000000000000004E-6</v>
      </c>
      <c r="B189">
        <v>0</v>
      </c>
      <c r="D189">
        <v>5.0000000000000004E-6</v>
      </c>
      <c r="E189">
        <v>1.6848596167999998</v>
      </c>
    </row>
    <row r="190" spans="1:5" x14ac:dyDescent="0.3">
      <c r="A190" s="98">
        <v>4.7500000000000003E-6</v>
      </c>
      <c r="B190">
        <v>0</v>
      </c>
      <c r="D190">
        <v>4.7500000000000003E-6</v>
      </c>
      <c r="E190">
        <v>1.3723596167999998</v>
      </c>
    </row>
    <row r="191" spans="1:5" x14ac:dyDescent="0.3">
      <c r="A191" s="98">
        <v>9.0249999999999998E-5</v>
      </c>
      <c r="B191">
        <v>0</v>
      </c>
      <c r="D191">
        <v>9.0249999999999998E-5</v>
      </c>
      <c r="E191">
        <v>0.42031041699999999</v>
      </c>
    </row>
    <row r="192" spans="1:5" x14ac:dyDescent="0.3">
      <c r="A192" s="98">
        <v>5.0000000000000008E-7</v>
      </c>
      <c r="B192">
        <v>1</v>
      </c>
      <c r="D192">
        <v>5.0000000000000008E-7</v>
      </c>
      <c r="E192">
        <v>9.2342801520000002</v>
      </c>
    </row>
    <row r="193" spans="1:5" x14ac:dyDescent="0.3">
      <c r="A193" s="98">
        <v>4.7500000000000006E-7</v>
      </c>
      <c r="B193">
        <v>2</v>
      </c>
      <c r="D193">
        <v>4.7500000000000006E-7</v>
      </c>
      <c r="E193">
        <v>12.984280152</v>
      </c>
    </row>
    <row r="194" spans="1:5" x14ac:dyDescent="0.3">
      <c r="A194" s="98">
        <v>9.0250000000000008E-6</v>
      </c>
      <c r="B194">
        <v>0</v>
      </c>
      <c r="D194">
        <v>9.0250000000000008E-6</v>
      </c>
      <c r="E194">
        <v>2.9263866300000001</v>
      </c>
    </row>
    <row r="195" spans="1:5" x14ac:dyDescent="0.3">
      <c r="A195" s="98">
        <v>5.0000000000000004E-6</v>
      </c>
      <c r="B195">
        <v>0</v>
      </c>
      <c r="D195">
        <v>5.0000000000000004E-6</v>
      </c>
      <c r="E195">
        <v>1.2933920228</v>
      </c>
    </row>
    <row r="196" spans="1:5" x14ac:dyDescent="0.3">
      <c r="A196" s="98">
        <v>4.7500000000000003E-6</v>
      </c>
      <c r="B196">
        <v>0</v>
      </c>
      <c r="D196">
        <v>4.7500000000000003E-6</v>
      </c>
      <c r="E196">
        <v>0.98089202279999999</v>
      </c>
    </row>
    <row r="197" spans="1:5" x14ac:dyDescent="0.3">
      <c r="A197" s="98">
        <v>9.0249999999999998E-5</v>
      </c>
      <c r="B197">
        <v>0</v>
      </c>
      <c r="D197">
        <v>9.0249999999999998E-5</v>
      </c>
      <c r="E197">
        <v>0.37845799450000001</v>
      </c>
    </row>
    <row r="198" spans="1:5" x14ac:dyDescent="0.3">
      <c r="A198" s="98">
        <v>1.044E-5</v>
      </c>
      <c r="B198">
        <v>2</v>
      </c>
      <c r="D198">
        <v>1.044E-5</v>
      </c>
      <c r="E198">
        <v>12.943572782399999</v>
      </c>
    </row>
    <row r="199" spans="1:5" x14ac:dyDescent="0.3">
      <c r="A199" s="98">
        <v>6.0134399999999993E-6</v>
      </c>
      <c r="B199">
        <v>4</v>
      </c>
      <c r="D199">
        <v>6.0134399999999993E-6</v>
      </c>
      <c r="E199">
        <v>20.756072782400004</v>
      </c>
    </row>
    <row r="200" spans="1:5" x14ac:dyDescent="0.3">
      <c r="A200" s="98">
        <v>4.008959999999999E-6</v>
      </c>
      <c r="B200">
        <v>0</v>
      </c>
      <c r="D200">
        <v>4.008959999999999E-6</v>
      </c>
      <c r="E200">
        <v>3.9604117059999995</v>
      </c>
    </row>
    <row r="201" spans="1:5" x14ac:dyDescent="0.3">
      <c r="A201" s="98">
        <v>3.1737599999999999E-5</v>
      </c>
      <c r="B201">
        <v>0</v>
      </c>
      <c r="D201">
        <v>3.1737599999999999E-5</v>
      </c>
      <c r="E201">
        <v>3.9537749655999996</v>
      </c>
    </row>
    <row r="202" spans="1:5" x14ac:dyDescent="0.3">
      <c r="A202" s="98">
        <v>9.1350000000000015E-6</v>
      </c>
      <c r="B202">
        <v>0</v>
      </c>
      <c r="D202">
        <v>9.1350000000000015E-6</v>
      </c>
      <c r="E202">
        <v>1.00791091736</v>
      </c>
    </row>
    <row r="203" spans="1:5" x14ac:dyDescent="0.3">
      <c r="A203" s="98">
        <v>2.6352499999999999E-6</v>
      </c>
      <c r="B203">
        <v>0</v>
      </c>
      <c r="D203">
        <v>2.6352499999999999E-6</v>
      </c>
      <c r="E203">
        <v>0.69541091736000005</v>
      </c>
    </row>
    <row r="204" spans="1:5" x14ac:dyDescent="0.3">
      <c r="A204" s="98">
        <v>6.8904000000000001E-6</v>
      </c>
      <c r="B204">
        <v>0</v>
      </c>
      <c r="D204">
        <v>6.8904000000000001E-6</v>
      </c>
      <c r="E204">
        <v>0.73718387916000006</v>
      </c>
    </row>
    <row r="205" spans="1:5" x14ac:dyDescent="0.3">
      <c r="A205" s="98">
        <v>2.428083E-4</v>
      </c>
      <c r="B205">
        <v>0</v>
      </c>
      <c r="D205">
        <v>2.428083E-4</v>
      </c>
      <c r="E205">
        <v>0.34749430654000002</v>
      </c>
    </row>
    <row r="206" spans="1:5" x14ac:dyDescent="0.3">
      <c r="A206" s="98">
        <v>9.7799999999999995E-6</v>
      </c>
      <c r="B206">
        <v>2</v>
      </c>
      <c r="D206">
        <v>9.7799999999999995E-6</v>
      </c>
      <c r="E206">
        <v>12.978382486719999</v>
      </c>
    </row>
    <row r="207" spans="1:5" x14ac:dyDescent="0.3">
      <c r="A207" s="98">
        <v>5.6332799999999994E-6</v>
      </c>
      <c r="B207">
        <v>4</v>
      </c>
      <c r="D207">
        <v>5.6332799999999994E-6</v>
      </c>
      <c r="E207">
        <v>20.790882486720001</v>
      </c>
    </row>
    <row r="208" spans="1:5" x14ac:dyDescent="0.3">
      <c r="A208" s="98">
        <v>3.7555199999999992E-6</v>
      </c>
      <c r="B208">
        <v>0</v>
      </c>
      <c r="D208">
        <v>3.7555199999999992E-6</v>
      </c>
      <c r="E208">
        <v>3.9641332668000002</v>
      </c>
    </row>
    <row r="209" spans="1:5" x14ac:dyDescent="0.3">
      <c r="A209" s="98">
        <v>2.9731199999999998E-5</v>
      </c>
      <c r="B209">
        <v>0</v>
      </c>
      <c r="D209">
        <v>2.9731199999999998E-5</v>
      </c>
      <c r="E209">
        <v>3.9566116276800001</v>
      </c>
    </row>
    <row r="210" spans="1:5" x14ac:dyDescent="0.3">
      <c r="A210" s="98">
        <v>8.5575000000000007E-6</v>
      </c>
      <c r="B210">
        <v>0</v>
      </c>
      <c r="D210">
        <v>8.5575000000000007E-6</v>
      </c>
      <c r="E210">
        <v>1.013132373008</v>
      </c>
    </row>
    <row r="211" spans="1:5" x14ac:dyDescent="0.3">
      <c r="A211" s="98">
        <v>2.6352499999999999E-6</v>
      </c>
      <c r="B211">
        <v>0</v>
      </c>
      <c r="D211">
        <v>2.6352499999999999E-6</v>
      </c>
      <c r="E211">
        <v>0.70063237300799996</v>
      </c>
    </row>
    <row r="212" spans="1:5" x14ac:dyDescent="0.3">
      <c r="A212" s="98">
        <v>6.4547999999999996E-6</v>
      </c>
      <c r="B212">
        <v>0</v>
      </c>
      <c r="D212">
        <v>6.4547999999999996E-6</v>
      </c>
      <c r="E212">
        <v>0.74797506304799999</v>
      </c>
    </row>
    <row r="213" spans="1:5" x14ac:dyDescent="0.3">
      <c r="A213" s="98">
        <v>2.2745834999999997E-4</v>
      </c>
      <c r="B213">
        <v>0</v>
      </c>
      <c r="D213">
        <v>2.2745834999999997E-4</v>
      </c>
      <c r="E213">
        <v>0.34799354741200006</v>
      </c>
    </row>
    <row r="214" spans="1:5" x14ac:dyDescent="0.3">
      <c r="A214" s="98">
        <v>8.4200000000000007E-6</v>
      </c>
      <c r="B214">
        <v>1</v>
      </c>
      <c r="D214">
        <v>8.4200000000000007E-6</v>
      </c>
      <c r="E214">
        <v>6.5319712968000001</v>
      </c>
    </row>
    <row r="215" spans="1:5" x14ac:dyDescent="0.3">
      <c r="A215" s="98">
        <v>1.6840000000000001E-6</v>
      </c>
      <c r="B215">
        <v>2</v>
      </c>
      <c r="D215">
        <v>1.6840000000000001E-6</v>
      </c>
      <c r="E215">
        <v>10.250618922000001</v>
      </c>
    </row>
    <row r="216" spans="1:5" x14ac:dyDescent="0.3">
      <c r="A216" s="98">
        <v>3.1996000000000003E-5</v>
      </c>
      <c r="B216">
        <v>0</v>
      </c>
      <c r="D216">
        <v>3.1996000000000003E-5</v>
      </c>
      <c r="E216">
        <v>1.6236328929999999</v>
      </c>
    </row>
    <row r="217" spans="1:5" x14ac:dyDescent="0.3">
      <c r="A217" s="98">
        <v>4.21E-5</v>
      </c>
      <c r="B217">
        <v>0</v>
      </c>
      <c r="D217">
        <v>4.21E-5</v>
      </c>
      <c r="E217">
        <v>1.1087331945200001</v>
      </c>
    </row>
    <row r="218" spans="1:5" x14ac:dyDescent="0.3">
      <c r="A218" s="98">
        <v>8.4200000000000007E-6</v>
      </c>
      <c r="B218">
        <v>0</v>
      </c>
      <c r="D218">
        <v>8.4200000000000007E-6</v>
      </c>
      <c r="E218">
        <v>0.79153033830000008</v>
      </c>
    </row>
    <row r="219" spans="1:5" x14ac:dyDescent="0.3">
      <c r="A219" s="98">
        <v>1.5998E-4</v>
      </c>
      <c r="B219">
        <v>0</v>
      </c>
      <c r="D219">
        <v>1.5998E-4</v>
      </c>
      <c r="E219">
        <v>0.66935743394999991</v>
      </c>
    </row>
    <row r="220" spans="1:5" x14ac:dyDescent="0.3">
      <c r="A220" s="98">
        <v>2.4999999999999998E-6</v>
      </c>
      <c r="B220">
        <v>2</v>
      </c>
      <c r="D220">
        <v>2.4999999999999998E-6</v>
      </c>
      <c r="E220">
        <v>11.159273288000001</v>
      </c>
    </row>
    <row r="221" spans="1:5" x14ac:dyDescent="0.3">
      <c r="A221" s="98">
        <v>1.4399999999999998E-6</v>
      </c>
      <c r="B221">
        <v>4</v>
      </c>
      <c r="D221">
        <v>1.4399999999999998E-6</v>
      </c>
      <c r="E221">
        <v>19.223338527959999</v>
      </c>
    </row>
    <row r="222" spans="1:5" x14ac:dyDescent="0.3">
      <c r="A222" s="98">
        <v>9.5999999999999991E-7</v>
      </c>
      <c r="B222">
        <v>0</v>
      </c>
      <c r="D222">
        <v>9.5999999999999991E-7</v>
      </c>
      <c r="E222">
        <v>1.9487844700000001</v>
      </c>
    </row>
    <row r="223" spans="1:5" x14ac:dyDescent="0.3">
      <c r="A223" s="98">
        <v>7.5999999999999992E-6</v>
      </c>
      <c r="B223">
        <v>0</v>
      </c>
      <c r="D223">
        <v>7.5999999999999992E-6</v>
      </c>
      <c r="E223">
        <v>1.9259752137400001</v>
      </c>
    </row>
    <row r="224" spans="1:5" x14ac:dyDescent="0.3">
      <c r="A224" s="98">
        <v>2.1875000000000002E-6</v>
      </c>
      <c r="B224">
        <v>0</v>
      </c>
      <c r="D224">
        <v>2.1875000000000002E-6</v>
      </c>
      <c r="E224">
        <v>1.0985784932</v>
      </c>
    </row>
    <row r="225" spans="1:5" x14ac:dyDescent="0.3">
      <c r="A225" s="98">
        <v>5.1875000000000001E-7</v>
      </c>
      <c r="B225">
        <v>0</v>
      </c>
      <c r="D225">
        <v>5.1875000000000001E-7</v>
      </c>
      <c r="E225">
        <v>0.77693827919400005</v>
      </c>
    </row>
    <row r="226" spans="1:5" x14ac:dyDescent="0.3">
      <c r="A226" s="98">
        <v>1.6500000000000001E-6</v>
      </c>
      <c r="B226">
        <v>0</v>
      </c>
      <c r="D226">
        <v>1.6500000000000001E-6</v>
      </c>
      <c r="E226">
        <v>1.0353570569999999</v>
      </c>
    </row>
    <row r="227" spans="1:5" x14ac:dyDescent="0.3">
      <c r="A227" s="98">
        <v>5.814375E-5</v>
      </c>
      <c r="B227">
        <v>0</v>
      </c>
      <c r="D227">
        <v>5.814375E-5</v>
      </c>
      <c r="E227">
        <v>0.35763017049999996</v>
      </c>
    </row>
    <row r="228" spans="1:5" x14ac:dyDescent="0.3">
      <c r="A228" s="98">
        <v>8.4200000000000007E-6</v>
      </c>
      <c r="B228">
        <v>1</v>
      </c>
      <c r="D228">
        <v>8.4200000000000007E-6</v>
      </c>
      <c r="E228">
        <v>8.1162634919999999</v>
      </c>
    </row>
    <row r="229" spans="1:5" x14ac:dyDescent="0.3">
      <c r="A229" s="98">
        <v>1.6840000000000001E-6</v>
      </c>
      <c r="B229">
        <v>2</v>
      </c>
      <c r="D229">
        <v>1.6840000000000001E-6</v>
      </c>
      <c r="E229">
        <v>11.7398069</v>
      </c>
    </row>
    <row r="230" spans="1:5" x14ac:dyDescent="0.3">
      <c r="A230" s="98">
        <v>3.1996000000000003E-5</v>
      </c>
      <c r="B230">
        <v>0</v>
      </c>
      <c r="D230">
        <v>3.1996000000000003E-5</v>
      </c>
      <c r="E230">
        <v>1.7714248500000001</v>
      </c>
    </row>
    <row r="231" spans="1:5" x14ac:dyDescent="0.3">
      <c r="A231" s="98">
        <v>4.21E-5</v>
      </c>
      <c r="B231">
        <v>0</v>
      </c>
      <c r="D231">
        <v>4.21E-5</v>
      </c>
      <c r="E231">
        <v>1.3463770238000001</v>
      </c>
    </row>
    <row r="232" spans="1:5" x14ac:dyDescent="0.3">
      <c r="A232" s="98">
        <v>8.4200000000000007E-6</v>
      </c>
      <c r="B232">
        <v>0</v>
      </c>
      <c r="D232">
        <v>8.4200000000000007E-6</v>
      </c>
      <c r="E232">
        <v>1.014908535</v>
      </c>
    </row>
    <row r="233" spans="1:5" x14ac:dyDescent="0.3">
      <c r="A233" s="98">
        <v>1.5998E-4</v>
      </c>
      <c r="B233">
        <v>0</v>
      </c>
      <c r="D233">
        <v>1.5998E-4</v>
      </c>
      <c r="E233">
        <v>0.69152622750000003</v>
      </c>
    </row>
    <row r="234" spans="1:5" x14ac:dyDescent="0.3">
      <c r="A234" s="98">
        <v>1.2340000000000001E-3</v>
      </c>
      <c r="B234">
        <v>1</v>
      </c>
      <c r="D234">
        <v>1.2340000000000001E-3</v>
      </c>
      <c r="E234">
        <v>14.526525599999999</v>
      </c>
    </row>
    <row r="235" spans="1:5" x14ac:dyDescent="0.3">
      <c r="A235" s="98">
        <v>2.4680000000000004E-4</v>
      </c>
      <c r="B235">
        <v>2</v>
      </c>
      <c r="D235">
        <v>2.4680000000000004E-4</v>
      </c>
      <c r="E235">
        <v>16.711725956000002</v>
      </c>
    </row>
    <row r="236" spans="1:5" x14ac:dyDescent="0.3">
      <c r="A236" s="98">
        <v>4.6892000000000001E-3</v>
      </c>
      <c r="B236">
        <v>0</v>
      </c>
      <c r="D236">
        <v>4.6892000000000001E-3</v>
      </c>
      <c r="E236">
        <v>3.2819189140000002</v>
      </c>
    </row>
    <row r="237" spans="1:5" x14ac:dyDescent="0.3">
      <c r="A237" s="98">
        <v>1.2340000000000002E-2</v>
      </c>
      <c r="B237">
        <v>0</v>
      </c>
      <c r="D237">
        <v>1.2340000000000002E-2</v>
      </c>
      <c r="E237">
        <v>2.0872288399999999</v>
      </c>
    </row>
    <row r="238" spans="1:5" x14ac:dyDescent="0.3">
      <c r="A238" s="98">
        <v>2.4680000000000001E-3</v>
      </c>
      <c r="B238">
        <v>0</v>
      </c>
      <c r="D238">
        <v>2.4680000000000001E-3</v>
      </c>
      <c r="E238">
        <v>1.5400088934</v>
      </c>
    </row>
    <row r="239" spans="1:5" x14ac:dyDescent="0.3">
      <c r="A239" s="98">
        <v>4.6892000000000003E-2</v>
      </c>
      <c r="B239">
        <v>0</v>
      </c>
      <c r="D239">
        <v>4.6892000000000003E-2</v>
      </c>
      <c r="E239">
        <v>0.43178783710000002</v>
      </c>
    </row>
    <row r="240" spans="1:5" x14ac:dyDescent="0.3">
      <c r="A240" s="98">
        <v>1.7900000000000004E-3</v>
      </c>
      <c r="B240">
        <v>1</v>
      </c>
      <c r="D240">
        <v>1.7900000000000004E-3</v>
      </c>
      <c r="E240">
        <v>34.410389800000004</v>
      </c>
    </row>
    <row r="241" spans="1:5" x14ac:dyDescent="0.3">
      <c r="A241" s="98">
        <v>3.5800000000000008E-4</v>
      </c>
      <c r="B241">
        <v>2</v>
      </c>
      <c r="D241">
        <v>3.5800000000000008E-4</v>
      </c>
      <c r="E241">
        <v>36.290624378000004</v>
      </c>
    </row>
    <row r="242" spans="1:5" x14ac:dyDescent="0.3">
      <c r="A242" s="98">
        <v>6.8020000000000008E-3</v>
      </c>
      <c r="B242">
        <v>0</v>
      </c>
      <c r="D242">
        <v>6.8020000000000008E-3</v>
      </c>
      <c r="E242">
        <v>4.7441885570000002</v>
      </c>
    </row>
    <row r="243" spans="1:5" x14ac:dyDescent="0.3">
      <c r="A243" s="98">
        <v>1.7900000000000003E-2</v>
      </c>
      <c r="B243">
        <v>0</v>
      </c>
      <c r="D243">
        <v>1.7900000000000003E-2</v>
      </c>
      <c r="E243">
        <v>5.1523084699999995</v>
      </c>
    </row>
    <row r="244" spans="1:5" x14ac:dyDescent="0.3">
      <c r="A244" s="98">
        <v>3.5800000000000003E-3</v>
      </c>
      <c r="B244">
        <v>0</v>
      </c>
      <c r="D244">
        <v>3.5800000000000003E-3</v>
      </c>
      <c r="E244">
        <v>4.5593436566999994</v>
      </c>
    </row>
    <row r="245" spans="1:5" x14ac:dyDescent="0.3">
      <c r="A245" s="98">
        <v>6.8020000000000011E-2</v>
      </c>
      <c r="B245">
        <v>0</v>
      </c>
      <c r="D245">
        <v>6.8020000000000011E-2</v>
      </c>
      <c r="E245">
        <v>0.73362828355000009</v>
      </c>
    </row>
    <row r="246" spans="1:5" x14ac:dyDescent="0.3">
      <c r="A246" s="98">
        <v>1.9360000000000002E-3</v>
      </c>
      <c r="B246">
        <v>1</v>
      </c>
      <c r="D246">
        <v>1.9360000000000002E-3</v>
      </c>
      <c r="E246">
        <v>15.328810000000001</v>
      </c>
    </row>
    <row r="247" spans="1:5" x14ac:dyDescent="0.3">
      <c r="A247" s="98">
        <v>3.8720000000000003E-4</v>
      </c>
      <c r="B247">
        <v>2</v>
      </c>
      <c r="D247">
        <v>3.8720000000000003E-4</v>
      </c>
      <c r="E247">
        <v>17.343052319999998</v>
      </c>
    </row>
    <row r="248" spans="1:5" x14ac:dyDescent="0.3">
      <c r="A248" s="98">
        <v>7.356800000000001E-3</v>
      </c>
      <c r="B248">
        <v>0</v>
      </c>
      <c r="D248">
        <v>7.356800000000001E-3</v>
      </c>
      <c r="E248">
        <v>3.3450340800000005</v>
      </c>
    </row>
    <row r="249" spans="1:5" x14ac:dyDescent="0.3">
      <c r="A249" s="98">
        <v>1.9360000000000002E-2</v>
      </c>
      <c r="B249">
        <v>0</v>
      </c>
      <c r="D249">
        <v>1.9360000000000002E-2</v>
      </c>
      <c r="E249">
        <v>2.2075715000000002</v>
      </c>
    </row>
    <row r="250" spans="1:5" x14ac:dyDescent="0.3">
      <c r="A250" s="98">
        <v>3.8720000000000004E-3</v>
      </c>
      <c r="B250">
        <v>0</v>
      </c>
      <c r="D250">
        <v>3.8720000000000004E-3</v>
      </c>
      <c r="E250">
        <v>1.6347078480000001</v>
      </c>
    </row>
    <row r="251" spans="1:5" x14ac:dyDescent="0.3">
      <c r="A251" s="98">
        <v>7.3568000000000008E-2</v>
      </c>
      <c r="B251">
        <v>0</v>
      </c>
      <c r="D251">
        <v>7.3568000000000008E-2</v>
      </c>
      <c r="E251">
        <v>0.441255112</v>
      </c>
    </row>
    <row r="252" spans="1:5" x14ac:dyDescent="0.3">
      <c r="A252" s="98">
        <v>1.3020000000000002E-3</v>
      </c>
      <c r="B252">
        <v>1</v>
      </c>
      <c r="D252">
        <v>1.3020000000000002E-3</v>
      </c>
      <c r="E252">
        <v>14.951264399999999</v>
      </c>
    </row>
    <row r="253" spans="1:5" x14ac:dyDescent="0.3">
      <c r="A253" s="98">
        <v>2.6039999999999999E-4</v>
      </c>
      <c r="B253">
        <v>2</v>
      </c>
      <c r="D253">
        <v>2.6039999999999999E-4</v>
      </c>
      <c r="E253">
        <v>17.043031859999999</v>
      </c>
    </row>
    <row r="254" spans="1:5" x14ac:dyDescent="0.3">
      <c r="A254" s="98">
        <v>4.9475999999999999E-3</v>
      </c>
      <c r="B254">
        <v>0</v>
      </c>
      <c r="D254">
        <v>4.9475999999999999E-3</v>
      </c>
      <c r="E254">
        <v>3.3152940899999996</v>
      </c>
    </row>
    <row r="255" spans="1:5" x14ac:dyDescent="0.3">
      <c r="A255" s="98">
        <v>1.3020000000000002E-2</v>
      </c>
      <c r="B255">
        <v>0</v>
      </c>
      <c r="D255">
        <v>1.3020000000000002E-2</v>
      </c>
      <c r="E255">
        <v>2.1509396599999997</v>
      </c>
    </row>
    <row r="256" spans="1:5" x14ac:dyDescent="0.3">
      <c r="A256" s="98">
        <v>2.6040000000000004E-3</v>
      </c>
      <c r="B256">
        <v>0</v>
      </c>
      <c r="D256">
        <v>2.6040000000000004E-3</v>
      </c>
      <c r="E256">
        <v>1.5897047790000001</v>
      </c>
    </row>
    <row r="257" spans="1:5" x14ac:dyDescent="0.3">
      <c r="A257" s="98">
        <v>4.9476000000000006E-2</v>
      </c>
      <c r="B257">
        <v>0</v>
      </c>
      <c r="D257">
        <v>4.9476000000000006E-2</v>
      </c>
      <c r="E257">
        <v>0.43679411349999997</v>
      </c>
    </row>
    <row r="258" spans="1:5" x14ac:dyDescent="0.3">
      <c r="A258" s="98">
        <v>1.0560000000000003E-3</v>
      </c>
      <c r="B258">
        <v>1</v>
      </c>
      <c r="D258">
        <v>1.0560000000000003E-3</v>
      </c>
      <c r="E258">
        <v>11.883706400000001</v>
      </c>
    </row>
    <row r="259" spans="1:5" x14ac:dyDescent="0.3">
      <c r="A259" s="98">
        <v>2.1120000000000004E-4</v>
      </c>
      <c r="B259">
        <v>2</v>
      </c>
      <c r="D259">
        <v>2.1120000000000004E-4</v>
      </c>
      <c r="E259">
        <v>14.620845480000002</v>
      </c>
    </row>
    <row r="260" spans="1:5" x14ac:dyDescent="0.3">
      <c r="A260" s="98">
        <v>4.0128000000000004E-3</v>
      </c>
      <c r="B260">
        <v>0</v>
      </c>
      <c r="D260">
        <v>4.0128000000000004E-3</v>
      </c>
      <c r="E260">
        <v>3.0738616199999997</v>
      </c>
    </row>
    <row r="261" spans="1:5" x14ac:dyDescent="0.3">
      <c r="A261" s="98">
        <v>1.056E-2</v>
      </c>
      <c r="B261">
        <v>0</v>
      </c>
      <c r="D261">
        <v>1.056E-2</v>
      </c>
      <c r="E261">
        <v>1.6908059600000001</v>
      </c>
    </row>
    <row r="262" spans="1:5" x14ac:dyDescent="0.3">
      <c r="A262" s="98">
        <v>2.1120000000000002E-3</v>
      </c>
      <c r="B262">
        <v>0</v>
      </c>
      <c r="D262">
        <v>2.1120000000000002E-3</v>
      </c>
      <c r="E262">
        <v>1.226376822</v>
      </c>
    </row>
    <row r="263" spans="1:5" x14ac:dyDescent="0.3">
      <c r="A263" s="98">
        <v>4.0127999999999997E-2</v>
      </c>
      <c r="B263">
        <v>0</v>
      </c>
      <c r="D263">
        <v>4.0127999999999997E-2</v>
      </c>
      <c r="E263">
        <v>0.40057924300000003</v>
      </c>
    </row>
    <row r="264" spans="1:5" x14ac:dyDescent="0.3">
      <c r="A264" s="98">
        <v>1.9720000000000002E-3</v>
      </c>
      <c r="B264">
        <v>1</v>
      </c>
      <c r="D264">
        <v>1.9720000000000002E-3</v>
      </c>
      <c r="E264">
        <v>18.868300000000001</v>
      </c>
    </row>
    <row r="265" spans="1:5" x14ac:dyDescent="0.3">
      <c r="A265" s="98">
        <v>3.9440000000000005E-4</v>
      </c>
      <c r="B265">
        <v>2</v>
      </c>
      <c r="D265">
        <v>3.9440000000000005E-4</v>
      </c>
      <c r="E265">
        <v>20.138401657999999</v>
      </c>
    </row>
    <row r="266" spans="1:5" x14ac:dyDescent="0.3">
      <c r="A266" s="98">
        <v>7.4936000000000004E-3</v>
      </c>
      <c r="B266">
        <v>0</v>
      </c>
      <c r="D266">
        <v>7.4936000000000004E-3</v>
      </c>
      <c r="E266">
        <v>3.6236168769999999</v>
      </c>
    </row>
    <row r="267" spans="1:5" x14ac:dyDescent="0.3">
      <c r="A267" s="98">
        <v>1.9720000000000001E-2</v>
      </c>
      <c r="B267">
        <v>0</v>
      </c>
      <c r="D267">
        <v>1.9720000000000001E-2</v>
      </c>
      <c r="E267">
        <v>2.7384949999999999</v>
      </c>
    </row>
    <row r="268" spans="1:5" x14ac:dyDescent="0.3">
      <c r="A268" s="98">
        <v>3.9440000000000005E-3</v>
      </c>
      <c r="B268">
        <v>0</v>
      </c>
      <c r="D268">
        <v>3.9440000000000005E-3</v>
      </c>
      <c r="E268">
        <v>2.0540102487</v>
      </c>
    </row>
    <row r="269" spans="1:5" x14ac:dyDescent="0.3">
      <c r="A269" s="98">
        <v>7.4936000000000003E-2</v>
      </c>
      <c r="B269">
        <v>0</v>
      </c>
      <c r="D269">
        <v>7.4936000000000003E-2</v>
      </c>
      <c r="E269">
        <v>0.48304253154999999</v>
      </c>
    </row>
    <row r="270" spans="1:5" x14ac:dyDescent="0.3">
      <c r="A270" s="98">
        <v>1.9720000000000002E-3</v>
      </c>
      <c r="B270">
        <v>1</v>
      </c>
      <c r="D270">
        <v>1.9720000000000002E-3</v>
      </c>
      <c r="E270">
        <v>14.5737188</v>
      </c>
    </row>
    <row r="271" spans="1:5" x14ac:dyDescent="0.3">
      <c r="A271" s="98">
        <v>3.9440000000000005E-4</v>
      </c>
      <c r="B271">
        <v>2</v>
      </c>
      <c r="D271">
        <v>3.9440000000000005E-4</v>
      </c>
      <c r="E271">
        <v>16.734956839999999</v>
      </c>
    </row>
    <row r="272" spans="1:5" x14ac:dyDescent="0.3">
      <c r="A272" s="98">
        <v>7.4936000000000004E-3</v>
      </c>
      <c r="B272">
        <v>0</v>
      </c>
      <c r="D272">
        <v>7.4936000000000004E-3</v>
      </c>
      <c r="E272">
        <v>3.2854474599999999</v>
      </c>
    </row>
    <row r="273" spans="1:5" x14ac:dyDescent="0.3">
      <c r="A273" s="98">
        <v>1.9720000000000001E-2</v>
      </c>
      <c r="B273">
        <v>0</v>
      </c>
      <c r="D273">
        <v>1.9720000000000001E-2</v>
      </c>
      <c r="E273">
        <v>2.0943078199999996</v>
      </c>
    </row>
    <row r="274" spans="1:5" x14ac:dyDescent="0.3">
      <c r="A274" s="98">
        <v>3.9440000000000005E-3</v>
      </c>
      <c r="B274">
        <v>0</v>
      </c>
      <c r="D274">
        <v>3.9440000000000005E-3</v>
      </c>
      <c r="E274">
        <v>1.5434935259999998</v>
      </c>
    </row>
    <row r="275" spans="1:5" x14ac:dyDescent="0.3">
      <c r="A275">
        <v>7.4936000000000003E-2</v>
      </c>
      <c r="B275">
        <v>0</v>
      </c>
      <c r="D275">
        <v>7.4936000000000003E-2</v>
      </c>
      <c r="E275">
        <v>0.43231711899999997</v>
      </c>
    </row>
    <row r="276" spans="1:5" x14ac:dyDescent="0.3">
      <c r="A276">
        <v>9.7799999999999995E-6</v>
      </c>
      <c r="B276">
        <v>2</v>
      </c>
      <c r="D276">
        <v>9.7799999999999995E-6</v>
      </c>
      <c r="E276">
        <v>13.887814327999997</v>
      </c>
    </row>
    <row r="277" spans="1:5" x14ac:dyDescent="0.3">
      <c r="A277">
        <v>5.6332799999999994E-6</v>
      </c>
      <c r="B277">
        <v>4</v>
      </c>
      <c r="D277">
        <v>5.6332799999999994E-6</v>
      </c>
      <c r="E277">
        <v>21.592314760239997</v>
      </c>
    </row>
    <row r="278" spans="1:5" x14ac:dyDescent="0.3">
      <c r="A278">
        <v>3.7555199999999992E-6</v>
      </c>
      <c r="B278">
        <v>0</v>
      </c>
      <c r="D278">
        <v>3.7555199999999992E-6</v>
      </c>
      <c r="E278">
        <v>4.0613620699999995</v>
      </c>
    </row>
    <row r="279" spans="1:5" x14ac:dyDescent="0.3">
      <c r="A279">
        <v>2.9731199999999998E-5</v>
      </c>
      <c r="B279">
        <v>0</v>
      </c>
      <c r="D279">
        <v>2.9731199999999998E-5</v>
      </c>
      <c r="E279">
        <v>4.0292918495599999</v>
      </c>
    </row>
    <row r="280" spans="1:5" x14ac:dyDescent="0.3">
      <c r="A280">
        <v>8.5575000000000007E-6</v>
      </c>
      <c r="B280">
        <v>0</v>
      </c>
      <c r="D280">
        <v>8.5575000000000007E-6</v>
      </c>
      <c r="E280">
        <v>1.1495471492</v>
      </c>
    </row>
    <row r="281" spans="1:5" x14ac:dyDescent="0.3">
      <c r="A281">
        <v>2.6352499999999999E-6</v>
      </c>
      <c r="B281">
        <v>0</v>
      </c>
      <c r="D281">
        <v>2.6352499999999999E-6</v>
      </c>
      <c r="E281">
        <v>0.82084721403599992</v>
      </c>
    </row>
    <row r="282" spans="1:5" x14ac:dyDescent="0.3">
      <c r="A282">
        <v>6.4547999999999996E-6</v>
      </c>
      <c r="B282">
        <v>0</v>
      </c>
      <c r="D282">
        <v>6.4547999999999996E-6</v>
      </c>
      <c r="E282">
        <v>0.91418969760000002</v>
      </c>
    </row>
    <row r="283" spans="1:5" x14ac:dyDescent="0.3">
      <c r="A283">
        <v>2.2745834999999997E-4</v>
      </c>
      <c r="B283">
        <v>0</v>
      </c>
      <c r="D283">
        <v>2.2745834999999997E-4</v>
      </c>
      <c r="E283">
        <v>0.35950460440000004</v>
      </c>
    </row>
    <row r="284" spans="1:5" x14ac:dyDescent="0.3">
      <c r="A284">
        <v>7.3799999999999996E-6</v>
      </c>
      <c r="B284">
        <v>2</v>
      </c>
      <c r="D284">
        <v>7.3799999999999996E-6</v>
      </c>
      <c r="E284">
        <v>13.651376396</v>
      </c>
    </row>
    <row r="285" spans="1:5" x14ac:dyDescent="0.3">
      <c r="A285">
        <v>4.2508799999999997E-6</v>
      </c>
      <c r="B285">
        <v>4</v>
      </c>
      <c r="D285">
        <v>4.2508799999999997E-6</v>
      </c>
      <c r="E285">
        <v>21.377062334680001</v>
      </c>
    </row>
    <row r="286" spans="1:5" x14ac:dyDescent="0.3">
      <c r="A286">
        <v>2.8339199999999994E-6</v>
      </c>
      <c r="B286">
        <v>0</v>
      </c>
      <c r="D286">
        <v>2.8339199999999994E-6</v>
      </c>
      <c r="E286">
        <v>4.0360841149999995</v>
      </c>
    </row>
    <row r="287" spans="1:5" x14ac:dyDescent="0.3">
      <c r="A287">
        <v>2.2435199999999998E-5</v>
      </c>
      <c r="B287">
        <v>0</v>
      </c>
      <c r="D287">
        <v>2.2435199999999998E-5</v>
      </c>
      <c r="E287">
        <v>4.0103048814199997</v>
      </c>
    </row>
    <row r="288" spans="1:5" x14ac:dyDescent="0.3">
      <c r="A288">
        <v>6.4575000000000004E-6</v>
      </c>
      <c r="B288">
        <v>0</v>
      </c>
      <c r="D288">
        <v>6.4575000000000004E-6</v>
      </c>
      <c r="E288">
        <v>1.1140814593999999</v>
      </c>
    </row>
    <row r="289" spans="1:5" x14ac:dyDescent="0.3">
      <c r="A289">
        <v>2.6352499999999999E-6</v>
      </c>
      <c r="B289">
        <v>0</v>
      </c>
      <c r="D289">
        <v>2.6352499999999999E-6</v>
      </c>
      <c r="E289">
        <v>0.78855935020200008</v>
      </c>
    </row>
    <row r="290" spans="1:5" x14ac:dyDescent="0.3">
      <c r="A290">
        <v>4.8707999999999992E-6</v>
      </c>
      <c r="B290">
        <v>0</v>
      </c>
      <c r="D290">
        <v>4.8707999999999992E-6</v>
      </c>
      <c r="E290">
        <v>0.8635915032</v>
      </c>
    </row>
    <row r="291" spans="1:5" x14ac:dyDescent="0.3">
      <c r="A291">
        <v>1.7164034999999999E-4</v>
      </c>
      <c r="B291">
        <v>0</v>
      </c>
      <c r="D291">
        <v>1.7164034999999999E-4</v>
      </c>
      <c r="E291">
        <v>0.35641413579999998</v>
      </c>
    </row>
    <row r="292" spans="1:5" x14ac:dyDescent="0.3">
      <c r="A292">
        <v>4.9999999999999998E-8</v>
      </c>
      <c r="B292">
        <v>2</v>
      </c>
      <c r="D292">
        <v>4.9999999999999998E-8</v>
      </c>
      <c r="E292">
        <v>17.718189691980001</v>
      </c>
    </row>
    <row r="293" spans="1:5" x14ac:dyDescent="0.3">
      <c r="A293">
        <v>1.8999999999999998E-7</v>
      </c>
      <c r="B293">
        <v>3</v>
      </c>
      <c r="D293">
        <v>1.8999999999999998E-7</v>
      </c>
      <c r="E293">
        <v>22.413906350000001</v>
      </c>
    </row>
    <row r="294" spans="1:5" x14ac:dyDescent="0.3">
      <c r="A294">
        <v>7.5999999999999992E-7</v>
      </c>
      <c r="B294">
        <v>0</v>
      </c>
      <c r="D294">
        <v>7.5999999999999992E-7</v>
      </c>
      <c r="E294">
        <v>7.5000967637000002</v>
      </c>
    </row>
    <row r="295" spans="1:5" x14ac:dyDescent="0.3">
      <c r="A295">
        <v>4.0000000000000009E-7</v>
      </c>
      <c r="B295">
        <v>1</v>
      </c>
      <c r="D295">
        <v>4.0000000000000009E-7</v>
      </c>
      <c r="E295">
        <v>4.8724915556499999</v>
      </c>
    </row>
    <row r="296" spans="1:5" x14ac:dyDescent="0.3">
      <c r="A296">
        <v>1.6000000000000004E-6</v>
      </c>
      <c r="B296">
        <v>0</v>
      </c>
      <c r="D296">
        <v>1.6000000000000004E-6</v>
      </c>
      <c r="E296">
        <v>1.2426111874999999</v>
      </c>
    </row>
    <row r="297" spans="1:5" x14ac:dyDescent="0.3">
      <c r="A297">
        <v>4.0000000000000009E-7</v>
      </c>
      <c r="B297">
        <v>1</v>
      </c>
      <c r="D297">
        <v>4.0000000000000009E-7</v>
      </c>
      <c r="E297">
        <v>4.8355289911600003</v>
      </c>
    </row>
    <row r="298" spans="1:5" x14ac:dyDescent="0.3">
      <c r="A298">
        <v>1.5200000000000003E-6</v>
      </c>
      <c r="B298">
        <v>1</v>
      </c>
      <c r="D298">
        <v>1.5200000000000003E-6</v>
      </c>
      <c r="E298">
        <v>4.1722289911600008</v>
      </c>
    </row>
    <row r="299" spans="1:5" x14ac:dyDescent="0.3">
      <c r="A299">
        <v>6.0800000000000011E-6</v>
      </c>
      <c r="B299">
        <v>0</v>
      </c>
      <c r="D299">
        <v>6.0800000000000011E-6</v>
      </c>
      <c r="E299">
        <v>7.7567325087500014E-2</v>
      </c>
    </row>
    <row r="300" spans="1:5" x14ac:dyDescent="0.3">
      <c r="A300">
        <v>2.5000000000000001E-5</v>
      </c>
      <c r="B300">
        <v>1</v>
      </c>
      <c r="D300">
        <v>2.5000000000000001E-5</v>
      </c>
      <c r="E300">
        <v>13.056082699200001</v>
      </c>
    </row>
    <row r="301" spans="1:5" x14ac:dyDescent="0.3">
      <c r="A301">
        <v>4.9999999999999998E-8</v>
      </c>
      <c r="B301">
        <v>2</v>
      </c>
      <c r="D301">
        <v>4.9999999999999998E-8</v>
      </c>
      <c r="E301">
        <v>19.96361982674</v>
      </c>
    </row>
    <row r="302" spans="1:5" x14ac:dyDescent="0.3">
      <c r="A302">
        <v>1.8999999999999998E-7</v>
      </c>
      <c r="B302">
        <v>3</v>
      </c>
      <c r="D302">
        <v>1.8999999999999998E-7</v>
      </c>
      <c r="E302">
        <v>24.684891590000003</v>
      </c>
    </row>
    <row r="303" spans="1:5" x14ac:dyDescent="0.3">
      <c r="A303">
        <v>7.5999999999999992E-7</v>
      </c>
      <c r="B303">
        <v>0</v>
      </c>
      <c r="D303">
        <v>7.5999999999999992E-7</v>
      </c>
      <c r="E303">
        <v>10.1990401931</v>
      </c>
    </row>
    <row r="304" spans="1:5" x14ac:dyDescent="0.3">
      <c r="A304">
        <v>4.0000000000000009E-7</v>
      </c>
      <c r="B304">
        <v>1</v>
      </c>
      <c r="D304">
        <v>4.0000000000000009E-7</v>
      </c>
      <c r="E304">
        <v>5.1188459659500003</v>
      </c>
    </row>
    <row r="305" spans="1:5" x14ac:dyDescent="0.3">
      <c r="A305">
        <v>1.6000000000000004E-6</v>
      </c>
      <c r="B305">
        <v>0</v>
      </c>
      <c r="D305">
        <v>1.6000000000000004E-6</v>
      </c>
      <c r="E305">
        <v>1.4456349125000001</v>
      </c>
    </row>
    <row r="306" spans="1:5" x14ac:dyDescent="0.3">
      <c r="A306">
        <v>4.0000000000000009E-7</v>
      </c>
      <c r="B306">
        <v>1</v>
      </c>
      <c r="D306">
        <v>4.0000000000000009E-7</v>
      </c>
      <c r="E306">
        <v>5.0963893870800003</v>
      </c>
    </row>
    <row r="307" spans="1:5" x14ac:dyDescent="0.3">
      <c r="A307">
        <v>1.5200000000000003E-6</v>
      </c>
      <c r="B307">
        <v>1</v>
      </c>
      <c r="D307">
        <v>1.5200000000000003E-6</v>
      </c>
      <c r="E307">
        <v>4.1855893870800003</v>
      </c>
    </row>
    <row r="308" spans="1:5" x14ac:dyDescent="0.3">
      <c r="A308">
        <v>6.0800000000000011E-6</v>
      </c>
      <c r="B308">
        <v>0</v>
      </c>
      <c r="D308">
        <v>6.0800000000000011E-6</v>
      </c>
      <c r="E308">
        <v>0.10354959051250001</v>
      </c>
    </row>
    <row r="309" spans="1:5" x14ac:dyDescent="0.3">
      <c r="A309">
        <v>2.5000000000000001E-5</v>
      </c>
      <c r="B309">
        <v>1</v>
      </c>
      <c r="D309">
        <v>2.5000000000000001E-5</v>
      </c>
      <c r="E309">
        <v>15.2915473296</v>
      </c>
    </row>
    <row r="310" spans="1:5" x14ac:dyDescent="0.3">
      <c r="A310">
        <v>4.9999999999999998E-8</v>
      </c>
      <c r="B310">
        <v>3</v>
      </c>
      <c r="D310">
        <v>4.9999999999999998E-8</v>
      </c>
      <c r="E310">
        <v>77.049626270000005</v>
      </c>
    </row>
    <row r="311" spans="1:5" x14ac:dyDescent="0.3">
      <c r="A311">
        <v>1.8999999999999998E-7</v>
      </c>
      <c r="B311">
        <v>6</v>
      </c>
      <c r="D311">
        <v>1.8999999999999998E-7</v>
      </c>
      <c r="E311">
        <v>89.431945940000006</v>
      </c>
    </row>
    <row r="312" spans="1:5" x14ac:dyDescent="0.3">
      <c r="A312">
        <v>7.5999999999999992E-7</v>
      </c>
      <c r="B312">
        <v>0</v>
      </c>
      <c r="D312">
        <v>7.5999999999999992E-7</v>
      </c>
      <c r="E312">
        <v>55.343235050000004</v>
      </c>
    </row>
    <row r="313" spans="1:5" x14ac:dyDescent="0.3">
      <c r="A313">
        <v>4.0000000000000009E-7</v>
      </c>
      <c r="B313">
        <v>2</v>
      </c>
      <c r="D313">
        <v>4.0000000000000009E-7</v>
      </c>
      <c r="E313">
        <v>13.757959475000002</v>
      </c>
    </row>
    <row r="314" spans="1:5" x14ac:dyDescent="0.3">
      <c r="A314">
        <v>1.6000000000000004E-6</v>
      </c>
      <c r="B314">
        <v>0</v>
      </c>
      <c r="D314">
        <v>1.6000000000000004E-6</v>
      </c>
      <c r="E314">
        <v>7.0604973500000003</v>
      </c>
    </row>
    <row r="315" spans="1:5" x14ac:dyDescent="0.3">
      <c r="A315">
        <v>4.0000000000000009E-7</v>
      </c>
      <c r="B315">
        <v>2</v>
      </c>
      <c r="D315">
        <v>4.0000000000000009E-7</v>
      </c>
      <c r="E315">
        <v>13.50661814</v>
      </c>
    </row>
    <row r="316" spans="1:5" x14ac:dyDescent="0.3">
      <c r="A316">
        <v>1.5200000000000003E-6</v>
      </c>
      <c r="B316">
        <v>1</v>
      </c>
      <c r="D316">
        <v>1.5200000000000003E-6</v>
      </c>
      <c r="E316">
        <v>4.8524056399999997</v>
      </c>
    </row>
    <row r="317" spans="1:5" x14ac:dyDescent="0.3">
      <c r="A317">
        <v>6.0800000000000011E-6</v>
      </c>
      <c r="B317">
        <v>0</v>
      </c>
      <c r="D317">
        <v>6.0800000000000011E-6</v>
      </c>
      <c r="E317">
        <v>0.57120988125000016</v>
      </c>
    </row>
    <row r="318" spans="1:5" x14ac:dyDescent="0.3">
      <c r="A318">
        <v>2.5000000000000001E-5</v>
      </c>
      <c r="B318">
        <v>3</v>
      </c>
      <c r="D318">
        <v>2.5000000000000001E-5</v>
      </c>
      <c r="E318">
        <v>75.898294630000009</v>
      </c>
    </row>
    <row r="319" spans="1:5" x14ac:dyDescent="0.3">
      <c r="A319">
        <v>4.9999999999999998E-8</v>
      </c>
      <c r="B319">
        <v>2</v>
      </c>
      <c r="D319">
        <v>4.9999999999999998E-8</v>
      </c>
      <c r="E319">
        <v>17.912666761680001</v>
      </c>
    </row>
    <row r="320" spans="1:5" x14ac:dyDescent="0.3">
      <c r="A320">
        <v>1.8999999999999998E-7</v>
      </c>
      <c r="B320">
        <v>3</v>
      </c>
      <c r="D320">
        <v>1.8999999999999998E-7</v>
      </c>
      <c r="E320">
        <v>22.671727500000003</v>
      </c>
    </row>
    <row r="321" spans="1:5" x14ac:dyDescent="0.3">
      <c r="A321">
        <v>7.5999999999999992E-7</v>
      </c>
      <c r="B321">
        <v>0</v>
      </c>
      <c r="D321">
        <v>7.5999999999999992E-7</v>
      </c>
      <c r="E321">
        <v>7.5197755692000001</v>
      </c>
    </row>
    <row r="322" spans="1:5" x14ac:dyDescent="0.3">
      <c r="A322">
        <v>4.0000000000000009E-7</v>
      </c>
      <c r="B322">
        <v>1</v>
      </c>
      <c r="D322">
        <v>4.0000000000000009E-7</v>
      </c>
      <c r="E322">
        <v>4.8835324654000001</v>
      </c>
    </row>
    <row r="323" spans="1:5" x14ac:dyDescent="0.3">
      <c r="A323">
        <v>1.6000000000000004E-6</v>
      </c>
      <c r="B323">
        <v>0</v>
      </c>
      <c r="D323">
        <v>1.6000000000000004E-6</v>
      </c>
      <c r="E323">
        <v>1.2800437499999999</v>
      </c>
    </row>
    <row r="324" spans="1:5" x14ac:dyDescent="0.3">
      <c r="A324">
        <v>4.0000000000000009E-7</v>
      </c>
      <c r="B324">
        <v>1</v>
      </c>
      <c r="D324">
        <v>4.0000000000000009E-7</v>
      </c>
      <c r="E324">
        <v>4.8409788385599999</v>
      </c>
    </row>
    <row r="325" spans="1:5" x14ac:dyDescent="0.3">
      <c r="A325">
        <v>1.5200000000000003E-6</v>
      </c>
      <c r="B325">
        <v>1</v>
      </c>
      <c r="D325">
        <v>1.5200000000000003E-6</v>
      </c>
      <c r="E325">
        <v>4.1776788385599994</v>
      </c>
    </row>
    <row r="326" spans="1:5" x14ac:dyDescent="0.3">
      <c r="A326">
        <v>6.0800000000000011E-6</v>
      </c>
      <c r="B326">
        <v>0</v>
      </c>
      <c r="D326">
        <v>6.0800000000000011E-6</v>
      </c>
      <c r="E326">
        <v>7.8152307650000016E-2</v>
      </c>
    </row>
    <row r="327" spans="1:5" x14ac:dyDescent="0.3">
      <c r="A327">
        <v>2.5000000000000001E-5</v>
      </c>
      <c r="B327">
        <v>1</v>
      </c>
      <c r="D327">
        <v>2.5000000000000001E-5</v>
      </c>
      <c r="E327">
        <v>13.254400787200002</v>
      </c>
    </row>
    <row r="328" spans="1:5" x14ac:dyDescent="0.3">
      <c r="A328">
        <v>4.9999999999999998E-8</v>
      </c>
      <c r="B328">
        <v>2</v>
      </c>
      <c r="D328">
        <v>4.9999999999999998E-8</v>
      </c>
      <c r="E328">
        <v>20.593083222979999</v>
      </c>
    </row>
    <row r="329" spans="1:5" x14ac:dyDescent="0.3">
      <c r="A329">
        <v>1.8999999999999998E-7</v>
      </c>
      <c r="B329">
        <v>3</v>
      </c>
      <c r="D329">
        <v>1.8999999999999998E-7</v>
      </c>
      <c r="E329">
        <v>25.249986969999998</v>
      </c>
    </row>
    <row r="330" spans="1:5" x14ac:dyDescent="0.3">
      <c r="A330">
        <v>7.5999999999999992E-7</v>
      </c>
      <c r="B330">
        <v>0</v>
      </c>
      <c r="D330">
        <v>7.5999999999999992E-7</v>
      </c>
      <c r="E330">
        <v>10.262734528699999</v>
      </c>
    </row>
    <row r="331" spans="1:5" x14ac:dyDescent="0.3">
      <c r="A331">
        <v>4.0000000000000009E-7</v>
      </c>
      <c r="B331">
        <v>1</v>
      </c>
      <c r="D331">
        <v>4.0000000000000009E-7</v>
      </c>
      <c r="E331">
        <v>5.15458204815</v>
      </c>
    </row>
    <row r="332" spans="1:5" x14ac:dyDescent="0.3">
      <c r="A332">
        <v>1.6000000000000004E-6</v>
      </c>
      <c r="B332">
        <v>0</v>
      </c>
      <c r="D332">
        <v>1.6000000000000004E-6</v>
      </c>
      <c r="E332">
        <v>1.5311258625000002</v>
      </c>
    </row>
    <row r="333" spans="1:5" x14ac:dyDescent="0.3">
      <c r="A333">
        <v>4.0000000000000009E-7</v>
      </c>
      <c r="B333">
        <v>1</v>
      </c>
      <c r="D333">
        <v>4.0000000000000009E-7</v>
      </c>
      <c r="E333">
        <v>5.1140288931600004</v>
      </c>
    </row>
    <row r="334" spans="1:5" x14ac:dyDescent="0.3">
      <c r="A334">
        <v>1.5200000000000003E-6</v>
      </c>
      <c r="B334">
        <v>1</v>
      </c>
      <c r="D334">
        <v>1.5200000000000003E-6</v>
      </c>
      <c r="E334">
        <v>4.2032288931599995</v>
      </c>
    </row>
    <row r="335" spans="1:5" x14ac:dyDescent="0.3">
      <c r="A335">
        <v>6.0800000000000011E-6</v>
      </c>
      <c r="B335">
        <v>0</v>
      </c>
      <c r="D335">
        <v>6.0800000000000011E-6</v>
      </c>
      <c r="E335">
        <v>0.10544300196250002</v>
      </c>
    </row>
    <row r="336" spans="1:5" x14ac:dyDescent="0.3">
      <c r="A336">
        <v>2.5000000000000001E-5</v>
      </c>
      <c r="B336">
        <v>1</v>
      </c>
      <c r="D336">
        <v>2.5000000000000001E-5</v>
      </c>
      <c r="E336">
        <v>15.933442939200001</v>
      </c>
    </row>
    <row r="337" spans="1:5" x14ac:dyDescent="0.3">
      <c r="A337">
        <v>5.0000000000000008E-7</v>
      </c>
      <c r="B337">
        <v>1</v>
      </c>
      <c r="D337">
        <v>5.0000000000000008E-7</v>
      </c>
      <c r="E337">
        <v>11.424037328000001</v>
      </c>
    </row>
    <row r="338" spans="1:5" x14ac:dyDescent="0.3">
      <c r="A338">
        <v>4.7500000000000006E-7</v>
      </c>
      <c r="B338">
        <v>2</v>
      </c>
      <c r="D338">
        <v>4.7500000000000006E-7</v>
      </c>
      <c r="E338">
        <v>15.174037328000001</v>
      </c>
    </row>
    <row r="339" spans="1:5" x14ac:dyDescent="0.3">
      <c r="A339">
        <v>9.0250000000000008E-6</v>
      </c>
      <c r="B339">
        <v>0</v>
      </c>
      <c r="D339">
        <v>9.0250000000000008E-6</v>
      </c>
      <c r="E339">
        <v>2.70613832</v>
      </c>
    </row>
    <row r="340" spans="1:5" x14ac:dyDescent="0.3">
      <c r="A340">
        <v>5.0000000000000004E-6</v>
      </c>
      <c r="B340">
        <v>0</v>
      </c>
      <c r="D340">
        <v>5.0000000000000004E-6</v>
      </c>
      <c r="E340">
        <v>1.6981680991999999</v>
      </c>
    </row>
    <row r="341" spans="1:5" x14ac:dyDescent="0.3">
      <c r="A341">
        <v>4.7500000000000003E-6</v>
      </c>
      <c r="B341">
        <v>0</v>
      </c>
      <c r="D341">
        <v>4.7500000000000003E-6</v>
      </c>
      <c r="E341">
        <v>1.3856680991999999</v>
      </c>
    </row>
    <row r="342" spans="1:5" x14ac:dyDescent="0.3">
      <c r="A342">
        <v>9.0249999999999998E-5</v>
      </c>
      <c r="B342">
        <v>0</v>
      </c>
      <c r="D342">
        <v>9.0249999999999998E-5</v>
      </c>
      <c r="E342">
        <v>0.42173324799999995</v>
      </c>
    </row>
    <row r="343" spans="1:5" x14ac:dyDescent="0.3">
      <c r="A343">
        <v>5.0000000000000008E-7</v>
      </c>
      <c r="B343">
        <v>1</v>
      </c>
      <c r="D343">
        <v>5.0000000000000008E-7</v>
      </c>
      <c r="E343">
        <v>12.153651503999999</v>
      </c>
    </row>
    <row r="344" spans="1:5" x14ac:dyDescent="0.3">
      <c r="A344">
        <v>4.7500000000000006E-7</v>
      </c>
      <c r="B344">
        <v>2</v>
      </c>
      <c r="D344">
        <v>4.7500000000000006E-7</v>
      </c>
      <c r="E344">
        <v>15.903651503999999</v>
      </c>
    </row>
    <row r="345" spans="1:5" x14ac:dyDescent="0.3">
      <c r="A345">
        <v>9.0250000000000008E-6</v>
      </c>
      <c r="B345">
        <v>0</v>
      </c>
      <c r="D345">
        <v>9.0250000000000008E-6</v>
      </c>
      <c r="E345">
        <v>3.2385012599999996</v>
      </c>
    </row>
    <row r="346" spans="1:5" x14ac:dyDescent="0.3">
      <c r="A346">
        <v>5.0000000000000004E-6</v>
      </c>
      <c r="B346">
        <v>0</v>
      </c>
      <c r="D346">
        <v>5.0000000000000004E-6</v>
      </c>
      <c r="E346">
        <v>1.7312977255999997</v>
      </c>
    </row>
    <row r="347" spans="1:5" x14ac:dyDescent="0.3">
      <c r="A347">
        <v>4.7500000000000003E-6</v>
      </c>
      <c r="B347">
        <v>0</v>
      </c>
      <c r="D347">
        <v>4.7500000000000003E-6</v>
      </c>
      <c r="E347">
        <v>1.4187977255999997</v>
      </c>
    </row>
    <row r="348" spans="1:5" x14ac:dyDescent="0.3">
      <c r="A348">
        <v>9.0249999999999998E-5</v>
      </c>
      <c r="B348">
        <v>0</v>
      </c>
      <c r="D348">
        <v>9.0249999999999998E-5</v>
      </c>
      <c r="E348">
        <v>0.42527518900000005</v>
      </c>
    </row>
    <row r="349" spans="1:5" x14ac:dyDescent="0.3">
      <c r="A349">
        <v>4.9999999999999998E-8</v>
      </c>
      <c r="B349">
        <v>3</v>
      </c>
      <c r="D349">
        <v>4.9999999999999998E-8</v>
      </c>
      <c r="E349">
        <v>36.0059609634</v>
      </c>
    </row>
    <row r="350" spans="1:5" x14ac:dyDescent="0.3">
      <c r="A350">
        <v>1.8999999999999998E-7</v>
      </c>
      <c r="B350">
        <v>4</v>
      </c>
      <c r="D350">
        <v>1.8999999999999998E-7</v>
      </c>
      <c r="E350">
        <v>40.426902159999997</v>
      </c>
    </row>
    <row r="351" spans="1:5" x14ac:dyDescent="0.3">
      <c r="A351">
        <v>7.5999999999999992E-7</v>
      </c>
      <c r="B351">
        <v>2</v>
      </c>
      <c r="D351">
        <v>7.5999999999999992E-7</v>
      </c>
      <c r="E351">
        <v>30.767537670999999</v>
      </c>
    </row>
    <row r="352" spans="1:5" x14ac:dyDescent="0.3">
      <c r="A352">
        <v>4.0000000000000009E-7</v>
      </c>
      <c r="B352">
        <v>2</v>
      </c>
      <c r="D352">
        <v>4.0000000000000009E-7</v>
      </c>
      <c r="E352">
        <v>10.6666862277</v>
      </c>
    </row>
    <row r="353" spans="1:5" x14ac:dyDescent="0.3">
      <c r="A353">
        <v>1.6000000000000004E-6</v>
      </c>
      <c r="B353">
        <v>1</v>
      </c>
      <c r="D353">
        <v>1.6000000000000004E-6</v>
      </c>
      <c r="E353">
        <v>6.421731275</v>
      </c>
    </row>
    <row r="354" spans="1:5" x14ac:dyDescent="0.3">
      <c r="A354">
        <v>4.0000000000000009E-7</v>
      </c>
      <c r="B354">
        <v>1</v>
      </c>
      <c r="D354">
        <v>4.0000000000000009E-7</v>
      </c>
      <c r="E354">
        <v>6.2508612083824993</v>
      </c>
    </row>
    <row r="355" spans="1:5" x14ac:dyDescent="0.3">
      <c r="A355">
        <v>1.5200000000000003E-6</v>
      </c>
      <c r="B355">
        <v>2</v>
      </c>
      <c r="D355">
        <v>1.5200000000000003E-6</v>
      </c>
      <c r="E355">
        <v>8.6842237083825005</v>
      </c>
    </row>
    <row r="356" spans="1:5" x14ac:dyDescent="0.3">
      <c r="A356">
        <v>6.0800000000000011E-6</v>
      </c>
      <c r="B356">
        <v>1</v>
      </c>
      <c r="D356">
        <v>6.0800000000000011E-6</v>
      </c>
      <c r="E356">
        <v>4.2813998604874994</v>
      </c>
    </row>
    <row r="357" spans="1:5" x14ac:dyDescent="0.3">
      <c r="A357">
        <v>2.5000000000000001E-5</v>
      </c>
      <c r="B357">
        <v>1</v>
      </c>
      <c r="D357">
        <v>2.5000000000000001E-5</v>
      </c>
      <c r="E357">
        <v>27.26295634876</v>
      </c>
    </row>
    <row r="358" spans="1:5" x14ac:dyDescent="0.3">
      <c r="A358">
        <v>4.9999999999999998E-8</v>
      </c>
      <c r="B358">
        <v>5</v>
      </c>
      <c r="D358">
        <v>4.9999999999999998E-8</v>
      </c>
      <c r="E358">
        <v>72.547376424139998</v>
      </c>
    </row>
    <row r="359" spans="1:5" x14ac:dyDescent="0.3">
      <c r="A359">
        <v>1.8999999999999998E-7</v>
      </c>
      <c r="B359">
        <v>5</v>
      </c>
      <c r="D359">
        <v>1.8999999999999998E-7</v>
      </c>
      <c r="E359">
        <v>73.184934490000003</v>
      </c>
    </row>
    <row r="360" spans="1:5" x14ac:dyDescent="0.3">
      <c r="A360">
        <v>7.5999999999999992E-7</v>
      </c>
      <c r="B360">
        <v>4</v>
      </c>
      <c r="D360">
        <v>7.5999999999999992E-7</v>
      </c>
      <c r="E360">
        <v>67.230499574099994</v>
      </c>
    </row>
    <row r="361" spans="1:5" x14ac:dyDescent="0.3">
      <c r="A361">
        <v>4.0000000000000009E-7</v>
      </c>
      <c r="B361">
        <v>2</v>
      </c>
      <c r="D361">
        <v>4.0000000000000009E-7</v>
      </c>
      <c r="E361">
        <v>13.520672864449999</v>
      </c>
    </row>
    <row r="362" spans="1:5" x14ac:dyDescent="0.3">
      <c r="A362">
        <v>1.6000000000000004E-6</v>
      </c>
      <c r="B362">
        <v>1</v>
      </c>
      <c r="D362">
        <v>1.6000000000000004E-6</v>
      </c>
      <c r="E362">
        <v>9.3778605375000001</v>
      </c>
    </row>
    <row r="363" spans="1:5" x14ac:dyDescent="0.3">
      <c r="A363">
        <v>4.0000000000000009E-7</v>
      </c>
      <c r="B363">
        <v>1</v>
      </c>
      <c r="D363">
        <v>4.0000000000000009E-7</v>
      </c>
      <c r="E363">
        <v>9.0691817732762505</v>
      </c>
    </row>
    <row r="364" spans="1:5" x14ac:dyDescent="0.3">
      <c r="A364">
        <v>1.5200000000000003E-6</v>
      </c>
      <c r="B364">
        <v>2</v>
      </c>
      <c r="D364">
        <v>1.5200000000000003E-6</v>
      </c>
      <c r="E364">
        <v>8.9904192732762507</v>
      </c>
    </row>
    <row r="365" spans="1:5" x14ac:dyDescent="0.3">
      <c r="A365">
        <v>6.0800000000000011E-6</v>
      </c>
      <c r="B365">
        <v>1</v>
      </c>
      <c r="D365">
        <v>6.0800000000000011E-6</v>
      </c>
      <c r="E365">
        <v>4.5632876020187503</v>
      </c>
    </row>
    <row r="366" spans="1:5" x14ac:dyDescent="0.3">
      <c r="A366">
        <v>2.5000000000000001E-5</v>
      </c>
      <c r="B366">
        <v>1</v>
      </c>
      <c r="D366">
        <v>2.5000000000000001E-5</v>
      </c>
      <c r="E366">
        <v>56.32358998966</v>
      </c>
    </row>
    <row r="367" spans="1:5" x14ac:dyDescent="0.3">
      <c r="A367">
        <v>4.9999999999999998E-8</v>
      </c>
      <c r="B367">
        <v>2</v>
      </c>
      <c r="D367">
        <v>4.9999999999999998E-8</v>
      </c>
      <c r="E367">
        <v>20.311537520239998</v>
      </c>
    </row>
    <row r="368" spans="1:5" x14ac:dyDescent="0.3">
      <c r="A368">
        <v>1.8999999999999998E-7</v>
      </c>
      <c r="B368">
        <v>3</v>
      </c>
      <c r="D368">
        <v>1.8999999999999998E-7</v>
      </c>
      <c r="E368">
        <v>25.156975360000001</v>
      </c>
    </row>
    <row r="369" spans="1:5" x14ac:dyDescent="0.3">
      <c r="A369">
        <v>7.5999999999999992E-7</v>
      </c>
      <c r="B369">
        <v>0</v>
      </c>
      <c r="D369">
        <v>7.5999999999999992E-7</v>
      </c>
      <c r="E369">
        <v>10.234245395600002</v>
      </c>
    </row>
    <row r="370" spans="1:5" x14ac:dyDescent="0.3">
      <c r="A370">
        <v>4.0000000000000009E-7</v>
      </c>
      <c r="B370">
        <v>1</v>
      </c>
      <c r="D370">
        <v>4.0000000000000009E-7</v>
      </c>
      <c r="E370">
        <v>5.1385980521999999</v>
      </c>
    </row>
    <row r="371" spans="1:5" x14ac:dyDescent="0.3">
      <c r="A371">
        <v>1.6000000000000004E-6</v>
      </c>
      <c r="B371">
        <v>0</v>
      </c>
      <c r="D371">
        <v>1.6000000000000004E-6</v>
      </c>
      <c r="E371">
        <v>1.5140371500000001</v>
      </c>
    </row>
    <row r="372" spans="1:5" x14ac:dyDescent="0.3">
      <c r="A372">
        <v>4.0000000000000009E-7</v>
      </c>
      <c r="B372">
        <v>1</v>
      </c>
      <c r="D372">
        <v>4.0000000000000009E-7</v>
      </c>
      <c r="E372">
        <v>5.1061391140800003</v>
      </c>
    </row>
    <row r="373" spans="1:5" x14ac:dyDescent="0.3">
      <c r="A373">
        <v>1.5200000000000003E-6</v>
      </c>
      <c r="B373">
        <v>1</v>
      </c>
      <c r="D373">
        <v>1.5200000000000003E-6</v>
      </c>
      <c r="E373">
        <v>4.1953391140800003</v>
      </c>
    </row>
    <row r="374" spans="1:5" x14ac:dyDescent="0.3">
      <c r="A374">
        <v>6.0800000000000011E-6</v>
      </c>
      <c r="B374">
        <v>0</v>
      </c>
      <c r="D374">
        <v>6.0800000000000011E-6</v>
      </c>
      <c r="E374">
        <v>0.10459611895000001</v>
      </c>
    </row>
    <row r="375" spans="1:5" x14ac:dyDescent="0.3">
      <c r="A375">
        <v>2.5000000000000001E-5</v>
      </c>
      <c r="B375">
        <v>1</v>
      </c>
      <c r="D375">
        <v>2.5000000000000001E-5</v>
      </c>
      <c r="E375">
        <v>15.646336569599999</v>
      </c>
    </row>
    <row r="376" spans="1:5" x14ac:dyDescent="0.3">
      <c r="A376">
        <v>4.2999999999999995E-6</v>
      </c>
      <c r="B376">
        <v>2</v>
      </c>
      <c r="D376">
        <v>4.2999999999999995E-6</v>
      </c>
      <c r="E376">
        <v>9.4228929079999997</v>
      </c>
    </row>
    <row r="377" spans="1:5" x14ac:dyDescent="0.3">
      <c r="A377">
        <v>2.4767999999999997E-6</v>
      </c>
      <c r="B377">
        <v>2</v>
      </c>
      <c r="D377">
        <v>2.4767999999999997E-6</v>
      </c>
      <c r="E377">
        <v>10.03563286086</v>
      </c>
    </row>
    <row r="378" spans="1:5" x14ac:dyDescent="0.3">
      <c r="A378">
        <v>1.6511999999999998E-6</v>
      </c>
      <c r="B378">
        <v>0</v>
      </c>
      <c r="D378">
        <v>1.6511999999999998E-6</v>
      </c>
      <c r="E378">
        <v>0.82986789500000002</v>
      </c>
    </row>
    <row r="379" spans="1:5" x14ac:dyDescent="0.3">
      <c r="A379">
        <v>1.3071999999999998E-5</v>
      </c>
      <c r="B379">
        <v>0</v>
      </c>
      <c r="D379">
        <v>1.3071999999999998E-5</v>
      </c>
      <c r="E379">
        <v>0.82527868259000003</v>
      </c>
    </row>
    <row r="380" spans="1:5" x14ac:dyDescent="0.3">
      <c r="A380">
        <v>3.7625000000000004E-6</v>
      </c>
      <c r="B380">
        <v>0</v>
      </c>
      <c r="D380">
        <v>3.7625000000000004E-6</v>
      </c>
      <c r="E380">
        <v>0.99487143620000007</v>
      </c>
    </row>
    <row r="381" spans="1:5" x14ac:dyDescent="0.3">
      <c r="A381">
        <v>8.9225000000000001E-7</v>
      </c>
      <c r="B381">
        <v>0</v>
      </c>
      <c r="D381">
        <v>8.9225000000000001E-7</v>
      </c>
      <c r="E381">
        <v>0.68053242912900003</v>
      </c>
    </row>
    <row r="382" spans="1:5" x14ac:dyDescent="0.3">
      <c r="A382">
        <v>2.8379999999999998E-6</v>
      </c>
      <c r="B382">
        <v>0</v>
      </c>
      <c r="D382">
        <v>2.8379999999999998E-6</v>
      </c>
      <c r="E382">
        <v>0.73252617450000002</v>
      </c>
    </row>
    <row r="383" spans="1:5" x14ac:dyDescent="0.3">
      <c r="A383">
        <v>1.0000725E-4</v>
      </c>
      <c r="B383">
        <v>0</v>
      </c>
      <c r="D383">
        <v>1.0000725E-4</v>
      </c>
      <c r="E383">
        <v>0.34654268425000001</v>
      </c>
    </row>
    <row r="384" spans="1:5" x14ac:dyDescent="0.3">
      <c r="A384">
        <v>3.1200000000000005E-4</v>
      </c>
      <c r="B384">
        <v>1</v>
      </c>
      <c r="D384">
        <v>3.1200000000000005E-4</v>
      </c>
      <c r="E384">
        <v>6.1924477600000003</v>
      </c>
    </row>
    <row r="385" spans="1:5" x14ac:dyDescent="0.3">
      <c r="A385">
        <v>6.2400000000000012E-5</v>
      </c>
      <c r="B385">
        <v>2</v>
      </c>
      <c r="D385">
        <v>6.2400000000000012E-5</v>
      </c>
      <c r="E385">
        <v>9.9301645560000011</v>
      </c>
    </row>
    <row r="386" spans="1:5" x14ac:dyDescent="0.3">
      <c r="A386">
        <v>1.1856000000000002E-3</v>
      </c>
      <c r="B386">
        <v>0</v>
      </c>
      <c r="D386">
        <v>1.1856000000000002E-3</v>
      </c>
      <c r="E386">
        <v>1.7392598140000002</v>
      </c>
    </row>
    <row r="387" spans="1:5" x14ac:dyDescent="0.3">
      <c r="A387">
        <v>3.1200000000000004E-3</v>
      </c>
      <c r="B387">
        <v>0</v>
      </c>
      <c r="D387">
        <v>3.1200000000000004E-3</v>
      </c>
      <c r="E387">
        <v>0.98149216400000006</v>
      </c>
    </row>
    <row r="388" spans="1:5" x14ac:dyDescent="0.3">
      <c r="A388">
        <v>6.240000000000001E-4</v>
      </c>
      <c r="B388">
        <v>0</v>
      </c>
      <c r="D388">
        <v>6.240000000000001E-4</v>
      </c>
      <c r="E388">
        <v>0.66714968340000003</v>
      </c>
    </row>
    <row r="389" spans="1:5" x14ac:dyDescent="0.3">
      <c r="A389">
        <v>1.1856E-2</v>
      </c>
      <c r="B389">
        <v>0</v>
      </c>
      <c r="D389">
        <v>1.1856E-2</v>
      </c>
      <c r="E389">
        <v>0.34476397209999998</v>
      </c>
    </row>
    <row r="390" spans="1:5" x14ac:dyDescent="0.3">
      <c r="A390">
        <v>6.5000000000000008E-4</v>
      </c>
      <c r="B390">
        <v>1</v>
      </c>
      <c r="D390">
        <v>6.5000000000000008E-4</v>
      </c>
      <c r="E390">
        <v>6.2910815480000002</v>
      </c>
    </row>
    <row r="391" spans="1:5" x14ac:dyDescent="0.3">
      <c r="A391">
        <v>1.3000000000000002E-4</v>
      </c>
      <c r="B391">
        <v>2</v>
      </c>
      <c r="D391">
        <v>1.3000000000000002E-4</v>
      </c>
      <c r="E391">
        <v>10.017219913999998</v>
      </c>
    </row>
    <row r="392" spans="1:5" x14ac:dyDescent="0.3">
      <c r="A392">
        <v>2.4700000000000004E-3</v>
      </c>
      <c r="B392">
        <v>0</v>
      </c>
      <c r="D392">
        <v>2.4700000000000004E-3</v>
      </c>
      <c r="E392">
        <v>1.747144241</v>
      </c>
    </row>
    <row r="393" spans="1:5" x14ac:dyDescent="0.3">
      <c r="A393">
        <v>6.5000000000000006E-3</v>
      </c>
      <c r="B393">
        <v>0</v>
      </c>
      <c r="D393">
        <v>6.5000000000000006E-3</v>
      </c>
      <c r="E393">
        <v>0.99628723219999993</v>
      </c>
    </row>
    <row r="394" spans="1:5" x14ac:dyDescent="0.3">
      <c r="A394">
        <v>1.3000000000000002E-3</v>
      </c>
      <c r="B394">
        <v>0</v>
      </c>
      <c r="D394">
        <v>1.3000000000000002E-3</v>
      </c>
      <c r="E394">
        <v>0.68020798709999997</v>
      </c>
    </row>
    <row r="395" spans="1:5" x14ac:dyDescent="0.3">
      <c r="A395">
        <v>2.47E-2</v>
      </c>
      <c r="B395">
        <v>0</v>
      </c>
      <c r="D395">
        <v>2.47E-2</v>
      </c>
      <c r="E395">
        <v>0.34594663614999999</v>
      </c>
    </row>
    <row r="396" spans="1:5" x14ac:dyDescent="0.3">
      <c r="A396">
        <v>2E-8</v>
      </c>
      <c r="B396">
        <v>3</v>
      </c>
      <c r="D396">
        <v>2E-8</v>
      </c>
      <c r="E396">
        <v>16.619131840000001</v>
      </c>
    </row>
    <row r="397" spans="1:5" x14ac:dyDescent="0.3">
      <c r="A397">
        <v>4.0000000000000002E-9</v>
      </c>
      <c r="B397">
        <v>2</v>
      </c>
      <c r="D397">
        <v>4.0000000000000002E-9</v>
      </c>
      <c r="E397">
        <v>13.518295519999999</v>
      </c>
    </row>
    <row r="398" spans="1:5" x14ac:dyDescent="0.3">
      <c r="A398">
        <v>7.5999999999999992E-8</v>
      </c>
      <c r="B398">
        <v>0</v>
      </c>
      <c r="D398">
        <v>7.5999999999999992E-8</v>
      </c>
      <c r="E398">
        <v>3.75493488</v>
      </c>
    </row>
    <row r="399" spans="1:5" x14ac:dyDescent="0.3">
      <c r="A399">
        <v>9.9999999999999995E-8</v>
      </c>
      <c r="B399">
        <v>0</v>
      </c>
      <c r="D399">
        <v>9.9999999999999995E-8</v>
      </c>
      <c r="E399">
        <v>0.97724477600000004</v>
      </c>
    </row>
    <row r="400" spans="1:5" x14ac:dyDescent="0.3">
      <c r="A400">
        <v>2E-8</v>
      </c>
      <c r="B400">
        <v>0</v>
      </c>
      <c r="D400">
        <v>2E-8</v>
      </c>
      <c r="E400">
        <v>0.66836932800000004</v>
      </c>
    </row>
    <row r="401" spans="1:5" x14ac:dyDescent="0.3">
      <c r="A401">
        <v>3.7999999999999996E-7</v>
      </c>
      <c r="B401">
        <v>0</v>
      </c>
      <c r="D401">
        <v>3.7999999999999996E-7</v>
      </c>
      <c r="E401">
        <v>0.65699023199999995</v>
      </c>
    </row>
    <row r="402" spans="1:5" x14ac:dyDescent="0.3">
      <c r="A402">
        <v>4.9999999999999998E-8</v>
      </c>
      <c r="B402">
        <v>3</v>
      </c>
      <c r="D402">
        <v>4.9999999999999998E-8</v>
      </c>
      <c r="E402">
        <v>24.987986415579996</v>
      </c>
    </row>
    <row r="403" spans="1:5" x14ac:dyDescent="0.3">
      <c r="A403">
        <v>1.8999999999999998E-7</v>
      </c>
      <c r="B403">
        <v>4</v>
      </c>
      <c r="D403">
        <v>1.8999999999999998E-7</v>
      </c>
      <c r="E403">
        <v>29.737588080000002</v>
      </c>
    </row>
    <row r="404" spans="1:5" x14ac:dyDescent="0.3">
      <c r="A404">
        <v>7.5999999999999992E-7</v>
      </c>
      <c r="B404">
        <v>0</v>
      </c>
      <c r="D404">
        <v>7.5999999999999992E-7</v>
      </c>
      <c r="E404">
        <v>11.0682873727</v>
      </c>
    </row>
    <row r="405" spans="1:5" x14ac:dyDescent="0.3">
      <c r="A405">
        <v>4.0000000000000009E-7</v>
      </c>
      <c r="B405">
        <v>1</v>
      </c>
      <c r="D405">
        <v>4.0000000000000009E-7</v>
      </c>
      <c r="E405">
        <v>5.1838493574000006</v>
      </c>
    </row>
    <row r="406" spans="1:5" x14ac:dyDescent="0.3">
      <c r="A406">
        <v>1.6000000000000004E-6</v>
      </c>
      <c r="B406">
        <v>0</v>
      </c>
      <c r="D406">
        <v>1.6000000000000004E-6</v>
      </c>
      <c r="E406">
        <v>1.5996653250000001</v>
      </c>
    </row>
    <row r="407" spans="1:5" x14ac:dyDescent="0.3">
      <c r="A407">
        <v>4.0000000000000009E-7</v>
      </c>
      <c r="B407">
        <v>1</v>
      </c>
      <c r="D407">
        <v>4.0000000000000009E-7</v>
      </c>
      <c r="E407">
        <v>5.1857955329850007</v>
      </c>
    </row>
    <row r="408" spans="1:5" x14ac:dyDescent="0.3">
      <c r="A408">
        <v>1.5200000000000003E-6</v>
      </c>
      <c r="B408">
        <v>1</v>
      </c>
      <c r="D408">
        <v>1.5200000000000003E-6</v>
      </c>
      <c r="E408">
        <v>4.2007455329850005</v>
      </c>
    </row>
    <row r="409" spans="1:5" x14ac:dyDescent="0.3">
      <c r="A409">
        <v>6.0800000000000011E-6</v>
      </c>
      <c r="B409">
        <v>0</v>
      </c>
      <c r="D409">
        <v>6.0800000000000011E-6</v>
      </c>
      <c r="E409">
        <v>0.11237087215</v>
      </c>
    </row>
    <row r="410" spans="1:5" x14ac:dyDescent="0.3">
      <c r="A410">
        <v>2.5000000000000001E-5</v>
      </c>
      <c r="B410">
        <v>1</v>
      </c>
      <c r="D410">
        <v>2.5000000000000001E-5</v>
      </c>
      <c r="E410">
        <v>16.554454293199999</v>
      </c>
    </row>
    <row r="411" spans="1:5" x14ac:dyDescent="0.3">
      <c r="A411">
        <v>2.0000000000000003E-6</v>
      </c>
      <c r="B411">
        <v>1</v>
      </c>
      <c r="D411">
        <v>2.0000000000000003E-6</v>
      </c>
      <c r="E411">
        <v>8.4636631839999996</v>
      </c>
    </row>
    <row r="412" spans="1:5" x14ac:dyDescent="0.3">
      <c r="A412">
        <v>1.1520000000000002E-6</v>
      </c>
      <c r="B412">
        <v>2</v>
      </c>
      <c r="D412">
        <v>1.1520000000000002E-6</v>
      </c>
      <c r="E412">
        <v>12.213663183999998</v>
      </c>
    </row>
    <row r="413" spans="1:5" x14ac:dyDescent="0.3">
      <c r="A413">
        <v>7.6799999999999999E-7</v>
      </c>
      <c r="B413">
        <v>0</v>
      </c>
      <c r="D413">
        <v>7.6799999999999999E-7</v>
      </c>
      <c r="E413">
        <v>3.3314440849999998</v>
      </c>
    </row>
    <row r="414" spans="1:5" x14ac:dyDescent="0.3">
      <c r="A414">
        <v>6.0800000000000002E-6</v>
      </c>
      <c r="B414">
        <v>1</v>
      </c>
      <c r="D414">
        <v>6.0800000000000002E-6</v>
      </c>
      <c r="E414">
        <v>7.3863019960000003</v>
      </c>
    </row>
    <row r="415" spans="1:5" x14ac:dyDescent="0.3">
      <c r="A415">
        <v>3.5000000000000004E-6</v>
      </c>
      <c r="B415">
        <v>0</v>
      </c>
      <c r="D415">
        <v>3.5000000000000004E-6</v>
      </c>
      <c r="E415">
        <v>1.0952994776</v>
      </c>
    </row>
    <row r="416" spans="1:5" x14ac:dyDescent="0.3">
      <c r="A416">
        <v>8.300000000000001E-7</v>
      </c>
      <c r="B416">
        <v>0</v>
      </c>
      <c r="D416">
        <v>8.300000000000001E-7</v>
      </c>
      <c r="E416">
        <v>1.0952994776</v>
      </c>
    </row>
    <row r="417" spans="1:5" x14ac:dyDescent="0.3">
      <c r="A417">
        <v>2.6400000000000001E-6</v>
      </c>
      <c r="B417">
        <v>0</v>
      </c>
      <c r="D417">
        <v>2.6400000000000001E-6</v>
      </c>
      <c r="E417">
        <v>0.78279947760000002</v>
      </c>
    </row>
    <row r="418" spans="1:5" x14ac:dyDescent="0.3">
      <c r="A418">
        <v>9.3030000000000009E-5</v>
      </c>
      <c r="B418">
        <v>0</v>
      </c>
      <c r="D418">
        <v>9.3030000000000009E-5</v>
      </c>
      <c r="E418">
        <v>0.66807029940000007</v>
      </c>
    </row>
    <row r="419" spans="1:5" x14ac:dyDescent="0.3">
      <c r="A419">
        <v>2.4999999999999998E-6</v>
      </c>
      <c r="B419">
        <v>1</v>
      </c>
      <c r="D419">
        <v>2.4999999999999998E-6</v>
      </c>
      <c r="E419">
        <v>5.2429845979999996</v>
      </c>
    </row>
    <row r="420" spans="1:5" x14ac:dyDescent="0.3">
      <c r="A420">
        <v>4.9999999999999998E-7</v>
      </c>
      <c r="B420">
        <v>2</v>
      </c>
      <c r="D420">
        <v>4.9999999999999998E-7</v>
      </c>
      <c r="E420">
        <v>8.9759693399999989</v>
      </c>
    </row>
    <row r="421" spans="1:5" x14ac:dyDescent="0.3">
      <c r="A421">
        <v>9.4999999999999988E-6</v>
      </c>
      <c r="B421">
        <v>0</v>
      </c>
      <c r="D421">
        <v>9.4999999999999988E-6</v>
      </c>
      <c r="E421">
        <v>0.51717371000000001</v>
      </c>
    </row>
    <row r="422" spans="1:5" x14ac:dyDescent="0.3">
      <c r="A422">
        <v>1.2500000000000001E-5</v>
      </c>
      <c r="B422">
        <v>0</v>
      </c>
      <c r="D422">
        <v>1.2500000000000001E-5</v>
      </c>
      <c r="E422">
        <v>0.73113518970000002</v>
      </c>
    </row>
    <row r="423" spans="1:5" x14ac:dyDescent="0.3">
      <c r="A423">
        <v>2.5000000000000002E-6</v>
      </c>
      <c r="B423">
        <v>0</v>
      </c>
      <c r="D423">
        <v>2.5000000000000002E-6</v>
      </c>
      <c r="E423">
        <v>0.416082901</v>
      </c>
    </row>
    <row r="424" spans="1:5" x14ac:dyDescent="0.3">
      <c r="A424">
        <v>4.7500000000000003E-5</v>
      </c>
      <c r="B424">
        <v>0</v>
      </c>
      <c r="D424">
        <v>4.7500000000000003E-5</v>
      </c>
      <c r="E424">
        <v>5.3513556499999997E-2</v>
      </c>
    </row>
    <row r="425" spans="1:5" x14ac:dyDescent="0.3">
      <c r="A425">
        <v>3.7799999999999998E-6</v>
      </c>
      <c r="B425">
        <v>2</v>
      </c>
      <c r="D425">
        <v>3.7799999999999998E-6</v>
      </c>
      <c r="E425">
        <v>16.127989946</v>
      </c>
    </row>
    <row r="426" spans="1:5" x14ac:dyDescent="0.3">
      <c r="A426">
        <v>7.5599999999999994E-7</v>
      </c>
      <c r="B426">
        <v>2</v>
      </c>
      <c r="D426">
        <v>7.5599999999999994E-7</v>
      </c>
      <c r="E426">
        <v>16.243857999999999</v>
      </c>
    </row>
    <row r="427" spans="1:5" x14ac:dyDescent="0.3">
      <c r="A427">
        <v>1.4363999999999998E-5</v>
      </c>
      <c r="B427">
        <v>0</v>
      </c>
      <c r="D427">
        <v>1.4363999999999998E-5</v>
      </c>
      <c r="E427">
        <v>3.379702</v>
      </c>
    </row>
    <row r="428" spans="1:5" x14ac:dyDescent="0.3">
      <c r="A428">
        <v>1.8899999999999999E-5</v>
      </c>
      <c r="B428">
        <v>0</v>
      </c>
      <c r="D428">
        <v>1.8899999999999999E-5</v>
      </c>
      <c r="E428">
        <v>1.6835734919000001</v>
      </c>
    </row>
    <row r="429" spans="1:5" x14ac:dyDescent="0.3">
      <c r="A429">
        <v>3.7799999999999998E-6</v>
      </c>
      <c r="B429">
        <v>0</v>
      </c>
      <c r="D429">
        <v>3.7799999999999998E-6</v>
      </c>
      <c r="E429">
        <v>1.3415786999999999</v>
      </c>
    </row>
    <row r="430" spans="1:5" x14ac:dyDescent="0.3">
      <c r="A430">
        <v>7.182E-5</v>
      </c>
      <c r="B430">
        <v>0</v>
      </c>
      <c r="D430">
        <v>7.182E-5</v>
      </c>
      <c r="E430">
        <v>0.72445529999999991</v>
      </c>
    </row>
    <row r="431" spans="1:5" x14ac:dyDescent="0.3">
      <c r="A431">
        <v>5.1600000000000006E-6</v>
      </c>
      <c r="B431">
        <v>2</v>
      </c>
      <c r="D431">
        <v>5.1600000000000006E-6</v>
      </c>
      <c r="E431">
        <v>12.717271072000001</v>
      </c>
    </row>
    <row r="432" spans="1:5" x14ac:dyDescent="0.3">
      <c r="A432">
        <v>1.032E-6</v>
      </c>
      <c r="B432">
        <v>2</v>
      </c>
      <c r="D432">
        <v>1.032E-6</v>
      </c>
      <c r="E432">
        <v>12.951641839999999</v>
      </c>
    </row>
    <row r="433" spans="1:5" x14ac:dyDescent="0.3">
      <c r="A433">
        <v>1.9607999999999999E-5</v>
      </c>
      <c r="B433">
        <v>0</v>
      </c>
      <c r="D433">
        <v>1.9607999999999999E-5</v>
      </c>
      <c r="E433">
        <v>3.5466159599999996</v>
      </c>
    </row>
    <row r="434" spans="1:5" x14ac:dyDescent="0.3">
      <c r="A434">
        <v>2.58E-5</v>
      </c>
      <c r="B434">
        <v>0</v>
      </c>
      <c r="D434">
        <v>2.58E-5</v>
      </c>
      <c r="E434">
        <v>1.0894656608000002</v>
      </c>
    </row>
    <row r="435" spans="1:5" x14ac:dyDescent="0.3">
      <c r="A435">
        <v>5.1599999999999997E-6</v>
      </c>
      <c r="B435">
        <v>0</v>
      </c>
      <c r="D435">
        <v>5.1599999999999997E-6</v>
      </c>
      <c r="E435">
        <v>0.76524627600000006</v>
      </c>
    </row>
    <row r="436" spans="1:5" x14ac:dyDescent="0.3">
      <c r="A436">
        <v>9.803999999999999E-5</v>
      </c>
      <c r="B436">
        <v>0</v>
      </c>
      <c r="D436">
        <v>9.803999999999999E-5</v>
      </c>
      <c r="E436">
        <v>0.66699239399999999</v>
      </c>
    </row>
    <row r="437" spans="1:5" x14ac:dyDescent="0.3">
      <c r="A437">
        <v>3.7400000000000002E-6</v>
      </c>
      <c r="B437">
        <v>1</v>
      </c>
      <c r="D437">
        <v>3.7400000000000002E-6</v>
      </c>
      <c r="E437">
        <v>5.6752173840000006</v>
      </c>
    </row>
    <row r="438" spans="1:5" x14ac:dyDescent="0.3">
      <c r="A438">
        <v>7.4800000000000008E-7</v>
      </c>
      <c r="B438">
        <v>2</v>
      </c>
      <c r="D438">
        <v>7.4800000000000008E-7</v>
      </c>
      <c r="E438">
        <v>9.3847432200000007</v>
      </c>
    </row>
    <row r="439" spans="1:5" x14ac:dyDescent="0.3">
      <c r="A439">
        <v>1.4212E-5</v>
      </c>
      <c r="B439">
        <v>0</v>
      </c>
      <c r="D439">
        <v>1.4212E-5</v>
      </c>
      <c r="E439">
        <v>0.55726492999999999</v>
      </c>
    </row>
    <row r="440" spans="1:5" x14ac:dyDescent="0.3">
      <c r="A440">
        <v>1.8700000000000001E-5</v>
      </c>
      <c r="B440">
        <v>0</v>
      </c>
      <c r="D440">
        <v>1.8700000000000001E-5</v>
      </c>
      <c r="E440">
        <v>0.79597010759999998</v>
      </c>
    </row>
    <row r="441" spans="1:5" x14ac:dyDescent="0.3">
      <c r="A441">
        <v>3.7399999999999998E-6</v>
      </c>
      <c r="B441">
        <v>0</v>
      </c>
      <c r="D441">
        <v>3.7399999999999998E-6</v>
      </c>
      <c r="E441">
        <v>0.47739898299999994</v>
      </c>
    </row>
    <row r="442" spans="1:5" x14ac:dyDescent="0.3">
      <c r="A442">
        <v>7.1060000000000001E-5</v>
      </c>
      <c r="B442">
        <v>0</v>
      </c>
      <c r="D442">
        <v>7.1060000000000001E-5</v>
      </c>
      <c r="E442">
        <v>5.9527239499999995E-2</v>
      </c>
    </row>
    <row r="443" spans="1:5" x14ac:dyDescent="0.3">
      <c r="A443">
        <v>1.0820000000000001E-5</v>
      </c>
      <c r="B443">
        <v>2</v>
      </c>
      <c r="D443">
        <v>1.0820000000000001E-5</v>
      </c>
      <c r="E443">
        <v>13.300711072</v>
      </c>
    </row>
    <row r="444" spans="1:5" x14ac:dyDescent="0.3">
      <c r="A444">
        <v>2.1639999999999999E-6</v>
      </c>
      <c r="B444">
        <v>2</v>
      </c>
      <c r="D444">
        <v>2.1639999999999999E-6</v>
      </c>
      <c r="E444">
        <v>13.5381023</v>
      </c>
    </row>
    <row r="445" spans="1:5" x14ac:dyDescent="0.3">
      <c r="A445">
        <v>4.1116000000000004E-5</v>
      </c>
      <c r="B445">
        <v>0</v>
      </c>
      <c r="D445">
        <v>4.1116000000000004E-5</v>
      </c>
      <c r="E445">
        <v>3.1099999499999997</v>
      </c>
    </row>
    <row r="446" spans="1:5" x14ac:dyDescent="0.3">
      <c r="A446">
        <v>5.4099999999999994E-5</v>
      </c>
      <c r="B446">
        <v>0</v>
      </c>
      <c r="D446">
        <v>5.4099999999999994E-5</v>
      </c>
      <c r="E446">
        <v>1.2594816608000001</v>
      </c>
    </row>
    <row r="447" spans="1:5" x14ac:dyDescent="0.3">
      <c r="A447">
        <v>1.0819999999999998E-5</v>
      </c>
      <c r="B447">
        <v>0</v>
      </c>
      <c r="D447">
        <v>1.0819999999999998E-5</v>
      </c>
      <c r="E447">
        <v>0.93571534499999998</v>
      </c>
    </row>
    <row r="448" spans="1:5" x14ac:dyDescent="0.3">
      <c r="A448">
        <v>2.0557999999999997E-4</v>
      </c>
      <c r="B448">
        <v>0</v>
      </c>
      <c r="D448">
        <v>2.0557999999999997E-4</v>
      </c>
      <c r="E448">
        <v>0.68399999249999999</v>
      </c>
    </row>
    <row r="449" spans="1:5" x14ac:dyDescent="0.3">
      <c r="A449">
        <v>1.3160000000000001E-5</v>
      </c>
      <c r="B449">
        <v>1</v>
      </c>
      <c r="D449">
        <v>1.3160000000000001E-5</v>
      </c>
      <c r="E449">
        <v>10.719866463999999</v>
      </c>
    </row>
    <row r="450" spans="1:5" x14ac:dyDescent="0.3">
      <c r="A450">
        <v>2.632E-6</v>
      </c>
      <c r="B450">
        <v>2</v>
      </c>
      <c r="D450">
        <v>2.632E-6</v>
      </c>
      <c r="E450">
        <v>16.102727139999999</v>
      </c>
    </row>
    <row r="451" spans="1:5" x14ac:dyDescent="0.3">
      <c r="A451">
        <v>5.0008E-5</v>
      </c>
      <c r="B451">
        <v>0</v>
      </c>
      <c r="D451">
        <v>5.0008E-5</v>
      </c>
      <c r="E451">
        <v>3.3999894099999999</v>
      </c>
    </row>
    <row r="452" spans="1:5" x14ac:dyDescent="0.3">
      <c r="A452">
        <v>6.58E-5</v>
      </c>
      <c r="B452">
        <v>0</v>
      </c>
      <c r="D452">
        <v>6.58E-5</v>
      </c>
      <c r="E452">
        <v>1.4605424696</v>
      </c>
    </row>
    <row r="453" spans="1:5" x14ac:dyDescent="0.3">
      <c r="A453">
        <v>1.3159999999999999E-5</v>
      </c>
      <c r="B453">
        <v>0</v>
      </c>
      <c r="D453">
        <v>1.3159999999999999E-5</v>
      </c>
      <c r="E453">
        <v>1.3929715709999999</v>
      </c>
    </row>
    <row r="454" spans="1:5" x14ac:dyDescent="0.3">
      <c r="A454">
        <v>2.5003999999999998E-4</v>
      </c>
      <c r="B454">
        <v>0</v>
      </c>
      <c r="D454">
        <v>2.5003999999999998E-4</v>
      </c>
      <c r="E454">
        <v>0.39381091149999997</v>
      </c>
    </row>
    <row r="455" spans="1:5" x14ac:dyDescent="0.3">
      <c r="A455">
        <v>1.3160000000000001E-5</v>
      </c>
      <c r="B455">
        <v>1</v>
      </c>
      <c r="D455">
        <v>1.3160000000000001E-5</v>
      </c>
      <c r="E455">
        <v>11.023711607999999</v>
      </c>
    </row>
    <row r="456" spans="1:5" x14ac:dyDescent="0.3">
      <c r="A456">
        <v>2.632E-6</v>
      </c>
      <c r="B456">
        <v>2</v>
      </c>
      <c r="D456">
        <v>2.632E-6</v>
      </c>
      <c r="E456">
        <v>16.557897330000003</v>
      </c>
    </row>
    <row r="457" spans="1:5" x14ac:dyDescent="0.3">
      <c r="A457">
        <v>5.0008E-5</v>
      </c>
      <c r="B457">
        <v>0</v>
      </c>
      <c r="D457">
        <v>5.0008E-5</v>
      </c>
      <c r="E457">
        <v>3.4309186450000002</v>
      </c>
    </row>
    <row r="458" spans="1:5" x14ac:dyDescent="0.3">
      <c r="A458">
        <v>6.58E-5</v>
      </c>
      <c r="B458">
        <v>0</v>
      </c>
      <c r="D458">
        <v>6.58E-5</v>
      </c>
      <c r="E458">
        <v>1.5061192412</v>
      </c>
    </row>
    <row r="459" spans="1:5" x14ac:dyDescent="0.3">
      <c r="A459">
        <v>1.3159999999999999E-5</v>
      </c>
      <c r="B459">
        <v>0</v>
      </c>
      <c r="D459">
        <v>1.3159999999999999E-5</v>
      </c>
      <c r="E459">
        <v>1.4612470995</v>
      </c>
    </row>
    <row r="460" spans="1:5" x14ac:dyDescent="0.3">
      <c r="A460">
        <v>2.5003999999999998E-4</v>
      </c>
      <c r="B460">
        <v>0</v>
      </c>
      <c r="D460">
        <v>2.5003999999999998E-4</v>
      </c>
      <c r="E460">
        <v>0.39845029674999999</v>
      </c>
    </row>
    <row r="461" spans="1:5" x14ac:dyDescent="0.3">
      <c r="A461">
        <v>9.9999999999999995E-8</v>
      </c>
      <c r="B461">
        <v>1</v>
      </c>
      <c r="D461">
        <v>9.9999999999999995E-8</v>
      </c>
      <c r="E461">
        <v>8.8228435480000016</v>
      </c>
    </row>
    <row r="462" spans="1:5" x14ac:dyDescent="0.3">
      <c r="A462">
        <v>1.8000000000000002E-7</v>
      </c>
      <c r="B462">
        <v>3</v>
      </c>
      <c r="D462">
        <v>1.8000000000000002E-7</v>
      </c>
      <c r="E462">
        <v>15.967536769999999</v>
      </c>
    </row>
    <row r="463" spans="1:5" x14ac:dyDescent="0.3">
      <c r="A463">
        <v>7.2000000000000009E-7</v>
      </c>
      <c r="B463">
        <v>0</v>
      </c>
      <c r="D463">
        <v>7.2000000000000009E-7</v>
      </c>
      <c r="E463">
        <v>2.7573590049999996</v>
      </c>
    </row>
    <row r="464" spans="1:5" x14ac:dyDescent="0.3">
      <c r="A464">
        <v>1.0000000000000002E-6</v>
      </c>
      <c r="B464">
        <v>0</v>
      </c>
      <c r="D464">
        <v>1.0000000000000002E-6</v>
      </c>
      <c r="E464">
        <v>1.2440515321999999</v>
      </c>
    </row>
    <row r="465" spans="1:5" x14ac:dyDescent="0.3">
      <c r="A465">
        <v>4.5000000000000009E-7</v>
      </c>
      <c r="B465">
        <v>0</v>
      </c>
      <c r="D465">
        <v>4.5000000000000009E-7</v>
      </c>
      <c r="E465">
        <v>0.87825551550000003</v>
      </c>
    </row>
    <row r="466" spans="1:5" x14ac:dyDescent="0.3">
      <c r="A466">
        <v>8.5500000000000011E-6</v>
      </c>
      <c r="B466">
        <v>0</v>
      </c>
      <c r="D466">
        <v>8.5500000000000011E-6</v>
      </c>
      <c r="E466">
        <v>0.36547885074999997</v>
      </c>
    </row>
    <row r="467" spans="1:5" x14ac:dyDescent="0.3">
      <c r="A467">
        <v>9.9999999999999995E-8</v>
      </c>
      <c r="B467">
        <v>1</v>
      </c>
      <c r="D467">
        <v>9.9999999999999995E-8</v>
      </c>
      <c r="E467">
        <v>10.525018280000001</v>
      </c>
    </row>
    <row r="468" spans="1:5" x14ac:dyDescent="0.3">
      <c r="A468">
        <v>1.8000000000000002E-7</v>
      </c>
      <c r="B468">
        <v>2</v>
      </c>
      <c r="D468">
        <v>1.8000000000000002E-7</v>
      </c>
      <c r="E468">
        <v>14.23273184</v>
      </c>
    </row>
    <row r="469" spans="1:5" x14ac:dyDescent="0.3">
      <c r="A469">
        <v>7.2000000000000009E-7</v>
      </c>
      <c r="B469">
        <v>0</v>
      </c>
      <c r="D469">
        <v>7.2000000000000009E-7</v>
      </c>
      <c r="E469">
        <v>4.0159749599999994</v>
      </c>
    </row>
    <row r="470" spans="1:5" x14ac:dyDescent="0.3">
      <c r="A470">
        <v>1.0000000000000002E-6</v>
      </c>
      <c r="B470">
        <v>0</v>
      </c>
      <c r="D470">
        <v>1.0000000000000002E-6</v>
      </c>
      <c r="E470">
        <v>1.3756277419999998</v>
      </c>
    </row>
    <row r="471" spans="1:5" x14ac:dyDescent="0.3">
      <c r="A471">
        <v>4.5000000000000009E-7</v>
      </c>
      <c r="B471">
        <v>0</v>
      </c>
      <c r="D471">
        <v>4.5000000000000009E-7</v>
      </c>
      <c r="E471">
        <v>1.056784776</v>
      </c>
    </row>
    <row r="472" spans="1:5" x14ac:dyDescent="0.3">
      <c r="A472">
        <v>8.5500000000000011E-6</v>
      </c>
      <c r="B472">
        <v>0</v>
      </c>
      <c r="D472">
        <v>8.5500000000000011E-6</v>
      </c>
      <c r="E472">
        <v>0.69614624400000014</v>
      </c>
    </row>
    <row r="473" spans="1:5" x14ac:dyDescent="0.3">
      <c r="A473">
        <v>9.9999999999999995E-8</v>
      </c>
      <c r="B473">
        <v>1</v>
      </c>
      <c r="D473">
        <v>9.9999999999999995E-8</v>
      </c>
      <c r="E473">
        <v>11.840749959999998</v>
      </c>
    </row>
    <row r="474" spans="1:5" x14ac:dyDescent="0.3">
      <c r="A474">
        <v>1.8000000000000002E-7</v>
      </c>
      <c r="B474">
        <v>2</v>
      </c>
      <c r="D474">
        <v>1.8000000000000002E-7</v>
      </c>
      <c r="E474">
        <v>15.00780118</v>
      </c>
    </row>
    <row r="475" spans="1:5" x14ac:dyDescent="0.3">
      <c r="A475">
        <v>7.2000000000000009E-7</v>
      </c>
      <c r="B475">
        <v>0</v>
      </c>
      <c r="D475">
        <v>7.2000000000000009E-7</v>
      </c>
      <c r="E475">
        <v>4.8441836699999996</v>
      </c>
    </row>
    <row r="476" spans="1:5" x14ac:dyDescent="0.3">
      <c r="A476">
        <v>1.0000000000000002E-6</v>
      </c>
      <c r="B476">
        <v>0</v>
      </c>
      <c r="D476">
        <v>1.0000000000000002E-6</v>
      </c>
      <c r="E476">
        <v>1.3956124939999999</v>
      </c>
    </row>
    <row r="477" spans="1:5" x14ac:dyDescent="0.3">
      <c r="A477">
        <v>4.5000000000000009E-7</v>
      </c>
      <c r="B477">
        <v>0</v>
      </c>
      <c r="D477">
        <v>4.5000000000000009E-7</v>
      </c>
      <c r="E477">
        <v>0.99567017699999993</v>
      </c>
    </row>
    <row r="478" spans="1:5" x14ac:dyDescent="0.3">
      <c r="A478">
        <v>8.5500000000000011E-6</v>
      </c>
      <c r="B478">
        <v>0</v>
      </c>
      <c r="D478">
        <v>8.5500000000000011E-6</v>
      </c>
      <c r="E478">
        <v>0.37737755049999999</v>
      </c>
    </row>
    <row r="479" spans="1:5" x14ac:dyDescent="0.3">
      <c r="A479">
        <v>9.9999999999999995E-8</v>
      </c>
      <c r="B479">
        <v>1</v>
      </c>
      <c r="D479">
        <v>9.9999999999999995E-8</v>
      </c>
      <c r="E479">
        <v>9.4425845600000002</v>
      </c>
    </row>
    <row r="480" spans="1:5" x14ac:dyDescent="0.3">
      <c r="A480">
        <v>1.8000000000000002E-7</v>
      </c>
      <c r="B480">
        <v>2</v>
      </c>
      <c r="D480">
        <v>1.8000000000000002E-7</v>
      </c>
      <c r="E480">
        <v>12.9479273</v>
      </c>
    </row>
    <row r="481" spans="1:5" x14ac:dyDescent="0.3">
      <c r="A481">
        <v>7.2000000000000009E-7</v>
      </c>
      <c r="B481">
        <v>0</v>
      </c>
      <c r="D481">
        <v>7.2000000000000009E-7</v>
      </c>
      <c r="E481">
        <v>3.9459824499999998</v>
      </c>
    </row>
    <row r="482" spans="1:5" x14ac:dyDescent="0.3">
      <c r="A482">
        <v>1.0000000000000002E-6</v>
      </c>
      <c r="B482">
        <v>0</v>
      </c>
      <c r="D482">
        <v>1.0000000000000002E-6</v>
      </c>
      <c r="E482">
        <v>1.1513876839999999</v>
      </c>
    </row>
    <row r="483" spans="1:5" x14ac:dyDescent="0.3">
      <c r="A483">
        <v>4.5000000000000009E-7</v>
      </c>
      <c r="B483">
        <v>0</v>
      </c>
      <c r="D483">
        <v>4.5000000000000009E-7</v>
      </c>
      <c r="E483">
        <v>0.80218909499999991</v>
      </c>
    </row>
    <row r="484" spans="1:5" x14ac:dyDescent="0.3">
      <c r="A484">
        <v>8.5500000000000011E-6</v>
      </c>
      <c r="B484">
        <v>0</v>
      </c>
      <c r="D484">
        <v>8.5500000000000011E-6</v>
      </c>
      <c r="E484">
        <v>0.35814736749999998</v>
      </c>
    </row>
    <row r="485" spans="1:5" x14ac:dyDescent="0.3">
      <c r="A485">
        <v>9.9999999999999995E-8</v>
      </c>
      <c r="B485">
        <v>1</v>
      </c>
      <c r="D485">
        <v>9.9999999999999995E-8</v>
      </c>
      <c r="E485">
        <v>9.4425845600000002</v>
      </c>
    </row>
    <row r="486" spans="1:5" x14ac:dyDescent="0.3">
      <c r="A486">
        <v>1.8000000000000002E-7</v>
      </c>
      <c r="B486">
        <v>2</v>
      </c>
      <c r="D486">
        <v>1.8000000000000002E-7</v>
      </c>
      <c r="E486">
        <v>12.9479273</v>
      </c>
    </row>
    <row r="487" spans="1:5" x14ac:dyDescent="0.3">
      <c r="A487">
        <v>7.2000000000000009E-7</v>
      </c>
      <c r="B487">
        <v>0</v>
      </c>
      <c r="D487">
        <v>7.2000000000000009E-7</v>
      </c>
      <c r="E487">
        <v>3.9459824499999998</v>
      </c>
    </row>
    <row r="488" spans="1:5" x14ac:dyDescent="0.3">
      <c r="A488">
        <v>1.0000000000000002E-6</v>
      </c>
      <c r="B488">
        <v>0</v>
      </c>
      <c r="D488">
        <v>1.0000000000000002E-6</v>
      </c>
      <c r="E488">
        <v>1.1513876839999999</v>
      </c>
    </row>
    <row r="489" spans="1:5" x14ac:dyDescent="0.3">
      <c r="A489">
        <v>4.5000000000000009E-7</v>
      </c>
      <c r="B489">
        <v>0</v>
      </c>
      <c r="D489">
        <v>4.5000000000000009E-7</v>
      </c>
      <c r="E489">
        <v>0.80218909499999991</v>
      </c>
    </row>
    <row r="490" spans="1:5" x14ac:dyDescent="0.3">
      <c r="A490">
        <v>8.5500000000000011E-6</v>
      </c>
      <c r="B490">
        <v>0</v>
      </c>
      <c r="D490">
        <v>8.5500000000000011E-6</v>
      </c>
      <c r="E490">
        <v>0.35814736749999998</v>
      </c>
    </row>
    <row r="491" spans="1:5" x14ac:dyDescent="0.3">
      <c r="A491">
        <v>1.0000000000000001E-5</v>
      </c>
      <c r="B491">
        <v>1</v>
      </c>
      <c r="D491">
        <v>1.0000000000000001E-5</v>
      </c>
      <c r="E491">
        <v>12.243327984</v>
      </c>
    </row>
    <row r="492" spans="1:5" x14ac:dyDescent="0.3">
      <c r="A492">
        <v>1.8000000000000004E-5</v>
      </c>
      <c r="B492">
        <v>2</v>
      </c>
      <c r="D492">
        <v>1.8000000000000004E-5</v>
      </c>
      <c r="E492">
        <v>15.73739434</v>
      </c>
    </row>
    <row r="493" spans="1:5" x14ac:dyDescent="0.3">
      <c r="A493">
        <v>7.2000000000000015E-5</v>
      </c>
      <c r="B493">
        <v>0</v>
      </c>
      <c r="D493">
        <v>7.2000000000000015E-5</v>
      </c>
      <c r="E493">
        <v>3.48269121</v>
      </c>
    </row>
    <row r="494" spans="1:5" x14ac:dyDescent="0.3">
      <c r="A494">
        <v>1E-4</v>
      </c>
      <c r="B494">
        <v>0</v>
      </c>
      <c r="D494">
        <v>1E-4</v>
      </c>
      <c r="E494">
        <v>1.6952491976000001</v>
      </c>
    </row>
    <row r="495" spans="1:5" x14ac:dyDescent="0.3">
      <c r="A495">
        <v>4.5000000000000003E-5</v>
      </c>
      <c r="B495">
        <v>0</v>
      </c>
      <c r="D495">
        <v>4.5000000000000003E-5</v>
      </c>
      <c r="E495">
        <v>1.3443591510000001</v>
      </c>
    </row>
    <row r="496" spans="1:5" x14ac:dyDescent="0.3">
      <c r="A496">
        <v>8.5499999999999997E-4</v>
      </c>
      <c r="B496">
        <v>0</v>
      </c>
      <c r="D496">
        <v>8.5499999999999997E-4</v>
      </c>
      <c r="E496">
        <v>0.41240368150000006</v>
      </c>
    </row>
    <row r="497" spans="1:5" x14ac:dyDescent="0.3">
      <c r="A497">
        <v>1.0000000000000001E-5</v>
      </c>
      <c r="B497">
        <v>1</v>
      </c>
      <c r="D497">
        <v>1.0000000000000001E-5</v>
      </c>
      <c r="E497">
        <v>12.243327984</v>
      </c>
    </row>
    <row r="498" spans="1:5" x14ac:dyDescent="0.3">
      <c r="A498">
        <v>1.8000000000000004E-5</v>
      </c>
      <c r="B498">
        <v>2</v>
      </c>
      <c r="D498">
        <v>1.8000000000000004E-5</v>
      </c>
      <c r="E498">
        <v>15.73739434</v>
      </c>
    </row>
    <row r="499" spans="1:5" x14ac:dyDescent="0.3">
      <c r="A499">
        <v>7.2000000000000015E-5</v>
      </c>
      <c r="B499">
        <v>0</v>
      </c>
      <c r="D499">
        <v>7.2000000000000015E-5</v>
      </c>
      <c r="E499">
        <v>3.48269121</v>
      </c>
    </row>
    <row r="500" spans="1:5" x14ac:dyDescent="0.3">
      <c r="A500">
        <v>1E-4</v>
      </c>
      <c r="B500">
        <v>0</v>
      </c>
      <c r="D500">
        <v>1E-4</v>
      </c>
      <c r="E500">
        <v>1.6952491976000001</v>
      </c>
    </row>
    <row r="501" spans="1:5" x14ac:dyDescent="0.3">
      <c r="A501">
        <v>4.5000000000000003E-5</v>
      </c>
      <c r="B501">
        <v>0</v>
      </c>
      <c r="D501">
        <v>4.5000000000000003E-5</v>
      </c>
      <c r="E501">
        <v>1.3443591510000001</v>
      </c>
    </row>
    <row r="502" spans="1:5" x14ac:dyDescent="0.3">
      <c r="A502">
        <v>8.5499999999999997E-4</v>
      </c>
      <c r="B502">
        <v>0</v>
      </c>
      <c r="D502">
        <v>8.5499999999999997E-4</v>
      </c>
      <c r="E502">
        <v>0.41240368150000006</v>
      </c>
    </row>
    <row r="503" spans="1:5" x14ac:dyDescent="0.3">
      <c r="A503">
        <v>1.0000000000000001E-5</v>
      </c>
      <c r="B503">
        <v>1</v>
      </c>
      <c r="D503">
        <v>1.0000000000000001E-5</v>
      </c>
      <c r="E503">
        <v>18.73506136</v>
      </c>
    </row>
    <row r="504" spans="1:5" x14ac:dyDescent="0.3">
      <c r="A504">
        <v>1.8000000000000004E-5</v>
      </c>
      <c r="B504">
        <v>2</v>
      </c>
      <c r="D504">
        <v>1.8000000000000004E-5</v>
      </c>
      <c r="E504">
        <v>21.875935259999999</v>
      </c>
    </row>
    <row r="505" spans="1:5" x14ac:dyDescent="0.3">
      <c r="A505">
        <v>7.2000000000000015E-5</v>
      </c>
      <c r="B505">
        <v>0</v>
      </c>
      <c r="D505">
        <v>7.2000000000000015E-5</v>
      </c>
      <c r="E505">
        <v>4.0960211900000001</v>
      </c>
    </row>
    <row r="506" spans="1:5" x14ac:dyDescent="0.3">
      <c r="A506">
        <v>1E-4</v>
      </c>
      <c r="B506">
        <v>0</v>
      </c>
      <c r="D506">
        <v>1E-4</v>
      </c>
      <c r="E506">
        <v>2.669009204</v>
      </c>
    </row>
    <row r="507" spans="1:5" x14ac:dyDescent="0.3">
      <c r="A507">
        <v>4.5000000000000003E-5</v>
      </c>
      <c r="B507">
        <v>0</v>
      </c>
      <c r="D507">
        <v>4.5000000000000003E-5</v>
      </c>
      <c r="E507">
        <v>2.2651402889999996</v>
      </c>
    </row>
    <row r="508" spans="1:5" x14ac:dyDescent="0.3">
      <c r="A508">
        <v>8.5499999999999997E-4</v>
      </c>
      <c r="B508">
        <v>0</v>
      </c>
      <c r="D508">
        <v>8.5499999999999997E-4</v>
      </c>
      <c r="E508">
        <v>0.50440317850000005</v>
      </c>
    </row>
    <row r="509" spans="1:5" x14ac:dyDescent="0.3">
      <c r="A509">
        <v>2.0000000000000003E-6</v>
      </c>
      <c r="B509">
        <v>1</v>
      </c>
      <c r="D509">
        <v>2.0000000000000003E-6</v>
      </c>
      <c r="E509">
        <v>23</v>
      </c>
    </row>
    <row r="510" spans="1:5" x14ac:dyDescent="0.3">
      <c r="A510">
        <v>4.0000000000000003E-7</v>
      </c>
      <c r="B510">
        <v>2</v>
      </c>
      <c r="D510">
        <v>4.0000000000000003E-7</v>
      </c>
      <c r="E510">
        <v>21</v>
      </c>
    </row>
    <row r="511" spans="1:5" x14ac:dyDescent="0.3">
      <c r="A511">
        <v>7.6000000000000009E-6</v>
      </c>
      <c r="B511">
        <v>0</v>
      </c>
      <c r="D511">
        <v>7.6000000000000009E-6</v>
      </c>
      <c r="E511">
        <v>34.365895000000002</v>
      </c>
    </row>
    <row r="512" spans="1:5" x14ac:dyDescent="0.3">
      <c r="A512">
        <v>2.0000000000000002E-5</v>
      </c>
      <c r="B512">
        <v>0</v>
      </c>
      <c r="D512">
        <v>2.0000000000000002E-5</v>
      </c>
      <c r="E512">
        <v>47.091351199999998</v>
      </c>
    </row>
    <row r="513" spans="1:5" x14ac:dyDescent="0.3">
      <c r="A513">
        <v>4.0000000000000007E-6</v>
      </c>
      <c r="B513">
        <v>0</v>
      </c>
      <c r="D513">
        <v>4.0000000000000007E-6</v>
      </c>
      <c r="E513">
        <v>69.749449499999997</v>
      </c>
    </row>
    <row r="514" spans="1:5" x14ac:dyDescent="0.3">
      <c r="A514">
        <v>7.6000000000000004E-5</v>
      </c>
      <c r="B514">
        <v>0</v>
      </c>
      <c r="D514">
        <v>7.6000000000000004E-5</v>
      </c>
      <c r="E514">
        <v>5.0386967499999997</v>
      </c>
    </row>
    <row r="515" spans="1:5" x14ac:dyDescent="0.3">
      <c r="A515">
        <v>4.5599999999999995E-6</v>
      </c>
      <c r="B515">
        <v>2</v>
      </c>
      <c r="D515">
        <v>4.5599999999999995E-6</v>
      </c>
      <c r="E515">
        <v>10.252244112</v>
      </c>
    </row>
    <row r="516" spans="1:5" x14ac:dyDescent="0.3">
      <c r="A516">
        <v>2.6265599999999997E-6</v>
      </c>
      <c r="B516">
        <v>2</v>
      </c>
      <c r="D516">
        <v>2.6265599999999997E-6</v>
      </c>
      <c r="E516">
        <v>10.248390005039999</v>
      </c>
    </row>
    <row r="517" spans="1:5" x14ac:dyDescent="0.3">
      <c r="A517">
        <v>1.7510399999999997E-6</v>
      </c>
      <c r="B517">
        <v>0</v>
      </c>
      <c r="D517">
        <v>1.7510399999999997E-6</v>
      </c>
      <c r="E517">
        <v>1.7658527799999999</v>
      </c>
    </row>
    <row r="518" spans="1:5" x14ac:dyDescent="0.3">
      <c r="A518">
        <v>1.38624E-5</v>
      </c>
      <c r="B518">
        <v>0</v>
      </c>
      <c r="D518">
        <v>1.38624E-5</v>
      </c>
      <c r="E518">
        <v>1.7644101007599999</v>
      </c>
    </row>
    <row r="519" spans="1:5" x14ac:dyDescent="0.3">
      <c r="A519">
        <v>3.9899999999999999E-6</v>
      </c>
      <c r="B519">
        <v>0</v>
      </c>
      <c r="D519">
        <v>3.9899999999999999E-6</v>
      </c>
      <c r="E519">
        <v>0.97696161679999993</v>
      </c>
    </row>
    <row r="520" spans="1:5" x14ac:dyDescent="0.3">
      <c r="A520">
        <v>9.4619999999999994E-7</v>
      </c>
      <c r="B520">
        <v>0</v>
      </c>
      <c r="D520">
        <v>9.4619999999999994E-7</v>
      </c>
      <c r="E520">
        <v>0.663883500756</v>
      </c>
    </row>
    <row r="521" spans="1:5" x14ac:dyDescent="0.3">
      <c r="A521">
        <v>3.0096E-6</v>
      </c>
      <c r="B521">
        <v>0</v>
      </c>
      <c r="D521">
        <v>3.0096E-6</v>
      </c>
      <c r="E521">
        <v>0.680228418</v>
      </c>
    </row>
    <row r="522" spans="1:5" x14ac:dyDescent="0.3">
      <c r="A522">
        <v>1.060542E-4</v>
      </c>
      <c r="B522">
        <v>0</v>
      </c>
      <c r="D522">
        <v>1.060542E-4</v>
      </c>
      <c r="E522">
        <v>0.34462791700000006</v>
      </c>
    </row>
    <row r="523" spans="1:5" x14ac:dyDescent="0.3">
      <c r="A523">
        <v>5.6000000000000004E-7</v>
      </c>
      <c r="B523">
        <v>0</v>
      </c>
      <c r="D523">
        <v>5.6000000000000004E-7</v>
      </c>
      <c r="E523">
        <v>2.9339281919999998</v>
      </c>
    </row>
    <row r="524" spans="1:5" x14ac:dyDescent="0.3">
      <c r="A524">
        <v>1.1200000000000001E-5</v>
      </c>
      <c r="B524">
        <v>0</v>
      </c>
      <c r="D524">
        <v>1.1200000000000001E-5</v>
      </c>
      <c r="E524">
        <v>2.6104343839999995</v>
      </c>
    </row>
    <row r="525" spans="1:5" x14ac:dyDescent="0.3">
      <c r="A525">
        <v>7.1999999999999999E-7</v>
      </c>
      <c r="B525">
        <v>0</v>
      </c>
      <c r="D525">
        <v>7.1999999999999999E-7</v>
      </c>
      <c r="E525">
        <v>3.188571144</v>
      </c>
    </row>
    <row r="526" spans="1:5" x14ac:dyDescent="0.3">
      <c r="A526">
        <v>1.4400000000000001E-5</v>
      </c>
      <c r="B526">
        <v>0</v>
      </c>
      <c r="D526">
        <v>1.4400000000000001E-5</v>
      </c>
      <c r="E526">
        <v>2.8678257880000002</v>
      </c>
    </row>
    <row r="527" spans="1:5" x14ac:dyDescent="0.3">
      <c r="A527">
        <v>6.0000000000000008E-7</v>
      </c>
      <c r="B527">
        <v>1</v>
      </c>
      <c r="D527">
        <v>6.0000000000000008E-7</v>
      </c>
      <c r="E527">
        <v>10.184828672</v>
      </c>
    </row>
    <row r="528" spans="1:5" x14ac:dyDescent="0.3">
      <c r="A528">
        <v>1.0800000000000002E-6</v>
      </c>
      <c r="B528">
        <v>3</v>
      </c>
      <c r="D528">
        <v>1.0800000000000002E-6</v>
      </c>
      <c r="E528">
        <v>17.43654686</v>
      </c>
    </row>
    <row r="529" spans="1:5" x14ac:dyDescent="0.3">
      <c r="A529">
        <v>4.320000000000001E-6</v>
      </c>
      <c r="B529">
        <v>0</v>
      </c>
      <c r="D529">
        <v>4.320000000000001E-6</v>
      </c>
      <c r="E529">
        <v>4.6378955899999994</v>
      </c>
    </row>
    <row r="530" spans="1:5" x14ac:dyDescent="0.3">
      <c r="A530">
        <v>6.000000000000001E-6</v>
      </c>
      <c r="B530">
        <v>0</v>
      </c>
      <c r="D530">
        <v>6.000000000000001E-6</v>
      </c>
      <c r="E530">
        <v>1.1595993008000001</v>
      </c>
    </row>
    <row r="531" spans="1:5" x14ac:dyDescent="0.3">
      <c r="A531">
        <v>2.7000000000000008E-6</v>
      </c>
      <c r="B531">
        <v>0</v>
      </c>
      <c r="D531">
        <v>2.7000000000000008E-6</v>
      </c>
      <c r="E531">
        <v>0.80985702900000001</v>
      </c>
    </row>
    <row r="532" spans="1:5" x14ac:dyDescent="0.3">
      <c r="A532">
        <v>5.1300000000000007E-5</v>
      </c>
      <c r="B532">
        <v>0</v>
      </c>
      <c r="D532">
        <v>5.1300000000000007E-5</v>
      </c>
      <c r="E532">
        <v>0.35880933850000002</v>
      </c>
    </row>
    <row r="533" spans="1:5" x14ac:dyDescent="0.3">
      <c r="A533">
        <v>2.0000000000000003E-6</v>
      </c>
      <c r="B533">
        <v>0</v>
      </c>
      <c r="D533">
        <v>2.0000000000000003E-6</v>
      </c>
      <c r="E533">
        <v>4.6605730919999999</v>
      </c>
    </row>
    <row r="534" spans="1:5" x14ac:dyDescent="0.3">
      <c r="A534">
        <v>8.0000000000000007E-5</v>
      </c>
      <c r="B534">
        <v>0</v>
      </c>
      <c r="D534">
        <v>8.0000000000000007E-5</v>
      </c>
      <c r="E534">
        <v>4.3223554340000003</v>
      </c>
    </row>
    <row r="535" spans="1:5" x14ac:dyDescent="0.3">
      <c r="A535">
        <v>2.0000000000000003E-6</v>
      </c>
      <c r="B535">
        <v>1</v>
      </c>
      <c r="D535">
        <v>2.0000000000000003E-6</v>
      </c>
      <c r="E535">
        <v>6.7704522320000002</v>
      </c>
    </row>
    <row r="536" spans="1:5" x14ac:dyDescent="0.3">
      <c r="A536">
        <v>8.0000000000000007E-5</v>
      </c>
      <c r="B536">
        <v>0</v>
      </c>
      <c r="D536">
        <v>8.0000000000000007E-5</v>
      </c>
      <c r="E536">
        <v>2.8190299639999998</v>
      </c>
    </row>
    <row r="537" spans="1:5" x14ac:dyDescent="0.3">
      <c r="A537">
        <v>6.4000000000000001E-7</v>
      </c>
      <c r="B537">
        <v>1</v>
      </c>
      <c r="D537">
        <v>6.4000000000000001E-7</v>
      </c>
      <c r="E537">
        <v>6.2577421639999997</v>
      </c>
    </row>
    <row r="538" spans="1:5" x14ac:dyDescent="0.3">
      <c r="A538">
        <v>1.2799999999999999E-5</v>
      </c>
      <c r="B538">
        <v>0</v>
      </c>
      <c r="D538">
        <v>1.2799999999999999E-5</v>
      </c>
      <c r="E538">
        <v>2.502441578</v>
      </c>
    </row>
    <row r="539" spans="1:5" x14ac:dyDescent="0.3">
      <c r="A539">
        <v>6.0000000000000008E-7</v>
      </c>
      <c r="B539">
        <v>1</v>
      </c>
      <c r="D539">
        <v>6.0000000000000008E-7</v>
      </c>
      <c r="E539">
        <v>10.540665399999998</v>
      </c>
    </row>
    <row r="540" spans="1:5" x14ac:dyDescent="0.3">
      <c r="A540">
        <v>1.0800000000000002E-6</v>
      </c>
      <c r="B540">
        <v>3</v>
      </c>
      <c r="D540">
        <v>1.0800000000000002E-6</v>
      </c>
      <c r="E540">
        <v>17.7084148</v>
      </c>
    </row>
    <row r="541" spans="1:5" x14ac:dyDescent="0.3">
      <c r="A541">
        <v>4.320000000000001E-6</v>
      </c>
      <c r="B541">
        <v>0</v>
      </c>
      <c r="D541">
        <v>4.320000000000001E-6</v>
      </c>
      <c r="E541">
        <v>4.6657811999999996</v>
      </c>
    </row>
    <row r="542" spans="1:5" x14ac:dyDescent="0.3">
      <c r="A542">
        <v>6.000000000000001E-6</v>
      </c>
      <c r="B542">
        <v>0</v>
      </c>
      <c r="D542">
        <v>6.000000000000001E-6</v>
      </c>
      <c r="E542">
        <v>1.21297481</v>
      </c>
    </row>
    <row r="543" spans="1:5" x14ac:dyDescent="0.3">
      <c r="A543">
        <v>2.7000000000000008E-6</v>
      </c>
      <c r="B543">
        <v>0</v>
      </c>
      <c r="D543">
        <v>2.7000000000000008E-6</v>
      </c>
      <c r="E543">
        <v>0.85063722000000008</v>
      </c>
    </row>
    <row r="544" spans="1:5" x14ac:dyDescent="0.3">
      <c r="A544">
        <v>5.1300000000000007E-5</v>
      </c>
      <c r="B544">
        <v>0</v>
      </c>
      <c r="D544">
        <v>5.1300000000000007E-5</v>
      </c>
      <c r="E544">
        <v>0.36299218</v>
      </c>
    </row>
    <row r="545" spans="1:5" x14ac:dyDescent="0.3">
      <c r="A545">
        <v>9.9999999999999995E-8</v>
      </c>
      <c r="B545">
        <v>1</v>
      </c>
      <c r="D545">
        <v>9.9999999999999995E-8</v>
      </c>
      <c r="E545">
        <v>9.4259620159999997</v>
      </c>
    </row>
    <row r="546" spans="1:5" x14ac:dyDescent="0.3">
      <c r="A546">
        <v>1.0800000000000002E-6</v>
      </c>
      <c r="B546">
        <v>2</v>
      </c>
      <c r="D546">
        <v>1.0800000000000002E-6</v>
      </c>
      <c r="E546">
        <v>13.0815223</v>
      </c>
    </row>
    <row r="547" spans="1:5" x14ac:dyDescent="0.3">
      <c r="A547">
        <v>7.2000000000000009E-7</v>
      </c>
      <c r="B547">
        <v>0</v>
      </c>
      <c r="D547">
        <v>7.2000000000000009E-7</v>
      </c>
      <c r="E547">
        <v>4.5780919500000001</v>
      </c>
    </row>
    <row r="548" spans="1:5" x14ac:dyDescent="0.3">
      <c r="A548">
        <v>1.0000000000000002E-6</v>
      </c>
      <c r="B548">
        <v>0</v>
      </c>
      <c r="D548">
        <v>1.0000000000000002E-6</v>
      </c>
      <c r="E548">
        <v>1.0457693024000001</v>
      </c>
    </row>
    <row r="549" spans="1:5" x14ac:dyDescent="0.3">
      <c r="A549">
        <v>4.5000000000000009E-7</v>
      </c>
      <c r="B549">
        <v>0</v>
      </c>
      <c r="D549">
        <v>4.5000000000000009E-7</v>
      </c>
      <c r="E549">
        <v>0.71910334499999995</v>
      </c>
    </row>
    <row r="550" spans="1:5" x14ac:dyDescent="0.3">
      <c r="A550">
        <v>8.5500000000000011E-6</v>
      </c>
      <c r="B550">
        <v>0</v>
      </c>
      <c r="D550">
        <v>8.5500000000000011E-6</v>
      </c>
      <c r="E550">
        <v>0.3498387925</v>
      </c>
    </row>
    <row r="551" spans="1:5" x14ac:dyDescent="0.3">
      <c r="A551">
        <v>2.0000000000000003E-6</v>
      </c>
      <c r="B551">
        <v>1</v>
      </c>
      <c r="D551">
        <v>2.0000000000000003E-6</v>
      </c>
      <c r="E551">
        <v>4.9485567559999994</v>
      </c>
    </row>
    <row r="552" spans="1:5" x14ac:dyDescent="0.3">
      <c r="A552">
        <v>8.0000000000000007E-5</v>
      </c>
      <c r="B552">
        <v>0</v>
      </c>
      <c r="D552">
        <v>8.0000000000000007E-5</v>
      </c>
      <c r="E552">
        <v>1.1429987619999999</v>
      </c>
    </row>
    <row r="553" spans="1:5" x14ac:dyDescent="0.3">
      <c r="A553">
        <v>2.2199999999999999E-6</v>
      </c>
      <c r="B553">
        <v>1</v>
      </c>
      <c r="D553">
        <v>2.2199999999999999E-6</v>
      </c>
      <c r="E553">
        <v>7.8658731072000005</v>
      </c>
    </row>
    <row r="554" spans="1:5" x14ac:dyDescent="0.3">
      <c r="A554">
        <v>4.4399999999999995E-7</v>
      </c>
      <c r="B554">
        <v>1</v>
      </c>
      <c r="D554">
        <v>4.4399999999999995E-7</v>
      </c>
      <c r="E554">
        <v>7.9470630720000006</v>
      </c>
    </row>
    <row r="555" spans="1:5" x14ac:dyDescent="0.3">
      <c r="A555">
        <v>8.4359999999999985E-6</v>
      </c>
      <c r="B555">
        <v>0</v>
      </c>
      <c r="D555">
        <v>8.4359999999999985E-6</v>
      </c>
      <c r="E555">
        <v>3.4431295679999998</v>
      </c>
    </row>
    <row r="556" spans="1:5" x14ac:dyDescent="0.3">
      <c r="A556">
        <v>1.11E-5</v>
      </c>
      <c r="B556">
        <v>0</v>
      </c>
      <c r="D556">
        <v>1.11E-5</v>
      </c>
      <c r="E556">
        <v>0.97675596608000004</v>
      </c>
    </row>
    <row r="557" spans="1:5" x14ac:dyDescent="0.3">
      <c r="A557">
        <v>2.2199999999999999E-6</v>
      </c>
      <c r="B557">
        <v>0</v>
      </c>
      <c r="D557">
        <v>2.2199999999999999E-6</v>
      </c>
      <c r="E557">
        <v>0.67643446080000003</v>
      </c>
    </row>
    <row r="558" spans="1:5" x14ac:dyDescent="0.3">
      <c r="A558">
        <v>4.2179999999999999E-5</v>
      </c>
      <c r="B558">
        <v>0</v>
      </c>
      <c r="D558">
        <v>4.2179999999999999E-5</v>
      </c>
      <c r="E558">
        <v>0.34459443519999999</v>
      </c>
    </row>
    <row r="559" spans="1:5" x14ac:dyDescent="0.3">
      <c r="A559">
        <v>7.3799999999999996E-6</v>
      </c>
      <c r="B559">
        <v>1</v>
      </c>
      <c r="D559">
        <v>7.3799999999999996E-6</v>
      </c>
      <c r="E559">
        <v>8.0918748580000006</v>
      </c>
    </row>
    <row r="560" spans="1:5" x14ac:dyDescent="0.3">
      <c r="A560">
        <v>1.4759999999999999E-6</v>
      </c>
      <c r="B560">
        <v>1</v>
      </c>
      <c r="D560">
        <v>1.4759999999999999E-6</v>
      </c>
      <c r="E560">
        <v>8.5168535800000011</v>
      </c>
    </row>
    <row r="561" spans="1:5" x14ac:dyDescent="0.3">
      <c r="A561">
        <v>2.8043999999999998E-5</v>
      </c>
      <c r="B561">
        <v>0</v>
      </c>
      <c r="D561">
        <v>2.8043999999999998E-5</v>
      </c>
      <c r="E561">
        <v>3.46696727</v>
      </c>
    </row>
    <row r="562" spans="1:5" x14ac:dyDescent="0.3">
      <c r="A562">
        <v>3.6900000000000002E-5</v>
      </c>
      <c r="B562">
        <v>0</v>
      </c>
      <c r="D562">
        <v>3.6900000000000002E-5</v>
      </c>
      <c r="E562">
        <v>1.0106562287</v>
      </c>
    </row>
    <row r="563" spans="1:5" x14ac:dyDescent="0.3">
      <c r="A563">
        <v>7.3799999999999996E-6</v>
      </c>
      <c r="B563">
        <v>0</v>
      </c>
      <c r="D563">
        <v>7.3799999999999996E-6</v>
      </c>
      <c r="E563">
        <v>0.76190303699999995</v>
      </c>
    </row>
    <row r="564" spans="1:5" x14ac:dyDescent="0.3">
      <c r="A564">
        <v>1.4021999999999998E-4</v>
      </c>
      <c r="B564">
        <v>0</v>
      </c>
      <c r="D564">
        <v>1.4021999999999998E-4</v>
      </c>
      <c r="E564">
        <v>0.34817009050000003</v>
      </c>
    </row>
    <row r="565" spans="1:5" x14ac:dyDescent="0.3">
      <c r="A565">
        <v>2.4600000000000002E-6</v>
      </c>
      <c r="B565">
        <v>1</v>
      </c>
      <c r="D565">
        <v>2.4600000000000002E-6</v>
      </c>
      <c r="E565">
        <v>8.3206167459999989</v>
      </c>
    </row>
    <row r="566" spans="1:5" x14ac:dyDescent="0.3">
      <c r="A566">
        <v>4.9200000000000001E-7</v>
      </c>
      <c r="B566">
        <v>1</v>
      </c>
      <c r="D566">
        <v>4.9200000000000001E-7</v>
      </c>
      <c r="E566">
        <v>9.0935524599999997</v>
      </c>
    </row>
    <row r="567" spans="1:5" x14ac:dyDescent="0.3">
      <c r="A567">
        <v>9.3479999999999993E-6</v>
      </c>
      <c r="B567">
        <v>0</v>
      </c>
      <c r="D567">
        <v>9.3479999999999993E-6</v>
      </c>
      <c r="E567">
        <v>3.4910939900000004</v>
      </c>
    </row>
    <row r="568" spans="1:5" x14ac:dyDescent="0.3">
      <c r="A568">
        <v>1.2299999999999999E-5</v>
      </c>
      <c r="B568">
        <v>0</v>
      </c>
      <c r="D568">
        <v>1.2299999999999999E-5</v>
      </c>
      <c r="E568">
        <v>1.0449675118999999</v>
      </c>
    </row>
    <row r="569" spans="1:5" x14ac:dyDescent="0.3">
      <c r="A569">
        <v>2.4599999999999997E-6</v>
      </c>
      <c r="B569">
        <v>0</v>
      </c>
      <c r="D569">
        <v>2.4599999999999997E-6</v>
      </c>
      <c r="E569">
        <v>0.84840786900000009</v>
      </c>
    </row>
    <row r="570" spans="1:5" x14ac:dyDescent="0.3">
      <c r="A570">
        <v>4.6739999999999996E-5</v>
      </c>
      <c r="B570">
        <v>0</v>
      </c>
      <c r="D570">
        <v>4.6739999999999996E-5</v>
      </c>
      <c r="E570">
        <v>0.35178909850000001</v>
      </c>
    </row>
    <row r="571" spans="1:5" x14ac:dyDescent="0.3">
      <c r="A571">
        <v>4.7199999999999997E-6</v>
      </c>
      <c r="B571">
        <v>1</v>
      </c>
      <c r="D571">
        <v>4.7199999999999997E-6</v>
      </c>
      <c r="E571">
        <v>6.1057342399999994</v>
      </c>
    </row>
    <row r="572" spans="1:5" x14ac:dyDescent="0.3">
      <c r="A572">
        <v>2.7187199999999996E-6</v>
      </c>
      <c r="B572">
        <v>2</v>
      </c>
      <c r="D572">
        <v>2.7187199999999996E-6</v>
      </c>
      <c r="E572">
        <v>9.8284896907999979</v>
      </c>
    </row>
    <row r="573" spans="1:5" x14ac:dyDescent="0.3">
      <c r="A573">
        <v>1.8124799999999997E-6</v>
      </c>
      <c r="B573">
        <v>0</v>
      </c>
      <c r="D573">
        <v>1.8124799999999997E-6</v>
      </c>
      <c r="E573">
        <v>1.0726230999999999</v>
      </c>
    </row>
    <row r="574" spans="1:5" x14ac:dyDescent="0.3">
      <c r="A574">
        <v>1.4348799999999999E-5</v>
      </c>
      <c r="B574">
        <v>0</v>
      </c>
      <c r="D574">
        <v>1.4348799999999999E-5</v>
      </c>
      <c r="E574">
        <v>1.0624248502000002</v>
      </c>
    </row>
    <row r="575" spans="1:5" x14ac:dyDescent="0.3">
      <c r="A575">
        <v>4.1300000000000003E-6</v>
      </c>
      <c r="B575">
        <v>0</v>
      </c>
      <c r="D575">
        <v>4.1300000000000003E-6</v>
      </c>
      <c r="E575">
        <v>1.026797636</v>
      </c>
    </row>
    <row r="576" spans="1:5" x14ac:dyDescent="0.3">
      <c r="A576">
        <v>9.7939999999999989E-7</v>
      </c>
      <c r="B576">
        <v>0</v>
      </c>
      <c r="D576">
        <v>9.7939999999999989E-7</v>
      </c>
      <c r="E576">
        <v>0.71021095361999997</v>
      </c>
    </row>
    <row r="577" spans="1:5" x14ac:dyDescent="0.3">
      <c r="A577">
        <v>3.1151999999999998E-6</v>
      </c>
      <c r="B577">
        <v>0</v>
      </c>
      <c r="D577">
        <v>3.1151999999999998E-6</v>
      </c>
      <c r="E577">
        <v>0.82575261000000011</v>
      </c>
    </row>
    <row r="578" spans="1:5" x14ac:dyDescent="0.3">
      <c r="A578">
        <v>1.097754E-4</v>
      </c>
      <c r="B578">
        <v>0</v>
      </c>
      <c r="D578">
        <v>1.097754E-4</v>
      </c>
      <c r="E578">
        <v>0.34995596500000004</v>
      </c>
    </row>
    <row r="579" spans="1:5" x14ac:dyDescent="0.3">
      <c r="A579">
        <v>4.7199999999999997E-6</v>
      </c>
      <c r="B579">
        <v>1</v>
      </c>
      <c r="D579">
        <v>4.7199999999999997E-6</v>
      </c>
      <c r="E579">
        <v>6.0821376399999991</v>
      </c>
    </row>
    <row r="580" spans="1:5" x14ac:dyDescent="0.3">
      <c r="A580">
        <v>2.7187199999999996E-6</v>
      </c>
      <c r="B580">
        <v>1</v>
      </c>
      <c r="D580">
        <v>2.7187199999999996E-6</v>
      </c>
      <c r="E580">
        <v>6.0565543438000002</v>
      </c>
    </row>
    <row r="581" spans="1:5" x14ac:dyDescent="0.3">
      <c r="A581">
        <v>1.8124799999999997E-6</v>
      </c>
      <c r="B581">
        <v>0</v>
      </c>
      <c r="D581">
        <v>1.8124799999999997E-6</v>
      </c>
      <c r="E581">
        <v>1.0701003499999999</v>
      </c>
    </row>
    <row r="582" spans="1:5" x14ac:dyDescent="0.3">
      <c r="A582">
        <v>1.4348799999999999E-5</v>
      </c>
      <c r="B582">
        <v>0</v>
      </c>
      <c r="D582">
        <v>1.4348799999999999E-5</v>
      </c>
      <c r="E582">
        <v>1.0605239446999999</v>
      </c>
    </row>
    <row r="583" spans="1:5" x14ac:dyDescent="0.3">
      <c r="A583">
        <v>4.1300000000000003E-6</v>
      </c>
      <c r="B583">
        <v>0</v>
      </c>
      <c r="D583">
        <v>4.1300000000000003E-6</v>
      </c>
      <c r="E583">
        <v>1.0232581460000001</v>
      </c>
    </row>
    <row r="584" spans="1:5" x14ac:dyDescent="0.3">
      <c r="A584">
        <v>9.7939999999999989E-7</v>
      </c>
      <c r="B584">
        <v>0</v>
      </c>
      <c r="D584">
        <v>9.7939999999999989E-7</v>
      </c>
      <c r="E584">
        <v>0.70692065156999995</v>
      </c>
    </row>
    <row r="585" spans="1:5" x14ac:dyDescent="0.3">
      <c r="A585">
        <v>3.1151999999999998E-6</v>
      </c>
      <c r="B585">
        <v>0</v>
      </c>
      <c r="D585">
        <v>3.1151999999999998E-6</v>
      </c>
      <c r="E585">
        <v>0.8154170850000001</v>
      </c>
    </row>
    <row r="586" spans="1:5" x14ac:dyDescent="0.3">
      <c r="A586">
        <v>1.097754E-4</v>
      </c>
      <c r="B586">
        <v>0</v>
      </c>
      <c r="D586">
        <v>1.097754E-4</v>
      </c>
      <c r="E586">
        <v>0.3495775525</v>
      </c>
    </row>
    <row r="587" spans="1:5" x14ac:dyDescent="0.3">
      <c r="A587">
        <v>5.0000000000000008E-7</v>
      </c>
      <c r="B587">
        <v>1</v>
      </c>
      <c r="D587">
        <v>5.0000000000000008E-7</v>
      </c>
      <c r="E587">
        <v>7.8005507359999999</v>
      </c>
    </row>
    <row r="588" spans="1:5" x14ac:dyDescent="0.3">
      <c r="A588">
        <v>4.7500000000000006E-7</v>
      </c>
      <c r="B588">
        <v>1</v>
      </c>
      <c r="D588">
        <v>4.7500000000000006E-7</v>
      </c>
      <c r="E588">
        <v>7.8005507359999999</v>
      </c>
    </row>
    <row r="589" spans="1:5" x14ac:dyDescent="0.3">
      <c r="A589">
        <v>9.0250000000000008E-6</v>
      </c>
      <c r="B589">
        <v>0</v>
      </c>
      <c r="D589">
        <v>9.0250000000000008E-6</v>
      </c>
      <c r="E589">
        <v>2.7731043400000002</v>
      </c>
    </row>
    <row r="590" spans="1:5" x14ac:dyDescent="0.3">
      <c r="A590">
        <v>5.0000000000000004E-6</v>
      </c>
      <c r="B590">
        <v>0</v>
      </c>
      <c r="D590">
        <v>5.0000000000000004E-6</v>
      </c>
      <c r="E590">
        <v>1.0783326103999999</v>
      </c>
    </row>
    <row r="591" spans="1:5" x14ac:dyDescent="0.3">
      <c r="A591">
        <v>4.7500000000000003E-6</v>
      </c>
      <c r="B591">
        <v>0</v>
      </c>
      <c r="D591">
        <v>4.7500000000000003E-6</v>
      </c>
      <c r="E591">
        <v>0.76583261040000006</v>
      </c>
    </row>
    <row r="592" spans="1:5" x14ac:dyDescent="0.3">
      <c r="A592">
        <v>9.0249999999999998E-5</v>
      </c>
      <c r="B592">
        <v>0</v>
      </c>
      <c r="D592">
        <v>9.0249999999999998E-5</v>
      </c>
      <c r="E592">
        <v>0.35546565099999999</v>
      </c>
    </row>
    <row r="593" spans="1:5" x14ac:dyDescent="0.3">
      <c r="A593">
        <v>5.0000000000000008E-7</v>
      </c>
      <c r="B593">
        <v>1</v>
      </c>
      <c r="D593">
        <v>5.0000000000000008E-7</v>
      </c>
      <c r="E593">
        <v>7.8005507359999999</v>
      </c>
    </row>
    <row r="594" spans="1:5" x14ac:dyDescent="0.3">
      <c r="A594">
        <v>4.7500000000000006E-7</v>
      </c>
      <c r="B594">
        <v>1</v>
      </c>
      <c r="D594">
        <v>4.7500000000000006E-7</v>
      </c>
      <c r="E594">
        <v>7.8005507359999999</v>
      </c>
    </row>
    <row r="595" spans="1:5" x14ac:dyDescent="0.3">
      <c r="A595">
        <v>9.0250000000000008E-6</v>
      </c>
      <c r="B595">
        <v>0</v>
      </c>
      <c r="D595">
        <v>9.0250000000000008E-6</v>
      </c>
      <c r="E595">
        <v>2.7731043400000002</v>
      </c>
    </row>
    <row r="596" spans="1:5" x14ac:dyDescent="0.3">
      <c r="A596">
        <v>5.0000000000000004E-6</v>
      </c>
      <c r="B596">
        <v>0</v>
      </c>
      <c r="D596">
        <v>5.0000000000000004E-6</v>
      </c>
      <c r="E596">
        <v>1.0783326103999999</v>
      </c>
    </row>
    <row r="597" spans="1:5" x14ac:dyDescent="0.3">
      <c r="A597">
        <v>4.7500000000000003E-6</v>
      </c>
      <c r="B597">
        <v>0</v>
      </c>
      <c r="D597">
        <v>4.7500000000000003E-6</v>
      </c>
      <c r="E597">
        <v>0.76583261040000006</v>
      </c>
    </row>
    <row r="598" spans="1:5" x14ac:dyDescent="0.3">
      <c r="A598">
        <v>9.0249999999999998E-5</v>
      </c>
      <c r="B598">
        <v>0</v>
      </c>
      <c r="D598">
        <v>9.0249999999999998E-5</v>
      </c>
      <c r="E598">
        <v>0.35546565099999999</v>
      </c>
    </row>
    <row r="599" spans="1:5" x14ac:dyDescent="0.3">
      <c r="A599">
        <v>1.0000000000000002E-6</v>
      </c>
      <c r="B599">
        <v>1</v>
      </c>
      <c r="D599">
        <v>1.0000000000000002E-6</v>
      </c>
      <c r="E599">
        <v>8.9105348000000006</v>
      </c>
    </row>
    <row r="600" spans="1:5" x14ac:dyDescent="0.3">
      <c r="A600">
        <v>9.5000000000000012E-7</v>
      </c>
      <c r="B600">
        <v>1</v>
      </c>
      <c r="D600">
        <v>9.5000000000000012E-7</v>
      </c>
      <c r="E600">
        <v>8.9105348000000006</v>
      </c>
    </row>
    <row r="601" spans="1:5" x14ac:dyDescent="0.3">
      <c r="A601">
        <v>1.8050000000000002E-5</v>
      </c>
      <c r="B601">
        <v>0</v>
      </c>
      <c r="D601">
        <v>1.8050000000000002E-5</v>
      </c>
      <c r="E601">
        <v>2.8917745000000004</v>
      </c>
    </row>
    <row r="602" spans="1:5" x14ac:dyDescent="0.3">
      <c r="A602">
        <v>1.0000000000000001E-5</v>
      </c>
      <c r="B602">
        <v>0</v>
      </c>
      <c r="D602">
        <v>1.0000000000000001E-5</v>
      </c>
      <c r="E602">
        <v>1.2448302199999999</v>
      </c>
    </row>
    <row r="603" spans="1:5" x14ac:dyDescent="0.3">
      <c r="A603">
        <v>9.5000000000000005E-6</v>
      </c>
      <c r="B603">
        <v>0</v>
      </c>
      <c r="D603">
        <v>9.5000000000000005E-6</v>
      </c>
      <c r="E603">
        <v>0.93233021999999988</v>
      </c>
    </row>
    <row r="604" spans="1:5" x14ac:dyDescent="0.3">
      <c r="A604">
        <v>1.805E-4</v>
      </c>
      <c r="B604">
        <v>0</v>
      </c>
      <c r="D604">
        <v>1.805E-4</v>
      </c>
      <c r="E604">
        <v>0.37326617500000003</v>
      </c>
    </row>
    <row r="608" spans="1:5" x14ac:dyDescent="0.3">
      <c r="E608" s="3"/>
    </row>
  </sheetData>
  <conditionalFormatting sqref="E2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C22"/>
  <sheetViews>
    <sheetView workbookViewId="0">
      <selection activeCell="B31" sqref="B31"/>
    </sheetView>
  </sheetViews>
  <sheetFormatPr defaultRowHeight="14.4" x14ac:dyDescent="0.3"/>
  <cols>
    <col min="1" max="1" width="28.6640625" customWidth="1"/>
    <col min="2" max="2" width="119.33203125" customWidth="1"/>
    <col min="3" max="3" width="17.109375" customWidth="1"/>
  </cols>
  <sheetData>
    <row r="2" spans="1:3" x14ac:dyDescent="0.3">
      <c r="A2" s="241" t="s">
        <v>261</v>
      </c>
      <c r="B2" t="s">
        <v>282</v>
      </c>
      <c r="C2" t="s">
        <v>302</v>
      </c>
    </row>
    <row r="3" spans="1:3" x14ac:dyDescent="0.3">
      <c r="A3" s="241" t="s">
        <v>264</v>
      </c>
      <c r="B3" t="s">
        <v>283</v>
      </c>
      <c r="C3" t="s">
        <v>303</v>
      </c>
    </row>
    <row r="4" spans="1:3" x14ac:dyDescent="0.3">
      <c r="A4" s="241" t="s">
        <v>263</v>
      </c>
      <c r="B4" t="s">
        <v>284</v>
      </c>
      <c r="C4" t="s">
        <v>305</v>
      </c>
    </row>
    <row r="5" spans="1:3" x14ac:dyDescent="0.3">
      <c r="A5" s="241" t="s">
        <v>262</v>
      </c>
      <c r="B5" t="s">
        <v>285</v>
      </c>
      <c r="C5" t="s">
        <v>304</v>
      </c>
    </row>
    <row r="6" spans="1:3" x14ac:dyDescent="0.3">
      <c r="A6" s="241" t="s">
        <v>265</v>
      </c>
      <c r="B6" t="s">
        <v>286</v>
      </c>
      <c r="C6" t="s">
        <v>309</v>
      </c>
    </row>
    <row r="7" spans="1:3" x14ac:dyDescent="0.3">
      <c r="A7" s="241" t="s">
        <v>266</v>
      </c>
      <c r="B7" t="s">
        <v>287</v>
      </c>
      <c r="C7" t="s">
        <v>310</v>
      </c>
    </row>
    <row r="8" spans="1:3" x14ac:dyDescent="0.3">
      <c r="A8" s="241" t="s">
        <v>267</v>
      </c>
      <c r="B8" t="s">
        <v>288</v>
      </c>
      <c r="C8" t="s">
        <v>306</v>
      </c>
    </row>
    <row r="9" spans="1:3" x14ac:dyDescent="0.3">
      <c r="A9" s="241" t="s">
        <v>268</v>
      </c>
      <c r="B9" s="305" t="s">
        <v>289</v>
      </c>
      <c r="C9" t="s">
        <v>268</v>
      </c>
    </row>
    <row r="10" spans="1:3" x14ac:dyDescent="0.3">
      <c r="A10" s="241" t="s">
        <v>269</v>
      </c>
      <c r="B10" t="s">
        <v>290</v>
      </c>
      <c r="C10" t="s">
        <v>307</v>
      </c>
    </row>
    <row r="11" spans="1:3" x14ac:dyDescent="0.3">
      <c r="A11" s="241" t="s">
        <v>270</v>
      </c>
      <c r="B11" s="306">
        <v>44040</v>
      </c>
      <c r="C11" t="s">
        <v>308</v>
      </c>
    </row>
    <row r="12" spans="1:3" x14ac:dyDescent="0.3">
      <c r="A12" s="304" t="s">
        <v>271</v>
      </c>
      <c r="B12" t="s">
        <v>291</v>
      </c>
      <c r="C12" t="s">
        <v>314</v>
      </c>
    </row>
    <row r="13" spans="1:3" x14ac:dyDescent="0.3">
      <c r="A13" s="304" t="s">
        <v>272</v>
      </c>
      <c r="B13" t="s">
        <v>292</v>
      </c>
      <c r="C13" t="s">
        <v>311</v>
      </c>
    </row>
    <row r="14" spans="1:3" x14ac:dyDescent="0.3">
      <c r="A14" s="304" t="s">
        <v>273</v>
      </c>
      <c r="B14" t="s">
        <v>293</v>
      </c>
      <c r="C14" t="s">
        <v>313</v>
      </c>
    </row>
    <row r="15" spans="1:3" x14ac:dyDescent="0.3">
      <c r="A15" s="304" t="s">
        <v>274</v>
      </c>
      <c r="B15" t="s">
        <v>294</v>
      </c>
      <c r="C15" t="s">
        <v>312</v>
      </c>
    </row>
    <row r="16" spans="1:3" x14ac:dyDescent="0.3">
      <c r="A16" s="215" t="s">
        <v>275</v>
      </c>
      <c r="B16" t="s">
        <v>295</v>
      </c>
      <c r="C16" t="s">
        <v>320</v>
      </c>
    </row>
    <row r="17" spans="1:3" x14ac:dyDescent="0.3">
      <c r="A17" s="215" t="s">
        <v>276</v>
      </c>
      <c r="B17" t="s">
        <v>296</v>
      </c>
      <c r="C17" t="s">
        <v>315</v>
      </c>
    </row>
    <row r="18" spans="1:3" x14ac:dyDescent="0.3">
      <c r="A18" s="215" t="s">
        <v>277</v>
      </c>
      <c r="B18" t="s">
        <v>297</v>
      </c>
      <c r="C18" t="s">
        <v>316</v>
      </c>
    </row>
    <row r="19" spans="1:3" x14ac:dyDescent="0.3">
      <c r="A19" s="215" t="s">
        <v>278</v>
      </c>
      <c r="B19" t="s">
        <v>298</v>
      </c>
      <c r="C19" t="s">
        <v>319</v>
      </c>
    </row>
    <row r="20" spans="1:3" x14ac:dyDescent="0.3">
      <c r="A20" s="215" t="s">
        <v>279</v>
      </c>
      <c r="B20" t="s">
        <v>299</v>
      </c>
      <c r="C20" t="s">
        <v>318</v>
      </c>
    </row>
    <row r="21" spans="1:3" x14ac:dyDescent="0.3">
      <c r="A21" s="215" t="s">
        <v>280</v>
      </c>
      <c r="B21" t="s">
        <v>300</v>
      </c>
      <c r="C21" t="s">
        <v>317</v>
      </c>
    </row>
    <row r="22" spans="1:3" x14ac:dyDescent="0.3">
      <c r="A22" s="215" t="s">
        <v>281</v>
      </c>
      <c r="B22" s="7" t="s">
        <v>301</v>
      </c>
      <c r="C22" t="s">
        <v>321</v>
      </c>
    </row>
  </sheetData>
  <hyperlinks>
    <hyperlink ref="B9" r:id="rId1" xr:uid="{00000000-0004-0000-1900-000000000000}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7"/>
  <dimension ref="A1:BG910"/>
  <sheetViews>
    <sheetView topLeftCell="AG1" zoomScale="70" zoomScaleNormal="70" workbookViewId="0">
      <pane ySplit="1" topLeftCell="A573" activePane="bottomLeft" state="frozen"/>
      <selection pane="bottomLeft" activeCell="BD573" sqref="BD573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hidden="1" customWidth="1"/>
    <col min="6" max="6" width="16.33203125" style="6" hidden="1" customWidth="1"/>
    <col min="7" max="7" width="11.5546875" style="6" hidden="1" customWidth="1"/>
    <col min="8" max="8" width="16.5546875" style="6" hidden="1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1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187</v>
      </c>
      <c r="M1" s="1" t="str">
        <f t="shared" ref="M1:N1" si="0">A1</f>
        <v>№ сценария</v>
      </c>
      <c r="N1" s="1" t="str">
        <f t="shared" si="0"/>
        <v>Оборудование</v>
      </c>
      <c r="O1" t="str">
        <f t="shared" ref="O1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441</v>
      </c>
      <c r="U1" s="68" t="s">
        <v>440</v>
      </c>
      <c r="V1" s="68" t="s">
        <v>72</v>
      </c>
      <c r="W1" s="68" t="s">
        <v>73</v>
      </c>
      <c r="X1" s="68" t="s">
        <v>74</v>
      </c>
      <c r="Y1" s="68" t="s">
        <v>75</v>
      </c>
      <c r="Z1" s="68" t="s">
        <v>76</v>
      </c>
      <c r="AA1" s="68" t="s">
        <v>77</v>
      </c>
      <c r="AB1" s="68" t="s">
        <v>78</v>
      </c>
      <c r="AC1" s="4" t="s">
        <v>79</v>
      </c>
      <c r="AD1" s="4" t="s">
        <v>80</v>
      </c>
      <c r="AE1" s="68" t="s">
        <v>81</v>
      </c>
      <c r="AF1" s="68" t="s">
        <v>82</v>
      </c>
      <c r="AG1" s="68" t="s">
        <v>83</v>
      </c>
      <c r="AH1" s="68" t="s">
        <v>84</v>
      </c>
      <c r="AI1" s="68" t="s">
        <v>439</v>
      </c>
      <c r="AJ1" s="5" t="s">
        <v>260</v>
      </c>
      <c r="AK1" s="5" t="s">
        <v>89</v>
      </c>
      <c r="AL1" s="79" t="s">
        <v>97</v>
      </c>
      <c r="AM1" s="2" t="s">
        <v>98</v>
      </c>
      <c r="AN1" s="2" t="s">
        <v>99</v>
      </c>
      <c r="AQ1" s="5" t="s">
        <v>90</v>
      </c>
      <c r="AR1" s="5" t="s">
        <v>91</v>
      </c>
      <c r="AS1" s="5" t="s">
        <v>92</v>
      </c>
      <c r="AT1" s="5" t="s">
        <v>93</v>
      </c>
      <c r="AU1" s="5" t="s">
        <v>94</v>
      </c>
      <c r="AV1" s="5" t="s">
        <v>95</v>
      </c>
      <c r="AW1" s="5" t="s">
        <v>175</v>
      </c>
      <c r="AX1" s="5" t="s">
        <v>176</v>
      </c>
      <c r="AY1" s="5" t="s">
        <v>96</v>
      </c>
    </row>
    <row r="2" spans="1:51" ht="28.8" thickBot="1" x14ac:dyDescent="0.35">
      <c r="A2" s="48" t="s">
        <v>19</v>
      </c>
      <c r="B2" s="311" t="s">
        <v>324</v>
      </c>
      <c r="C2" s="179" t="s">
        <v>168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184</v>
      </c>
      <c r="L2" s="177">
        <f>I2*20</f>
        <v>729.59999999999991</v>
      </c>
      <c r="M2" s="92" t="str">
        <f t="shared" ref="M2:N7" si="2">A2</f>
        <v>С1</v>
      </c>
      <c r="N2" s="92" t="str">
        <f t="shared" si="2"/>
        <v>Трубопровод вакуумный газойль 
Рег.№ТТ-491</v>
      </c>
      <c r="O2" s="92" t="str">
        <f t="shared" ref="O2:O7" si="3">D2</f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85</v>
      </c>
      <c r="U2" s="92" t="s">
        <v>85</v>
      </c>
      <c r="V2" s="92" t="s">
        <v>85</v>
      </c>
      <c r="W2" s="92" t="s">
        <v>85</v>
      </c>
      <c r="X2" s="92" t="s">
        <v>85</v>
      </c>
      <c r="Y2" s="92" t="s">
        <v>85</v>
      </c>
      <c r="Z2" s="92" t="s">
        <v>85</v>
      </c>
      <c r="AA2" s="92" t="s">
        <v>85</v>
      </c>
      <c r="AB2" s="92" t="s">
        <v>85</v>
      </c>
      <c r="AC2" s="92" t="s">
        <v>85</v>
      </c>
      <c r="AD2" s="92" t="s">
        <v>85</v>
      </c>
      <c r="AE2" s="92" t="s">
        <v>85</v>
      </c>
      <c r="AF2" s="92" t="s">
        <v>85</v>
      </c>
      <c r="AG2" s="92" t="s">
        <v>85</v>
      </c>
      <c r="AH2" s="92" t="s">
        <v>85</v>
      </c>
      <c r="AI2" s="92" t="s">
        <v>85</v>
      </c>
      <c r="AJ2" s="52">
        <v>1</v>
      </c>
      <c r="AK2" s="52">
        <v>2</v>
      </c>
      <c r="AL2" s="165">
        <v>2.5</v>
      </c>
      <c r="AM2" s="165">
        <v>3.5999999999999997E-2</v>
      </c>
      <c r="AN2" s="165">
        <v>10</v>
      </c>
      <c r="AO2" s="92"/>
      <c r="AP2" s="92"/>
      <c r="AQ2" s="93">
        <f>AM2*I2+AL2</f>
        <v>3.8132799999999998</v>
      </c>
      <c r="AR2" s="93">
        <f>0.1*AQ2</f>
        <v>0.381328</v>
      </c>
      <c r="AS2" s="94">
        <f>AJ2*3+0.25*AK2</f>
        <v>3.5</v>
      </c>
      <c r="AT2" s="94">
        <f>SUM(AQ2:AS2)/4</f>
        <v>1.9236519999999999</v>
      </c>
      <c r="AU2" s="93">
        <f>10068.2*J2*POWER(10,-6)</f>
        <v>0.36728793599999998</v>
      </c>
      <c r="AV2" s="94">
        <f t="shared" ref="AV2:AV7" si="4">AU2+AT2+AS2+AR2+AQ2</f>
        <v>9.9855479359999997</v>
      </c>
      <c r="AW2" s="95">
        <f>AJ2*H2</f>
        <v>3.8500000000000001E-5</v>
      </c>
      <c r="AX2" s="95">
        <f>H2*AK2</f>
        <v>7.7000000000000001E-5</v>
      </c>
      <c r="AY2" s="95">
        <f>H2*AV2</f>
        <v>3.8444359553600001E-4</v>
      </c>
    </row>
    <row r="3" spans="1:51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183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ref="H3:H7" si="5">E3*F3*G3</f>
        <v>7.6999999999999991E-6</v>
      </c>
      <c r="I3" s="162">
        <f>I2</f>
        <v>36.479999999999997</v>
      </c>
      <c r="J3" s="162">
        <f>I2</f>
        <v>36.479999999999997</v>
      </c>
      <c r="K3" s="172" t="s">
        <v>185</v>
      </c>
      <c r="L3" s="177">
        <v>0</v>
      </c>
      <c r="M3" s="92" t="str">
        <f t="shared" si="2"/>
        <v>С2</v>
      </c>
      <c r="N3" s="92" t="str">
        <f t="shared" si="2"/>
        <v>Трубопровод вакуумный газойль 
Рег.№ТТ-491</v>
      </c>
      <c r="O3" s="92" t="str">
        <f t="shared" si="3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85</v>
      </c>
      <c r="U3" s="92" t="s">
        <v>85</v>
      </c>
      <c r="V3" s="92" t="s">
        <v>85</v>
      </c>
      <c r="W3" s="92" t="s">
        <v>85</v>
      </c>
      <c r="X3" s="92" t="s">
        <v>85</v>
      </c>
      <c r="Y3" s="92" t="s">
        <v>85</v>
      </c>
      <c r="Z3" s="92" t="s">
        <v>85</v>
      </c>
      <c r="AA3" s="92" t="s">
        <v>85</v>
      </c>
      <c r="AB3" s="92" t="s">
        <v>85</v>
      </c>
      <c r="AC3" s="92" t="s">
        <v>85</v>
      </c>
      <c r="AD3" s="92" t="s">
        <v>85</v>
      </c>
      <c r="AE3" s="92" t="s">
        <v>85</v>
      </c>
      <c r="AF3" s="92" t="s">
        <v>85</v>
      </c>
      <c r="AG3" s="92" t="s">
        <v>85</v>
      </c>
      <c r="AH3" s="92" t="s">
        <v>85</v>
      </c>
      <c r="AI3" t="s">
        <v>85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ref="AR3:AR7" si="6">0.1*AQ3</f>
        <v>0.381328</v>
      </c>
      <c r="AS3" s="94">
        <f t="shared" ref="AS3:AS7" si="7">AJ3*3+0.25*AK3</f>
        <v>6.5</v>
      </c>
      <c r="AT3" s="94">
        <f t="shared" ref="AT3:AT7" si="8">SUM(AQ3:AS3)/4</f>
        <v>2.6736519999999997</v>
      </c>
      <c r="AU3" s="93">
        <f>10068.2*J3*POWER(10,-6)*10</f>
        <v>3.6728793599999996</v>
      </c>
      <c r="AV3" s="94">
        <f t="shared" si="4"/>
        <v>17.041139359999999</v>
      </c>
      <c r="AW3" s="95">
        <f t="shared" ref="AW3:AW7" si="9">AJ3*H3</f>
        <v>1.5399999999999998E-5</v>
      </c>
      <c r="AX3" s="95">
        <f t="shared" ref="AX3:AX7" si="10">H3*AK3</f>
        <v>1.5399999999999998E-5</v>
      </c>
      <c r="AY3" s="95">
        <f t="shared" ref="AY3:AY7" si="11">H3*AV3</f>
        <v>1.3121677307199997E-4</v>
      </c>
    </row>
    <row r="4" spans="1:51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170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5"/>
        <v>1.4630000000000001E-4</v>
      </c>
      <c r="I4" s="162">
        <f>I2</f>
        <v>36.479999999999997</v>
      </c>
      <c r="J4" s="48">
        <v>0</v>
      </c>
      <c r="K4" s="172" t="s">
        <v>186</v>
      </c>
      <c r="L4" s="177">
        <v>0</v>
      </c>
      <c r="M4" s="92" t="str">
        <f t="shared" si="2"/>
        <v>С3</v>
      </c>
      <c r="N4" s="92" t="str">
        <f t="shared" si="2"/>
        <v>Трубопровод вакуумный газойль 
Рег.№ТТ-491</v>
      </c>
      <c r="O4" s="92" t="str">
        <f t="shared" si="3"/>
        <v>Полное-ликвидация</v>
      </c>
      <c r="P4" s="92" t="s">
        <v>85</v>
      </c>
      <c r="Q4" s="92" t="s">
        <v>85</v>
      </c>
      <c r="R4" s="92" t="s">
        <v>85</v>
      </c>
      <c r="S4" s="92" t="s">
        <v>85</v>
      </c>
      <c r="T4" s="92" t="s">
        <v>85</v>
      </c>
      <c r="U4" s="92" t="s">
        <v>85</v>
      </c>
      <c r="V4" s="92" t="s">
        <v>85</v>
      </c>
      <c r="W4" s="92" t="s">
        <v>85</v>
      </c>
      <c r="X4" s="92" t="s">
        <v>85</v>
      </c>
      <c r="Y4" s="92" t="s">
        <v>85</v>
      </c>
      <c r="Z4" s="92" t="s">
        <v>85</v>
      </c>
      <c r="AA4" s="92" t="s">
        <v>85</v>
      </c>
      <c r="AB4" s="92" t="s">
        <v>85</v>
      </c>
      <c r="AC4" s="92" t="s">
        <v>85</v>
      </c>
      <c r="AD4" s="92" t="s">
        <v>85</v>
      </c>
      <c r="AE4" s="92" t="s">
        <v>85</v>
      </c>
      <c r="AF4" s="92" t="s">
        <v>85</v>
      </c>
      <c r="AG4" s="92" t="s">
        <v>85</v>
      </c>
      <c r="AH4" s="92" t="s">
        <v>85</v>
      </c>
      <c r="AI4" t="s">
        <v>85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6"/>
        <v>0.2631328</v>
      </c>
      <c r="AS4" s="94">
        <f t="shared" si="7"/>
        <v>0</v>
      </c>
      <c r="AT4" s="94">
        <f t="shared" si="8"/>
        <v>0.72361520000000001</v>
      </c>
      <c r="AU4" s="93">
        <f>1333*J3*POWER(10,-6)</f>
        <v>4.8627839999999992E-2</v>
      </c>
      <c r="AV4" s="94">
        <f t="shared" si="4"/>
        <v>3.6667038399999998</v>
      </c>
      <c r="AW4" s="95">
        <f t="shared" si="9"/>
        <v>0</v>
      </c>
      <c r="AX4" s="95">
        <f t="shared" si="10"/>
        <v>0</v>
      </c>
      <c r="AY4" s="95">
        <f t="shared" si="11"/>
        <v>5.3643877179199997E-4</v>
      </c>
    </row>
    <row r="5" spans="1:51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171</v>
      </c>
      <c r="D5" s="49" t="s">
        <v>86</v>
      </c>
      <c r="E5" s="166">
        <v>4.9999999999999998E-7</v>
      </c>
      <c r="F5" s="168">
        <f>F2</f>
        <v>1925</v>
      </c>
      <c r="G5" s="48">
        <v>0.2</v>
      </c>
      <c r="H5" s="50">
        <f t="shared" si="5"/>
        <v>1.9249999999999999E-4</v>
      </c>
      <c r="I5" s="162">
        <f>0.15*I2</f>
        <v>5.4719999999999995</v>
      </c>
      <c r="J5" s="162">
        <f>I5</f>
        <v>5.4719999999999995</v>
      </c>
      <c r="K5" s="174" t="s">
        <v>188</v>
      </c>
      <c r="L5" s="178">
        <v>45390</v>
      </c>
      <c r="M5" s="92" t="str">
        <f t="shared" si="2"/>
        <v>С4</v>
      </c>
      <c r="N5" s="92" t="str">
        <f t="shared" si="2"/>
        <v>Трубопровод вакуумный газойль 
Рег.№ТТ-491</v>
      </c>
      <c r="O5" s="92" t="str">
        <f t="shared" si="3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85</v>
      </c>
      <c r="U5" s="92" t="s">
        <v>85</v>
      </c>
      <c r="V5" s="92" t="s">
        <v>85</v>
      </c>
      <c r="W5" s="92" t="s">
        <v>85</v>
      </c>
      <c r="X5" s="92" t="s">
        <v>85</v>
      </c>
      <c r="Y5" s="92" t="s">
        <v>85</v>
      </c>
      <c r="Z5" s="92" t="s">
        <v>85</v>
      </c>
      <c r="AA5" s="92" t="s">
        <v>85</v>
      </c>
      <c r="AB5" s="92" t="s">
        <v>85</v>
      </c>
      <c r="AC5" s="92" t="s">
        <v>85</v>
      </c>
      <c r="AD5" s="92" t="s">
        <v>85</v>
      </c>
      <c r="AE5" s="92" t="s">
        <v>85</v>
      </c>
      <c r="AF5" s="92" t="s">
        <v>85</v>
      </c>
      <c r="AG5" s="92" t="s">
        <v>85</v>
      </c>
      <c r="AH5" s="92" t="s">
        <v>85</v>
      </c>
      <c r="AI5" t="s">
        <v>85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6"/>
        <v>4.4699199999999994E-2</v>
      </c>
      <c r="AS5" s="94">
        <f t="shared" si="7"/>
        <v>0.5</v>
      </c>
      <c r="AT5" s="94">
        <f t="shared" si="8"/>
        <v>0.2479228</v>
      </c>
      <c r="AU5" s="93">
        <f>10068.2*J5*POWER(10,-6)</f>
        <v>5.5093190399999999E-2</v>
      </c>
      <c r="AV5" s="94">
        <f t="shared" si="4"/>
        <v>1.2947071904</v>
      </c>
      <c r="AW5" s="95">
        <f t="shared" si="9"/>
        <v>0</v>
      </c>
      <c r="AX5" s="95">
        <f t="shared" si="10"/>
        <v>3.8499999999999998E-4</v>
      </c>
      <c r="AY5" s="95">
        <f t="shared" si="11"/>
        <v>2.4923113415199999E-4</v>
      </c>
    </row>
    <row r="6" spans="1:51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199</v>
      </c>
      <c r="D6" s="49" t="s">
        <v>86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5"/>
        <v>3.8500000000000001E-5</v>
      </c>
      <c r="I6" s="162">
        <f>0.15*I2</f>
        <v>5.4719999999999995</v>
      </c>
      <c r="J6" s="162">
        <f>I5</f>
        <v>5.4719999999999995</v>
      </c>
      <c r="K6" s="174" t="s">
        <v>189</v>
      </c>
      <c r="L6" s="178">
        <v>0</v>
      </c>
      <c r="M6" s="92" t="str">
        <f t="shared" si="2"/>
        <v>С5</v>
      </c>
      <c r="N6" s="92" t="str">
        <f t="shared" si="2"/>
        <v>Трубопровод вакуумный газойль 
Рег.№ТТ-491</v>
      </c>
      <c r="O6" s="92" t="str">
        <f t="shared" si="3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85</v>
      </c>
      <c r="U6" s="92" t="s">
        <v>85</v>
      </c>
      <c r="V6" s="92" t="s">
        <v>85</v>
      </c>
      <c r="W6" s="92" t="s">
        <v>85</v>
      </c>
      <c r="X6" s="92" t="s">
        <v>85</v>
      </c>
      <c r="Y6" s="92" t="s">
        <v>85</v>
      </c>
      <c r="Z6" s="92" t="s">
        <v>85</v>
      </c>
      <c r="AA6" s="92" t="s">
        <v>85</v>
      </c>
      <c r="AB6" s="92" t="s">
        <v>85</v>
      </c>
      <c r="AC6" s="92" t="s">
        <v>85</v>
      </c>
      <c r="AD6" s="92" t="s">
        <v>85</v>
      </c>
      <c r="AE6" s="92" t="s">
        <v>85</v>
      </c>
      <c r="AF6" s="92" t="s">
        <v>85</v>
      </c>
      <c r="AG6" s="92" t="s">
        <v>85</v>
      </c>
      <c r="AH6" s="92" t="s">
        <v>85</v>
      </c>
      <c r="AI6" t="s">
        <v>85</v>
      </c>
      <c r="AJ6" s="92">
        <v>0</v>
      </c>
      <c r="AK6" s="92">
        <v>1</v>
      </c>
      <c r="AL6" s="92">
        <f t="shared" ref="AL6:AL7" si="12"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 t="shared" ref="AQ6" si="13">AM6*I6+AL6</f>
        <v>0.44699199999999994</v>
      </c>
      <c r="AR6" s="93">
        <f t="shared" si="6"/>
        <v>4.4699199999999994E-2</v>
      </c>
      <c r="AS6" s="94">
        <f t="shared" si="7"/>
        <v>0.25</v>
      </c>
      <c r="AT6" s="94">
        <f t="shared" si="8"/>
        <v>0.1854228</v>
      </c>
      <c r="AU6" s="93">
        <f>10068.2*J6*POWER(10,-6)*10</f>
        <v>0.55093190400000003</v>
      </c>
      <c r="AV6" s="94">
        <f t="shared" si="4"/>
        <v>1.478045904</v>
      </c>
      <c r="AW6" s="95">
        <f t="shared" si="9"/>
        <v>0</v>
      </c>
      <c r="AX6" s="95">
        <f t="shared" si="10"/>
        <v>3.8500000000000001E-5</v>
      </c>
      <c r="AY6" s="95">
        <f t="shared" si="11"/>
        <v>5.6904767304000004E-5</v>
      </c>
    </row>
    <row r="7" spans="1:51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173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5"/>
        <v>7.3149999999999995E-4</v>
      </c>
      <c r="I7" s="162">
        <f>0.15*I2</f>
        <v>5.4719999999999995</v>
      </c>
      <c r="J7" s="48">
        <v>0</v>
      </c>
      <c r="K7" s="175" t="s">
        <v>200</v>
      </c>
      <c r="L7" s="181">
        <v>3</v>
      </c>
      <c r="M7" s="92" t="str">
        <f t="shared" si="2"/>
        <v>С6</v>
      </c>
      <c r="N7" s="92" t="str">
        <f t="shared" si="2"/>
        <v>Трубопровод вакуумный газойль 
Рег.№ТТ-491</v>
      </c>
      <c r="O7" s="92" t="str">
        <f t="shared" si="3"/>
        <v>Частичное-ликвидация</v>
      </c>
      <c r="P7" s="92" t="s">
        <v>85</v>
      </c>
      <c r="Q7" s="92" t="s">
        <v>85</v>
      </c>
      <c r="R7" s="92" t="s">
        <v>85</v>
      </c>
      <c r="S7" s="92" t="s">
        <v>85</v>
      </c>
      <c r="T7" s="92" t="s">
        <v>85</v>
      </c>
      <c r="U7" s="92" t="s">
        <v>85</v>
      </c>
      <c r="V7" s="92" t="s">
        <v>85</v>
      </c>
      <c r="W7" s="92" t="s">
        <v>85</v>
      </c>
      <c r="X7" s="92" t="s">
        <v>85</v>
      </c>
      <c r="Y7" s="92" t="s">
        <v>85</v>
      </c>
      <c r="Z7" s="92" t="s">
        <v>85</v>
      </c>
      <c r="AA7" s="92" t="s">
        <v>85</v>
      </c>
      <c r="AB7" s="92" t="s">
        <v>85</v>
      </c>
      <c r="AC7" s="92" t="s">
        <v>85</v>
      </c>
      <c r="AD7" s="92" t="s">
        <v>85</v>
      </c>
      <c r="AE7" s="92" t="s">
        <v>85</v>
      </c>
      <c r="AF7" s="92" t="s">
        <v>85</v>
      </c>
      <c r="AG7" s="92" t="s">
        <v>85</v>
      </c>
      <c r="AH7" s="92" t="s">
        <v>85</v>
      </c>
      <c r="AI7" t="s">
        <v>85</v>
      </c>
      <c r="AJ7" s="92">
        <v>0</v>
      </c>
      <c r="AK7" s="92">
        <v>0</v>
      </c>
      <c r="AL7" s="92">
        <f t="shared" si="12"/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6"/>
        <v>2.6969920000000005E-2</v>
      </c>
      <c r="AS7" s="94">
        <f t="shared" si="7"/>
        <v>0</v>
      </c>
      <c r="AT7" s="94">
        <f t="shared" si="8"/>
        <v>7.4167280000000002E-2</v>
      </c>
      <c r="AU7" s="93">
        <f>1333*J6*POWER(10,-6)</f>
        <v>7.2941759999999994E-3</v>
      </c>
      <c r="AV7" s="94">
        <f t="shared" si="4"/>
        <v>0.37813057600000005</v>
      </c>
      <c r="AW7" s="95">
        <f t="shared" si="9"/>
        <v>0</v>
      </c>
      <c r="AX7" s="95">
        <f t="shared" si="10"/>
        <v>0</v>
      </c>
      <c r="AY7" s="95">
        <f t="shared" si="11"/>
        <v>2.7660251634400003E-4</v>
      </c>
    </row>
    <row r="8" spans="1:51" x14ac:dyDescent="0.3">
      <c r="A8" s="48"/>
      <c r="B8" s="48"/>
      <c r="C8" s="179"/>
      <c r="D8" s="49"/>
      <c r="E8" s="167"/>
      <c r="F8" s="168"/>
      <c r="G8" s="48"/>
      <c r="H8" s="50"/>
      <c r="I8" s="162"/>
      <c r="J8" s="48"/>
      <c r="K8" s="292"/>
      <c r="L8" s="294"/>
      <c r="M8" s="92"/>
      <c r="N8" s="92"/>
      <c r="O8" s="92"/>
      <c r="P8" s="92" t="s">
        <v>85</v>
      </c>
      <c r="Q8" s="92" t="s">
        <v>85</v>
      </c>
      <c r="R8" s="92" t="s">
        <v>85</v>
      </c>
      <c r="S8" s="92" t="s">
        <v>85</v>
      </c>
      <c r="T8" s="92" t="s">
        <v>85</v>
      </c>
      <c r="U8" s="92" t="s">
        <v>85</v>
      </c>
      <c r="V8" s="92" t="s">
        <v>85</v>
      </c>
      <c r="W8" s="92" t="s">
        <v>85</v>
      </c>
      <c r="X8" s="92" t="s">
        <v>85</v>
      </c>
      <c r="Y8" s="92" t="s">
        <v>85</v>
      </c>
      <c r="Z8" s="92" t="s">
        <v>85</v>
      </c>
      <c r="AA8" s="92" t="s">
        <v>85</v>
      </c>
      <c r="AB8" s="92" t="s">
        <v>85</v>
      </c>
      <c r="AC8" s="92" t="s">
        <v>85</v>
      </c>
      <c r="AD8" s="92" t="s">
        <v>85</v>
      </c>
      <c r="AE8" s="92" t="s">
        <v>85</v>
      </c>
      <c r="AF8" s="92" t="s">
        <v>85</v>
      </c>
      <c r="AG8" s="92" t="s">
        <v>85</v>
      </c>
      <c r="AH8" s="92" t="s">
        <v>85</v>
      </c>
      <c r="AI8" t="s">
        <v>85</v>
      </c>
      <c r="AJ8" s="92"/>
      <c r="AK8" s="92"/>
      <c r="AL8" s="92"/>
      <c r="AM8" s="92"/>
      <c r="AN8" s="92"/>
      <c r="AO8" s="92"/>
      <c r="AP8" s="92"/>
      <c r="AQ8" s="93"/>
      <c r="AR8" s="93"/>
      <c r="AS8" s="94"/>
      <c r="AT8" s="94"/>
      <c r="AU8" s="93"/>
      <c r="AV8" s="94"/>
      <c r="AW8" s="95"/>
      <c r="AX8" s="95"/>
      <c r="AY8" s="95"/>
    </row>
    <row r="9" spans="1:51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85</v>
      </c>
      <c r="Q9" s="48" t="s">
        <v>85</v>
      </c>
      <c r="R9" s="48" t="s">
        <v>85</v>
      </c>
      <c r="S9" s="48" t="s">
        <v>85</v>
      </c>
      <c r="T9" s="48" t="s">
        <v>85</v>
      </c>
      <c r="U9" s="48" t="s">
        <v>85</v>
      </c>
      <c r="V9" s="48" t="s">
        <v>85</v>
      </c>
      <c r="W9" s="48" t="s">
        <v>85</v>
      </c>
      <c r="X9" s="48" t="s">
        <v>85</v>
      </c>
      <c r="Y9" s="48" t="s">
        <v>85</v>
      </c>
      <c r="Z9" s="48" t="s">
        <v>85</v>
      </c>
      <c r="AA9" s="48" t="s">
        <v>85</v>
      </c>
      <c r="AB9" s="48" t="s">
        <v>85</v>
      </c>
      <c r="AC9" s="48" t="s">
        <v>85</v>
      </c>
      <c r="AD9" s="48" t="s">
        <v>85</v>
      </c>
      <c r="AE9" s="48" t="s">
        <v>85</v>
      </c>
      <c r="AF9" s="48" t="s">
        <v>85</v>
      </c>
      <c r="AG9" s="48" t="s">
        <v>85</v>
      </c>
      <c r="AH9" s="48" t="s">
        <v>85</v>
      </c>
      <c r="AI9" s="281" t="s">
        <v>85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1" s="281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 t="s">
        <v>85</v>
      </c>
      <c r="Q10" s="48" t="s">
        <v>85</v>
      </c>
      <c r="R10" s="48" t="s">
        <v>85</v>
      </c>
      <c r="S10" s="48" t="s">
        <v>85</v>
      </c>
      <c r="T10" s="48" t="s">
        <v>85</v>
      </c>
      <c r="U10" s="48" t="s">
        <v>85</v>
      </c>
      <c r="V10" s="48" t="s">
        <v>85</v>
      </c>
      <c r="W10" s="48" t="s">
        <v>85</v>
      </c>
      <c r="X10" s="48" t="s">
        <v>85</v>
      </c>
      <c r="Y10" s="48" t="s">
        <v>85</v>
      </c>
      <c r="Z10" s="48" t="s">
        <v>85</v>
      </c>
      <c r="AA10" s="48" t="s">
        <v>85</v>
      </c>
      <c r="AB10" s="48" t="s">
        <v>85</v>
      </c>
      <c r="AC10" s="48" t="s">
        <v>85</v>
      </c>
      <c r="AD10" s="48" t="s">
        <v>85</v>
      </c>
      <c r="AE10" s="48" t="s">
        <v>85</v>
      </c>
      <c r="AF10" s="48" t="s">
        <v>85</v>
      </c>
      <c r="AG10" s="48" t="s">
        <v>85</v>
      </c>
      <c r="AH10" s="48" t="s">
        <v>85</v>
      </c>
      <c r="AI10" s="281" t="s">
        <v>85</v>
      </c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51" ht="15" thickBot="1" x14ac:dyDescent="0.35"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85</v>
      </c>
      <c r="X11" t="s">
        <v>85</v>
      </c>
      <c r="Y11" t="s">
        <v>85</v>
      </c>
      <c r="Z11" t="s">
        <v>85</v>
      </c>
      <c r="AA11" t="s">
        <v>85</v>
      </c>
      <c r="AB11" t="s">
        <v>85</v>
      </c>
      <c r="AC11" t="s">
        <v>85</v>
      </c>
      <c r="AD11" t="s">
        <v>85</v>
      </c>
      <c r="AE11" t="s">
        <v>85</v>
      </c>
      <c r="AF11" t="s">
        <v>85</v>
      </c>
      <c r="AG11" t="s">
        <v>85</v>
      </c>
      <c r="AH11" t="s">
        <v>85</v>
      </c>
      <c r="AI11" t="s">
        <v>85</v>
      </c>
    </row>
    <row r="12" spans="1:51" ht="15" thickBot="1" x14ac:dyDescent="0.35">
      <c r="A12" s="48" t="s">
        <v>19</v>
      </c>
      <c r="B12" s="311" t="s">
        <v>325</v>
      </c>
      <c r="C12" s="179" t="s">
        <v>168</v>
      </c>
      <c r="D12" s="49" t="s">
        <v>60</v>
      </c>
      <c r="E12" s="166">
        <v>9.9999999999999995E-8</v>
      </c>
      <c r="F12" s="163">
        <v>2587</v>
      </c>
      <c r="G12" s="48">
        <v>0.2</v>
      </c>
      <c r="H12" s="50">
        <f>E12*F12*G12</f>
        <v>5.1740000000000003E-5</v>
      </c>
      <c r="I12" s="164">
        <f>41.6*1.2</f>
        <v>49.92</v>
      </c>
      <c r="J12" s="162">
        <f>I12</f>
        <v>49.92</v>
      </c>
      <c r="K12" s="172" t="s">
        <v>184</v>
      </c>
      <c r="L12" s="177">
        <f>I12*20</f>
        <v>998.40000000000009</v>
      </c>
      <c r="M12" s="92" t="str">
        <f t="shared" ref="M12:M17" si="14">A12</f>
        <v>С1</v>
      </c>
      <c r="N12" s="92" t="str">
        <f t="shared" ref="N12:N17" si="15">B12</f>
        <v>Трубопровод охлаждающее масло Рег.№ТТ-514</v>
      </c>
      <c r="O12" s="92" t="str">
        <f t="shared" ref="O12:O17" si="16">D12</f>
        <v>Полное-пожар</v>
      </c>
      <c r="P12" s="92">
        <v>22.6</v>
      </c>
      <c r="Q12" s="92">
        <v>31.3</v>
      </c>
      <c r="R12" s="92">
        <v>45.2</v>
      </c>
      <c r="S12" s="92">
        <v>84.5</v>
      </c>
      <c r="T12" s="92" t="s">
        <v>85</v>
      </c>
      <c r="U12" s="92" t="s">
        <v>85</v>
      </c>
      <c r="V12" s="92" t="s">
        <v>85</v>
      </c>
      <c r="W12" s="92" t="s">
        <v>85</v>
      </c>
      <c r="X12" s="92" t="s">
        <v>85</v>
      </c>
      <c r="Y12" s="92" t="s">
        <v>85</v>
      </c>
      <c r="Z12" s="92" t="s">
        <v>85</v>
      </c>
      <c r="AA12" s="92" t="s">
        <v>85</v>
      </c>
      <c r="AB12" s="92" t="s">
        <v>85</v>
      </c>
      <c r="AC12" s="92" t="s">
        <v>85</v>
      </c>
      <c r="AD12" s="92" t="s">
        <v>85</v>
      </c>
      <c r="AE12" s="92" t="s">
        <v>85</v>
      </c>
      <c r="AF12" s="92" t="s">
        <v>85</v>
      </c>
      <c r="AG12" s="92" t="s">
        <v>85</v>
      </c>
      <c r="AH12" s="92" t="s">
        <v>85</v>
      </c>
      <c r="AI12" t="s">
        <v>85</v>
      </c>
      <c r="AJ12" s="52">
        <v>1</v>
      </c>
      <c r="AK12" s="52">
        <v>2</v>
      </c>
      <c r="AL12" s="165">
        <v>2.8</v>
      </c>
      <c r="AM12" s="165">
        <v>4.7E-2</v>
      </c>
      <c r="AN12" s="165">
        <v>7</v>
      </c>
      <c r="AO12" s="92"/>
      <c r="AP12" s="92"/>
      <c r="AQ12" s="93">
        <f>AM12*I12+AL12</f>
        <v>5.1462399999999997</v>
      </c>
      <c r="AR12" s="93">
        <f>0.1*AQ12</f>
        <v>0.51462399999999997</v>
      </c>
      <c r="AS12" s="94">
        <f>AJ12*3+0.25*AK12</f>
        <v>3.5</v>
      </c>
      <c r="AT12" s="94">
        <f>SUM(AQ12:AS12)/4</f>
        <v>2.290216</v>
      </c>
      <c r="AU12" s="93">
        <f>10068.2*J12*POWER(10,-6)</f>
        <v>0.50260454399999999</v>
      </c>
      <c r="AV12" s="94">
        <f t="shared" ref="AV12:AV17" si="17">AU12+AT12+AS12+AR12+AQ12</f>
        <v>11.953684543999998</v>
      </c>
      <c r="AW12" s="95">
        <f>AJ12*H12</f>
        <v>5.1740000000000003E-5</v>
      </c>
      <c r="AX12" s="95">
        <f>H12*AK12</f>
        <v>1.0348000000000001E-4</v>
      </c>
      <c r="AY12" s="95">
        <f>H12*AV12</f>
        <v>6.1848363830655992E-4</v>
      </c>
    </row>
    <row r="13" spans="1:51" ht="15" thickBot="1" x14ac:dyDescent="0.35">
      <c r="A13" s="48" t="s">
        <v>20</v>
      </c>
      <c r="B13" s="48" t="str">
        <f>B12</f>
        <v>Трубопровод охлаждающее масло Рег.№ТТ-514</v>
      </c>
      <c r="C13" s="179" t="s">
        <v>183</v>
      </c>
      <c r="D13" s="49" t="s">
        <v>60</v>
      </c>
      <c r="E13" s="167">
        <f>E12</f>
        <v>9.9999999999999995E-8</v>
      </c>
      <c r="F13" s="168">
        <f>F12</f>
        <v>2587</v>
      </c>
      <c r="G13" s="48">
        <v>0.04</v>
      </c>
      <c r="H13" s="50">
        <f t="shared" ref="H13:H17" si="18">E13*F13*G13</f>
        <v>1.0348E-5</v>
      </c>
      <c r="I13" s="162">
        <f>I12</f>
        <v>49.92</v>
      </c>
      <c r="J13" s="162">
        <f>I12</f>
        <v>49.92</v>
      </c>
      <c r="K13" s="172" t="s">
        <v>185</v>
      </c>
      <c r="L13" s="177">
        <v>0</v>
      </c>
      <c r="M13" s="92" t="str">
        <f t="shared" si="14"/>
        <v>С2</v>
      </c>
      <c r="N13" s="92" t="str">
        <f t="shared" si="15"/>
        <v>Трубопровод охлаждающее масло Рег.№ТТ-514</v>
      </c>
      <c r="O13" s="92" t="str">
        <f t="shared" si="16"/>
        <v>Полное-пожар</v>
      </c>
      <c r="P13" s="92">
        <v>22.6</v>
      </c>
      <c r="Q13" s="92">
        <v>31.3</v>
      </c>
      <c r="R13" s="92">
        <v>45.2</v>
      </c>
      <c r="S13" s="92">
        <v>84.5</v>
      </c>
      <c r="T13" s="92" t="s">
        <v>85</v>
      </c>
      <c r="U13" s="92" t="s">
        <v>85</v>
      </c>
      <c r="V13" s="92" t="s">
        <v>85</v>
      </c>
      <c r="W13" s="92" t="s">
        <v>85</v>
      </c>
      <c r="X13" s="92" t="s">
        <v>85</v>
      </c>
      <c r="Y13" s="92" t="s">
        <v>85</v>
      </c>
      <c r="Z13" s="92" t="s">
        <v>85</v>
      </c>
      <c r="AA13" s="92" t="s">
        <v>85</v>
      </c>
      <c r="AB13" s="92" t="s">
        <v>85</v>
      </c>
      <c r="AC13" s="92" t="s">
        <v>85</v>
      </c>
      <c r="AD13" s="92" t="s">
        <v>85</v>
      </c>
      <c r="AE13" s="92" t="s">
        <v>85</v>
      </c>
      <c r="AF13" s="92" t="s">
        <v>85</v>
      </c>
      <c r="AG13" s="92" t="s">
        <v>85</v>
      </c>
      <c r="AH13" s="92" t="s">
        <v>85</v>
      </c>
      <c r="AI13" t="s">
        <v>85</v>
      </c>
      <c r="AJ13" s="52">
        <v>2</v>
      </c>
      <c r="AK13" s="52">
        <v>2</v>
      </c>
      <c r="AL13" s="92">
        <f>AL12</f>
        <v>2.8</v>
      </c>
      <c r="AM13" s="92">
        <f>AM12</f>
        <v>4.7E-2</v>
      </c>
      <c r="AN13" s="92">
        <f>AN12</f>
        <v>7</v>
      </c>
      <c r="AO13" s="92"/>
      <c r="AP13" s="92"/>
      <c r="AQ13" s="93">
        <f>AM13*I13+AL13</f>
        <v>5.1462399999999997</v>
      </c>
      <c r="AR13" s="93">
        <f t="shared" ref="AR13:AR17" si="19">0.1*AQ13</f>
        <v>0.51462399999999997</v>
      </c>
      <c r="AS13" s="94">
        <f t="shared" ref="AS13:AS17" si="20">AJ13*3+0.25*AK13</f>
        <v>6.5</v>
      </c>
      <c r="AT13" s="94">
        <f t="shared" ref="AT13:AT17" si="21">SUM(AQ13:AS13)/4</f>
        <v>3.040216</v>
      </c>
      <c r="AU13" s="93">
        <f>10068.2*J13*POWER(10,-6)*10</f>
        <v>5.0260454399999999</v>
      </c>
      <c r="AV13" s="94">
        <f t="shared" si="17"/>
        <v>20.227125439999998</v>
      </c>
      <c r="AW13" s="95">
        <f t="shared" ref="AW13:AW17" si="22">AJ13*H13</f>
        <v>2.0696E-5</v>
      </c>
      <c r="AX13" s="95">
        <f t="shared" ref="AX13:AX17" si="23">H13*AK13</f>
        <v>2.0696E-5</v>
      </c>
      <c r="AY13" s="95">
        <f t="shared" ref="AY13:AY17" si="24">H13*AV13</f>
        <v>2.0931029405311997E-4</v>
      </c>
    </row>
    <row r="14" spans="1:51" x14ac:dyDescent="0.3">
      <c r="A14" s="48" t="s">
        <v>21</v>
      </c>
      <c r="B14" s="48" t="str">
        <f>B12</f>
        <v>Трубопровод охлаждающее масло Рег.№ТТ-514</v>
      </c>
      <c r="C14" s="179" t="s">
        <v>170</v>
      </c>
      <c r="D14" s="49" t="s">
        <v>61</v>
      </c>
      <c r="E14" s="167">
        <f>E12</f>
        <v>9.9999999999999995E-8</v>
      </c>
      <c r="F14" s="168">
        <f>F12</f>
        <v>2587</v>
      </c>
      <c r="G14" s="48">
        <v>0.76</v>
      </c>
      <c r="H14" s="50">
        <f t="shared" si="18"/>
        <v>1.9661200000000001E-4</v>
      </c>
      <c r="I14" s="162">
        <f>I12</f>
        <v>49.92</v>
      </c>
      <c r="J14" s="48">
        <v>0</v>
      </c>
      <c r="K14" s="172" t="s">
        <v>186</v>
      </c>
      <c r="L14" s="177">
        <v>0</v>
      </c>
      <c r="M14" s="92" t="str">
        <f t="shared" si="14"/>
        <v>С3</v>
      </c>
      <c r="N14" s="92" t="str">
        <f t="shared" si="15"/>
        <v>Трубопровод охлаждающее масло Рег.№ТТ-514</v>
      </c>
      <c r="O14" s="92" t="str">
        <f t="shared" si="16"/>
        <v>Полное-ликвидация</v>
      </c>
      <c r="P14" s="92" t="s">
        <v>85</v>
      </c>
      <c r="Q14" s="92" t="s">
        <v>85</v>
      </c>
      <c r="R14" s="92" t="s">
        <v>85</v>
      </c>
      <c r="S14" s="92" t="s">
        <v>85</v>
      </c>
      <c r="T14" s="92" t="s">
        <v>85</v>
      </c>
      <c r="U14" s="92" t="s">
        <v>85</v>
      </c>
      <c r="V14" s="92" t="s">
        <v>85</v>
      </c>
      <c r="W14" s="92" t="s">
        <v>85</v>
      </c>
      <c r="X14" s="92" t="s">
        <v>85</v>
      </c>
      <c r="Y14" s="92" t="s">
        <v>85</v>
      </c>
      <c r="Z14" s="92" t="s">
        <v>85</v>
      </c>
      <c r="AA14" s="92" t="s">
        <v>85</v>
      </c>
      <c r="AB14" s="92" t="s">
        <v>85</v>
      </c>
      <c r="AC14" s="92" t="s">
        <v>85</v>
      </c>
      <c r="AD14" s="92" t="s">
        <v>85</v>
      </c>
      <c r="AE14" s="92" t="s">
        <v>85</v>
      </c>
      <c r="AF14" s="92" t="s">
        <v>85</v>
      </c>
      <c r="AG14" s="92" t="s">
        <v>85</v>
      </c>
      <c r="AH14" s="92" t="s">
        <v>85</v>
      </c>
      <c r="AI14" t="s">
        <v>85</v>
      </c>
      <c r="AJ14" s="92">
        <v>0</v>
      </c>
      <c r="AK14" s="92">
        <v>0</v>
      </c>
      <c r="AL14" s="92">
        <f>AL12</f>
        <v>2.8</v>
      </c>
      <c r="AM14" s="92">
        <f>AM12</f>
        <v>4.7E-2</v>
      </c>
      <c r="AN14" s="92">
        <f>AN12</f>
        <v>7</v>
      </c>
      <c r="AO14" s="92"/>
      <c r="AP14" s="92"/>
      <c r="AQ14" s="93">
        <f>AM14*I14*0.1+AL14</f>
        <v>3.034624</v>
      </c>
      <c r="AR14" s="93">
        <f t="shared" si="19"/>
        <v>0.30346240000000002</v>
      </c>
      <c r="AS14" s="94">
        <f t="shared" si="20"/>
        <v>0</v>
      </c>
      <c r="AT14" s="94">
        <f t="shared" si="21"/>
        <v>0.83452159999999997</v>
      </c>
      <c r="AU14" s="93">
        <f>1333*J13*POWER(10,-6)</f>
        <v>6.6543359999999996E-2</v>
      </c>
      <c r="AV14" s="94">
        <f t="shared" si="17"/>
        <v>4.2391513600000001</v>
      </c>
      <c r="AW14" s="95">
        <f t="shared" si="22"/>
        <v>0</v>
      </c>
      <c r="AX14" s="95">
        <f t="shared" si="23"/>
        <v>0</v>
      </c>
      <c r="AY14" s="95">
        <f t="shared" si="24"/>
        <v>8.3346802719232009E-4</v>
      </c>
    </row>
    <row r="15" spans="1:51" x14ac:dyDescent="0.3">
      <c r="A15" s="48" t="s">
        <v>22</v>
      </c>
      <c r="B15" s="48" t="str">
        <f>B12</f>
        <v>Трубопровод охлаждающее масло Рег.№ТТ-514</v>
      </c>
      <c r="C15" s="179" t="s">
        <v>171</v>
      </c>
      <c r="D15" s="49" t="s">
        <v>86</v>
      </c>
      <c r="E15" s="166">
        <v>4.9999999999999998E-7</v>
      </c>
      <c r="F15" s="168">
        <f>F12</f>
        <v>2587</v>
      </c>
      <c r="G15" s="48">
        <v>0.2</v>
      </c>
      <c r="H15" s="50">
        <f t="shared" si="18"/>
        <v>2.587E-4</v>
      </c>
      <c r="I15" s="162">
        <f>0.15*I12</f>
        <v>7.4879999999999995</v>
      </c>
      <c r="J15" s="162">
        <f>I15</f>
        <v>7.4879999999999995</v>
      </c>
      <c r="K15" s="174" t="s">
        <v>188</v>
      </c>
      <c r="L15" s="178">
        <v>45390</v>
      </c>
      <c r="M15" s="92" t="str">
        <f t="shared" si="14"/>
        <v>С4</v>
      </c>
      <c r="N15" s="92" t="str">
        <f t="shared" si="15"/>
        <v>Трубопровод охлаждающее масло Рег.№ТТ-514</v>
      </c>
      <c r="O15" s="92" t="str">
        <f t="shared" si="16"/>
        <v>Частичное-пожар</v>
      </c>
      <c r="P15" s="92">
        <v>14.8</v>
      </c>
      <c r="Q15" s="92">
        <v>19.7</v>
      </c>
      <c r="R15" s="92">
        <v>27.1</v>
      </c>
      <c r="S15" s="92">
        <v>48.9</v>
      </c>
      <c r="T15" s="92" t="s">
        <v>85</v>
      </c>
      <c r="U15" s="92" t="s">
        <v>85</v>
      </c>
      <c r="V15" s="92" t="s">
        <v>85</v>
      </c>
      <c r="W15" s="92" t="s">
        <v>85</v>
      </c>
      <c r="X15" s="92" t="s">
        <v>85</v>
      </c>
      <c r="Y15" s="92" t="s">
        <v>85</v>
      </c>
      <c r="Z15" s="92" t="s">
        <v>85</v>
      </c>
      <c r="AA15" s="92" t="s">
        <v>85</v>
      </c>
      <c r="AB15" s="92" t="s">
        <v>85</v>
      </c>
      <c r="AC15" s="92" t="s">
        <v>85</v>
      </c>
      <c r="AD15" s="92" t="s">
        <v>85</v>
      </c>
      <c r="AE15" s="92" t="s">
        <v>85</v>
      </c>
      <c r="AF15" s="92" t="s">
        <v>85</v>
      </c>
      <c r="AG15" s="92" t="s">
        <v>85</v>
      </c>
      <c r="AH15" s="92" t="s">
        <v>85</v>
      </c>
      <c r="AI15" t="s">
        <v>85</v>
      </c>
      <c r="AJ15" s="92">
        <v>0</v>
      </c>
      <c r="AK15" s="92">
        <v>2</v>
      </c>
      <c r="AL15" s="92">
        <f>0.1*AL$12</f>
        <v>0.27999999999999997</v>
      </c>
      <c r="AM15" s="92">
        <f>AM12</f>
        <v>4.7E-2</v>
      </c>
      <c r="AN15" s="92">
        <f>ROUNDUP(AN12/3,0)</f>
        <v>3</v>
      </c>
      <c r="AO15" s="92"/>
      <c r="AP15" s="92"/>
      <c r="AQ15" s="93">
        <f>AM15*I15+AL15</f>
        <v>0.63193599999999994</v>
      </c>
      <c r="AR15" s="93">
        <f t="shared" si="19"/>
        <v>6.3193600000000003E-2</v>
      </c>
      <c r="AS15" s="94">
        <f t="shared" si="20"/>
        <v>0.5</v>
      </c>
      <c r="AT15" s="94">
        <f t="shared" si="21"/>
        <v>0.2987824</v>
      </c>
      <c r="AU15" s="93">
        <f>10068.2*J15*POWER(10,-6)</f>
        <v>7.5390681599999995E-2</v>
      </c>
      <c r="AV15" s="94">
        <f t="shared" si="17"/>
        <v>1.5693026816</v>
      </c>
      <c r="AW15" s="95">
        <f t="shared" si="22"/>
        <v>0</v>
      </c>
      <c r="AX15" s="95">
        <f t="shared" si="23"/>
        <v>5.174E-4</v>
      </c>
      <c r="AY15" s="95">
        <f t="shared" si="24"/>
        <v>4.0597860372991999E-4</v>
      </c>
    </row>
    <row r="16" spans="1:51" x14ac:dyDescent="0.3">
      <c r="A16" s="48" t="s">
        <v>23</v>
      </c>
      <c r="B16" s="48" t="str">
        <f>B12</f>
        <v>Трубопровод охлаждающее масло Рег.№ТТ-514</v>
      </c>
      <c r="C16" s="179" t="s">
        <v>199</v>
      </c>
      <c r="D16" s="49" t="s">
        <v>86</v>
      </c>
      <c r="E16" s="167">
        <f>E15</f>
        <v>4.9999999999999998E-7</v>
      </c>
      <c r="F16" s="168">
        <f>F12</f>
        <v>2587</v>
      </c>
      <c r="G16" s="48">
        <v>0.04</v>
      </c>
      <c r="H16" s="50">
        <f t="shared" si="18"/>
        <v>5.1739999999999996E-5</v>
      </c>
      <c r="I16" s="162">
        <f>0.15*I12</f>
        <v>7.4879999999999995</v>
      </c>
      <c r="J16" s="162">
        <f>I15</f>
        <v>7.4879999999999995</v>
      </c>
      <c r="K16" s="174" t="s">
        <v>189</v>
      </c>
      <c r="L16" s="178">
        <v>0</v>
      </c>
      <c r="M16" s="92" t="str">
        <f t="shared" si="14"/>
        <v>С5</v>
      </c>
      <c r="N16" s="92" t="str">
        <f t="shared" si="15"/>
        <v>Трубопровод охлаждающее масло Рег.№ТТ-514</v>
      </c>
      <c r="O16" s="92" t="str">
        <f t="shared" si="16"/>
        <v>Частичное-пожар</v>
      </c>
      <c r="P16" s="92">
        <v>14.8</v>
      </c>
      <c r="Q16" s="92">
        <v>19.7</v>
      </c>
      <c r="R16" s="92">
        <v>27.1</v>
      </c>
      <c r="S16" s="92">
        <v>48.9</v>
      </c>
      <c r="T16" s="92" t="s">
        <v>85</v>
      </c>
      <c r="U16" s="92" t="s">
        <v>85</v>
      </c>
      <c r="V16" s="92" t="s">
        <v>85</v>
      </c>
      <c r="W16" s="92" t="s">
        <v>85</v>
      </c>
      <c r="X16" s="92" t="s">
        <v>85</v>
      </c>
      <c r="Y16" s="92" t="s">
        <v>85</v>
      </c>
      <c r="Z16" s="92" t="s">
        <v>85</v>
      </c>
      <c r="AA16" s="92" t="s">
        <v>85</v>
      </c>
      <c r="AB16" s="92" t="s">
        <v>85</v>
      </c>
      <c r="AC16" s="92" t="s">
        <v>85</v>
      </c>
      <c r="AD16" s="92" t="s">
        <v>85</v>
      </c>
      <c r="AE16" s="92" t="s">
        <v>85</v>
      </c>
      <c r="AF16" s="92" t="s">
        <v>85</v>
      </c>
      <c r="AG16" s="92" t="s">
        <v>85</v>
      </c>
      <c r="AH16" s="92" t="s">
        <v>85</v>
      </c>
      <c r="AI16" t="s">
        <v>85</v>
      </c>
      <c r="AJ16" s="92">
        <v>0</v>
      </c>
      <c r="AK16" s="92">
        <v>1</v>
      </c>
      <c r="AL16" s="92">
        <f t="shared" ref="AL16:AL17" si="25">0.1*AL$12</f>
        <v>0.27999999999999997</v>
      </c>
      <c r="AM16" s="92">
        <f>AM12</f>
        <v>4.7E-2</v>
      </c>
      <c r="AN16" s="92">
        <f>ROUNDUP(AN12/3,0)</f>
        <v>3</v>
      </c>
      <c r="AO16" s="92"/>
      <c r="AP16" s="92"/>
      <c r="AQ16" s="93">
        <f t="shared" ref="AQ16" si="26">AM16*I16+AL16</f>
        <v>0.63193599999999994</v>
      </c>
      <c r="AR16" s="93">
        <f t="shared" si="19"/>
        <v>6.3193600000000003E-2</v>
      </c>
      <c r="AS16" s="94">
        <f t="shared" si="20"/>
        <v>0.25</v>
      </c>
      <c r="AT16" s="94">
        <f t="shared" si="21"/>
        <v>0.23628239999999998</v>
      </c>
      <c r="AU16" s="93">
        <f>10068.2*J16*POWER(10,-6)*10</f>
        <v>0.75390681599999998</v>
      </c>
      <c r="AV16" s="94">
        <f t="shared" si="17"/>
        <v>1.9353188160000001</v>
      </c>
      <c r="AW16" s="95">
        <f t="shared" si="22"/>
        <v>0</v>
      </c>
      <c r="AX16" s="95">
        <f t="shared" si="23"/>
        <v>5.1739999999999996E-5</v>
      </c>
      <c r="AY16" s="95">
        <f t="shared" si="24"/>
        <v>1.0013339553984E-4</v>
      </c>
    </row>
    <row r="17" spans="1:51" ht="15" thickBot="1" x14ac:dyDescent="0.35">
      <c r="A17" s="48" t="s">
        <v>24</v>
      </c>
      <c r="B17" s="48" t="str">
        <f>B12</f>
        <v>Трубопровод охлаждающее масло Рег.№ТТ-514</v>
      </c>
      <c r="C17" s="179" t="s">
        <v>173</v>
      </c>
      <c r="D17" s="49" t="s">
        <v>62</v>
      </c>
      <c r="E17" s="167">
        <f>E15</f>
        <v>4.9999999999999998E-7</v>
      </c>
      <c r="F17" s="168">
        <f>F12</f>
        <v>2587</v>
      </c>
      <c r="G17" s="48">
        <v>0.76</v>
      </c>
      <c r="H17" s="50">
        <f t="shared" si="18"/>
        <v>9.8306000000000001E-4</v>
      </c>
      <c r="I17" s="162">
        <f>0.15*I12</f>
        <v>7.4879999999999995</v>
      </c>
      <c r="J17" s="48">
        <v>0</v>
      </c>
      <c r="K17" s="175" t="s">
        <v>200</v>
      </c>
      <c r="L17" s="181">
        <v>3</v>
      </c>
      <c r="M17" s="92" t="str">
        <f t="shared" si="14"/>
        <v>С6</v>
      </c>
      <c r="N17" s="92" t="str">
        <f t="shared" si="15"/>
        <v>Трубопровод охлаждающее масло Рег.№ТТ-514</v>
      </c>
      <c r="O17" s="92" t="str">
        <f t="shared" si="16"/>
        <v>Частичное-ликвидация</v>
      </c>
      <c r="P17" s="92" t="s">
        <v>85</v>
      </c>
      <c r="Q17" s="92" t="s">
        <v>85</v>
      </c>
      <c r="R17" s="92" t="s">
        <v>85</v>
      </c>
      <c r="S17" s="92" t="s">
        <v>85</v>
      </c>
      <c r="T17" s="92" t="s">
        <v>85</v>
      </c>
      <c r="U17" s="92" t="s">
        <v>85</v>
      </c>
      <c r="V17" s="92" t="s">
        <v>85</v>
      </c>
      <c r="W17" s="92" t="s">
        <v>85</v>
      </c>
      <c r="X17" s="92" t="s">
        <v>85</v>
      </c>
      <c r="Y17" s="92" t="s">
        <v>85</v>
      </c>
      <c r="Z17" s="92" t="s">
        <v>85</v>
      </c>
      <c r="AA17" s="92" t="s">
        <v>85</v>
      </c>
      <c r="AB17" s="92" t="s">
        <v>85</v>
      </c>
      <c r="AC17" s="92" t="s">
        <v>85</v>
      </c>
      <c r="AD17" s="92" t="s">
        <v>85</v>
      </c>
      <c r="AE17" s="92" t="s">
        <v>85</v>
      </c>
      <c r="AF17" s="92" t="s">
        <v>85</v>
      </c>
      <c r="AG17" s="92" t="s">
        <v>85</v>
      </c>
      <c r="AH17" s="92" t="s">
        <v>85</v>
      </c>
      <c r="AI17" t="s">
        <v>85</v>
      </c>
      <c r="AJ17" s="92">
        <v>0</v>
      </c>
      <c r="AK17" s="92">
        <v>0</v>
      </c>
      <c r="AL17" s="92">
        <f t="shared" si="25"/>
        <v>0.27999999999999997</v>
      </c>
      <c r="AM17" s="92">
        <f>AM12</f>
        <v>4.7E-2</v>
      </c>
      <c r="AN17" s="92">
        <f>ROUNDUP(AN12/3,0)</f>
        <v>3</v>
      </c>
      <c r="AO17" s="92"/>
      <c r="AP17" s="92"/>
      <c r="AQ17" s="93">
        <f>AM17*I17*0.1+AL17</f>
        <v>0.31519359999999996</v>
      </c>
      <c r="AR17" s="93">
        <f t="shared" si="19"/>
        <v>3.1519359999999996E-2</v>
      </c>
      <c r="AS17" s="94">
        <f t="shared" si="20"/>
        <v>0</v>
      </c>
      <c r="AT17" s="94">
        <f t="shared" si="21"/>
        <v>8.667823999999999E-2</v>
      </c>
      <c r="AU17" s="93">
        <f>1333*J16*POWER(10,-6)</f>
        <v>9.9815039999999987E-3</v>
      </c>
      <c r="AV17" s="94">
        <f t="shared" si="17"/>
        <v>0.44337270399999995</v>
      </c>
      <c r="AW17" s="95">
        <f t="shared" si="22"/>
        <v>0</v>
      </c>
      <c r="AX17" s="95">
        <f t="shared" si="23"/>
        <v>0</v>
      </c>
      <c r="AY17" s="95">
        <f t="shared" si="24"/>
        <v>4.3586197039423996E-4</v>
      </c>
    </row>
    <row r="18" spans="1:51" x14ac:dyDescent="0.3">
      <c r="A18" s="48"/>
      <c r="B18" s="48"/>
      <c r="C18" s="179"/>
      <c r="D18" s="49"/>
      <c r="E18" s="167"/>
      <c r="F18" s="168"/>
      <c r="G18" s="48"/>
      <c r="H18" s="50"/>
      <c r="I18" s="162"/>
      <c r="J18" s="48"/>
      <c r="K18" s="292"/>
      <c r="L18" s="294"/>
      <c r="M18" s="92"/>
      <c r="N18" s="92"/>
      <c r="O18" s="92"/>
      <c r="P18" s="92" t="s">
        <v>85</v>
      </c>
      <c r="Q18" s="92" t="s">
        <v>85</v>
      </c>
      <c r="R18" s="92" t="s">
        <v>85</v>
      </c>
      <c r="S18" s="92" t="s">
        <v>85</v>
      </c>
      <c r="T18" s="92" t="s">
        <v>85</v>
      </c>
      <c r="U18" s="92" t="s">
        <v>85</v>
      </c>
      <c r="V18" s="92" t="s">
        <v>85</v>
      </c>
      <c r="W18" s="92" t="s">
        <v>85</v>
      </c>
      <c r="X18" s="92" t="s">
        <v>85</v>
      </c>
      <c r="Y18" s="92" t="s">
        <v>85</v>
      </c>
      <c r="Z18" s="92" t="s">
        <v>85</v>
      </c>
      <c r="AA18" s="92" t="s">
        <v>85</v>
      </c>
      <c r="AB18" s="92" t="s">
        <v>85</v>
      </c>
      <c r="AC18" s="92" t="s">
        <v>85</v>
      </c>
      <c r="AD18" s="92" t="s">
        <v>85</v>
      </c>
      <c r="AE18" s="92" t="s">
        <v>85</v>
      </c>
      <c r="AF18" s="92" t="s">
        <v>85</v>
      </c>
      <c r="AG18" s="92" t="s">
        <v>85</v>
      </c>
      <c r="AH18" s="92" t="s">
        <v>85</v>
      </c>
      <c r="AI18" t="s">
        <v>85</v>
      </c>
      <c r="AJ18" s="92"/>
      <c r="AK18" s="92"/>
      <c r="AL18" s="92"/>
      <c r="AM18" s="92"/>
      <c r="AN18" s="92"/>
      <c r="AO18" s="92"/>
      <c r="AP18" s="92"/>
      <c r="AQ18" s="93"/>
      <c r="AR18" s="93"/>
      <c r="AS18" s="94"/>
      <c r="AT18" s="94"/>
      <c r="AU18" s="93"/>
      <c r="AV18" s="94"/>
      <c r="AW18" s="95"/>
      <c r="AX18" s="95"/>
      <c r="AY18" s="95"/>
    </row>
    <row r="19" spans="1:51" s="281" customForma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 t="s">
        <v>85</v>
      </c>
      <c r="Q19" s="48" t="s">
        <v>85</v>
      </c>
      <c r="R19" s="48" t="s">
        <v>85</v>
      </c>
      <c r="S19" s="48" t="s">
        <v>85</v>
      </c>
      <c r="T19" s="48" t="s">
        <v>85</v>
      </c>
      <c r="U19" s="48" t="s">
        <v>85</v>
      </c>
      <c r="V19" s="48" t="s">
        <v>85</v>
      </c>
      <c r="W19" s="48" t="s">
        <v>85</v>
      </c>
      <c r="X19" s="48" t="s">
        <v>85</v>
      </c>
      <c r="Y19" s="48" t="s">
        <v>85</v>
      </c>
      <c r="Z19" s="48" t="s">
        <v>85</v>
      </c>
      <c r="AA19" s="48" t="s">
        <v>85</v>
      </c>
      <c r="AB19" s="48" t="s">
        <v>85</v>
      </c>
      <c r="AC19" s="48" t="s">
        <v>85</v>
      </c>
      <c r="AD19" s="48" t="s">
        <v>85</v>
      </c>
      <c r="AE19" s="48" t="s">
        <v>85</v>
      </c>
      <c r="AF19" s="48" t="s">
        <v>85</v>
      </c>
      <c r="AG19" s="48" t="s">
        <v>85</v>
      </c>
      <c r="AH19" s="48" t="s">
        <v>85</v>
      </c>
      <c r="AI19" s="281" t="s">
        <v>85</v>
      </c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</row>
    <row r="20" spans="1:51" s="281" customFormat="1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 t="s">
        <v>85</v>
      </c>
      <c r="Q20" s="48" t="s">
        <v>85</v>
      </c>
      <c r="R20" s="48" t="s">
        <v>85</v>
      </c>
      <c r="S20" s="48" t="s">
        <v>85</v>
      </c>
      <c r="T20" s="48" t="s">
        <v>85</v>
      </c>
      <c r="U20" s="48" t="s">
        <v>85</v>
      </c>
      <c r="V20" s="48" t="s">
        <v>85</v>
      </c>
      <c r="W20" s="48" t="s">
        <v>85</v>
      </c>
      <c r="X20" s="48" t="s">
        <v>85</v>
      </c>
      <c r="Y20" s="48" t="s">
        <v>85</v>
      </c>
      <c r="Z20" s="48" t="s">
        <v>85</v>
      </c>
      <c r="AA20" s="48" t="s">
        <v>85</v>
      </c>
      <c r="AB20" s="48" t="s">
        <v>85</v>
      </c>
      <c r="AC20" s="48" t="s">
        <v>85</v>
      </c>
      <c r="AD20" s="48" t="s">
        <v>85</v>
      </c>
      <c r="AE20" s="48" t="s">
        <v>85</v>
      </c>
      <c r="AF20" s="48" t="s">
        <v>85</v>
      </c>
      <c r="AG20" s="48" t="s">
        <v>85</v>
      </c>
      <c r="AH20" s="48" t="s">
        <v>85</v>
      </c>
      <c r="AI20" s="281" t="s">
        <v>85</v>
      </c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</row>
    <row r="21" spans="1:51" ht="15" thickBot="1" x14ac:dyDescent="0.35">
      <c r="P21" t="s">
        <v>85</v>
      </c>
      <c r="Q21" t="s">
        <v>85</v>
      </c>
      <c r="R21" t="s">
        <v>85</v>
      </c>
      <c r="S21" t="s">
        <v>85</v>
      </c>
      <c r="T21" t="s">
        <v>85</v>
      </c>
      <c r="U21" t="s">
        <v>85</v>
      </c>
      <c r="V21" t="s">
        <v>85</v>
      </c>
      <c r="W21" t="s">
        <v>85</v>
      </c>
      <c r="X21" t="s">
        <v>85</v>
      </c>
      <c r="Y21" t="s">
        <v>85</v>
      </c>
      <c r="Z21" t="s">
        <v>85</v>
      </c>
      <c r="AA21" t="s">
        <v>85</v>
      </c>
      <c r="AB21" t="s">
        <v>85</v>
      </c>
      <c r="AC21" t="s">
        <v>85</v>
      </c>
      <c r="AD21" t="s">
        <v>85</v>
      </c>
      <c r="AE21" t="s">
        <v>85</v>
      </c>
      <c r="AF21" t="s">
        <v>85</v>
      </c>
      <c r="AG21" t="s">
        <v>85</v>
      </c>
      <c r="AH21" t="s">
        <v>85</v>
      </c>
      <c r="AI21" t="s">
        <v>85</v>
      </c>
    </row>
    <row r="22" spans="1:51" ht="28.8" thickBot="1" x14ac:dyDescent="0.35">
      <c r="A22" s="48" t="s">
        <v>19</v>
      </c>
      <c r="B22" s="311" t="s">
        <v>326</v>
      </c>
      <c r="C22" s="179" t="s">
        <v>168</v>
      </c>
      <c r="D22" s="49" t="s">
        <v>60</v>
      </c>
      <c r="E22" s="166">
        <v>9.9999999999999995E-8</v>
      </c>
      <c r="F22" s="163">
        <v>1385</v>
      </c>
      <c r="G22" s="48">
        <v>0.2</v>
      </c>
      <c r="H22" s="50">
        <f>E22*F22*G22</f>
        <v>2.7700000000000002E-5</v>
      </c>
      <c r="I22" s="164">
        <f>28.3*1.2</f>
        <v>33.96</v>
      </c>
      <c r="J22" s="162">
        <f>I22</f>
        <v>33.96</v>
      </c>
      <c r="K22" s="172" t="s">
        <v>184</v>
      </c>
      <c r="L22" s="177">
        <f>I22*20</f>
        <v>679.2</v>
      </c>
      <c r="M22" s="92" t="str">
        <f t="shared" ref="M22:M27" si="27">A22</f>
        <v>С1</v>
      </c>
      <c r="N22" s="92" t="str">
        <f t="shared" ref="N22:N27" si="28">B22</f>
        <v>Трубопровод гудрон 
Рег.№ТТ-511</v>
      </c>
      <c r="O22" s="92" t="str">
        <f t="shared" ref="O22:O27" si="29">D22</f>
        <v>Полное-пожар</v>
      </c>
      <c r="P22" s="92">
        <v>20</v>
      </c>
      <c r="Q22" s="92">
        <v>27.8</v>
      </c>
      <c r="R22" s="92">
        <v>39.9</v>
      </c>
      <c r="S22" s="92">
        <v>74.8</v>
      </c>
      <c r="T22" s="92" t="s">
        <v>85</v>
      </c>
      <c r="U22" s="92" t="s">
        <v>85</v>
      </c>
      <c r="V22" s="92" t="s">
        <v>85</v>
      </c>
      <c r="W22" s="92" t="s">
        <v>85</v>
      </c>
      <c r="X22" s="92" t="s">
        <v>85</v>
      </c>
      <c r="Y22" s="92" t="s">
        <v>85</v>
      </c>
      <c r="Z22" s="92" t="s">
        <v>85</v>
      </c>
      <c r="AA22" s="92" t="s">
        <v>85</v>
      </c>
      <c r="AB22" s="92" t="s">
        <v>85</v>
      </c>
      <c r="AC22" s="92" t="s">
        <v>85</v>
      </c>
      <c r="AD22" s="92" t="s">
        <v>85</v>
      </c>
      <c r="AE22" s="92" t="s">
        <v>85</v>
      </c>
      <c r="AF22" s="92" t="s">
        <v>85</v>
      </c>
      <c r="AG22" s="92" t="s">
        <v>85</v>
      </c>
      <c r="AH22" s="92" t="s">
        <v>85</v>
      </c>
      <c r="AI22" t="s">
        <v>85</v>
      </c>
      <c r="AJ22" s="52">
        <v>1</v>
      </c>
      <c r="AK22" s="52">
        <v>2</v>
      </c>
      <c r="AL22" s="165">
        <v>1.6</v>
      </c>
      <c r="AM22" s="165">
        <v>4.7E-2</v>
      </c>
      <c r="AN22" s="165">
        <v>5</v>
      </c>
      <c r="AO22" s="92"/>
      <c r="AP22" s="92"/>
      <c r="AQ22" s="93">
        <f>AM22*I22+AL22</f>
        <v>3.1961200000000001</v>
      </c>
      <c r="AR22" s="93">
        <f>0.1*AQ22</f>
        <v>0.31961200000000001</v>
      </c>
      <c r="AS22" s="94">
        <f>AJ22*3+0.25*AK22</f>
        <v>3.5</v>
      </c>
      <c r="AT22" s="94">
        <f>SUM(AQ22:AS22)/4</f>
        <v>1.753933</v>
      </c>
      <c r="AU22" s="93">
        <f>10068.2*J22*POWER(10,-6)</f>
        <v>0.34191607200000002</v>
      </c>
      <c r="AV22" s="94">
        <f t="shared" ref="AV22:AV27" si="30">AU22+AT22+AS22+AR22+AQ22</f>
        <v>9.1115810719999999</v>
      </c>
      <c r="AW22" s="95">
        <f>AJ22*H22</f>
        <v>2.7700000000000002E-5</v>
      </c>
      <c r="AX22" s="95">
        <f>H22*AK22</f>
        <v>5.5400000000000005E-5</v>
      </c>
      <c r="AY22" s="95">
        <f>H22*AV22</f>
        <v>2.5239079569440003E-4</v>
      </c>
    </row>
    <row r="23" spans="1:51" ht="15" thickBot="1" x14ac:dyDescent="0.35">
      <c r="A23" s="48" t="s">
        <v>20</v>
      </c>
      <c r="B23" s="48" t="str">
        <f>B22</f>
        <v>Трубопровод гудрон 
Рег.№ТТ-511</v>
      </c>
      <c r="C23" s="179" t="s">
        <v>183</v>
      </c>
      <c r="D23" s="49" t="s">
        <v>60</v>
      </c>
      <c r="E23" s="167">
        <f>E22</f>
        <v>9.9999999999999995E-8</v>
      </c>
      <c r="F23" s="168">
        <f>F22</f>
        <v>1385</v>
      </c>
      <c r="G23" s="48">
        <v>0.04</v>
      </c>
      <c r="H23" s="50">
        <f t="shared" ref="H23:H27" si="31">E23*F23*G23</f>
        <v>5.5400000000000003E-6</v>
      </c>
      <c r="I23" s="162">
        <f>I22</f>
        <v>33.96</v>
      </c>
      <c r="J23" s="162">
        <f>I22</f>
        <v>33.96</v>
      </c>
      <c r="K23" s="172" t="s">
        <v>185</v>
      </c>
      <c r="L23" s="177">
        <v>0</v>
      </c>
      <c r="M23" s="92" t="str">
        <f t="shared" si="27"/>
        <v>С2</v>
      </c>
      <c r="N23" s="92" t="str">
        <f t="shared" si="28"/>
        <v>Трубопровод гудрон 
Рег.№ТТ-511</v>
      </c>
      <c r="O23" s="92" t="str">
        <f t="shared" si="29"/>
        <v>Полное-пожар</v>
      </c>
      <c r="P23" s="92">
        <v>20</v>
      </c>
      <c r="Q23" s="92">
        <v>27.8</v>
      </c>
      <c r="R23" s="92">
        <v>39.9</v>
      </c>
      <c r="S23" s="92">
        <v>74.8</v>
      </c>
      <c r="T23" s="92" t="s">
        <v>85</v>
      </c>
      <c r="U23" s="92" t="s">
        <v>85</v>
      </c>
      <c r="V23" s="92" t="s">
        <v>85</v>
      </c>
      <c r="W23" s="92" t="s">
        <v>85</v>
      </c>
      <c r="X23" s="92" t="s">
        <v>85</v>
      </c>
      <c r="Y23" s="92" t="s">
        <v>85</v>
      </c>
      <c r="Z23" s="92" t="s">
        <v>85</v>
      </c>
      <c r="AA23" s="92" t="s">
        <v>85</v>
      </c>
      <c r="AB23" s="92" t="s">
        <v>85</v>
      </c>
      <c r="AC23" s="92" t="s">
        <v>85</v>
      </c>
      <c r="AD23" s="92" t="s">
        <v>85</v>
      </c>
      <c r="AE23" s="92" t="s">
        <v>85</v>
      </c>
      <c r="AF23" s="92" t="s">
        <v>85</v>
      </c>
      <c r="AG23" s="92" t="s">
        <v>85</v>
      </c>
      <c r="AH23" s="92" t="s">
        <v>85</v>
      </c>
      <c r="AI23" t="s">
        <v>85</v>
      </c>
      <c r="AJ23" s="52">
        <v>2</v>
      </c>
      <c r="AK23" s="52">
        <v>2</v>
      </c>
      <c r="AL23" s="92">
        <f>AL22</f>
        <v>1.6</v>
      </c>
      <c r="AM23" s="92">
        <f>AM22</f>
        <v>4.7E-2</v>
      </c>
      <c r="AN23" s="92">
        <f>AN22</f>
        <v>5</v>
      </c>
      <c r="AO23" s="92"/>
      <c r="AP23" s="92"/>
      <c r="AQ23" s="93">
        <f>AM23*I23+AL23</f>
        <v>3.1961200000000001</v>
      </c>
      <c r="AR23" s="93">
        <f t="shared" ref="AR23:AR27" si="32">0.1*AQ23</f>
        <v>0.31961200000000001</v>
      </c>
      <c r="AS23" s="94">
        <f t="shared" ref="AS23:AS27" si="33">AJ23*3+0.25*AK23</f>
        <v>6.5</v>
      </c>
      <c r="AT23" s="94">
        <f t="shared" ref="AT23:AT27" si="34">SUM(AQ23:AS23)/4</f>
        <v>2.503933</v>
      </c>
      <c r="AU23" s="93">
        <f>10068.2*J23*POWER(10,-6)*10</f>
        <v>3.4191607200000003</v>
      </c>
      <c r="AV23" s="94">
        <f t="shared" si="30"/>
        <v>15.938825720000001</v>
      </c>
      <c r="AW23" s="95">
        <f t="shared" ref="AW23:AW27" si="35">AJ23*H23</f>
        <v>1.1080000000000001E-5</v>
      </c>
      <c r="AX23" s="95">
        <f t="shared" ref="AX23:AX27" si="36">H23*AK23</f>
        <v>1.1080000000000001E-5</v>
      </c>
      <c r="AY23" s="95">
        <f t="shared" ref="AY23:AY27" si="37">H23*AV23</f>
        <v>8.8301094488800011E-5</v>
      </c>
    </row>
    <row r="24" spans="1:51" x14ac:dyDescent="0.3">
      <c r="A24" s="48" t="s">
        <v>21</v>
      </c>
      <c r="B24" s="48" t="str">
        <f>B22</f>
        <v>Трубопровод гудрон 
Рег.№ТТ-511</v>
      </c>
      <c r="C24" s="179" t="s">
        <v>170</v>
      </c>
      <c r="D24" s="49" t="s">
        <v>61</v>
      </c>
      <c r="E24" s="167">
        <f>E22</f>
        <v>9.9999999999999995E-8</v>
      </c>
      <c r="F24" s="168">
        <f>F22</f>
        <v>1385</v>
      </c>
      <c r="G24" s="48">
        <v>0.76</v>
      </c>
      <c r="H24" s="50">
        <f t="shared" si="31"/>
        <v>1.0526000000000001E-4</v>
      </c>
      <c r="I24" s="162">
        <f>I22</f>
        <v>33.96</v>
      </c>
      <c r="J24" s="48">
        <v>0</v>
      </c>
      <c r="K24" s="172" t="s">
        <v>186</v>
      </c>
      <c r="L24" s="177">
        <v>0</v>
      </c>
      <c r="M24" s="92" t="str">
        <f t="shared" si="27"/>
        <v>С3</v>
      </c>
      <c r="N24" s="92" t="str">
        <f t="shared" si="28"/>
        <v>Трубопровод гудрон 
Рег.№ТТ-511</v>
      </c>
      <c r="O24" s="92" t="str">
        <f t="shared" si="29"/>
        <v>Полное-ликвидация</v>
      </c>
      <c r="P24" s="92" t="s">
        <v>85</v>
      </c>
      <c r="Q24" s="92" t="s">
        <v>85</v>
      </c>
      <c r="R24" s="92" t="s">
        <v>85</v>
      </c>
      <c r="S24" s="92" t="s">
        <v>85</v>
      </c>
      <c r="T24" s="92" t="s">
        <v>85</v>
      </c>
      <c r="U24" s="92" t="s">
        <v>85</v>
      </c>
      <c r="V24" s="92" t="s">
        <v>85</v>
      </c>
      <c r="W24" s="92" t="s">
        <v>85</v>
      </c>
      <c r="X24" s="92" t="s">
        <v>85</v>
      </c>
      <c r="Y24" s="92" t="s">
        <v>85</v>
      </c>
      <c r="Z24" s="92" t="s">
        <v>85</v>
      </c>
      <c r="AA24" s="92" t="s">
        <v>85</v>
      </c>
      <c r="AB24" s="92" t="s">
        <v>85</v>
      </c>
      <c r="AC24" s="92" t="s">
        <v>85</v>
      </c>
      <c r="AD24" s="92" t="s">
        <v>85</v>
      </c>
      <c r="AE24" s="92" t="s">
        <v>85</v>
      </c>
      <c r="AF24" s="92" t="s">
        <v>85</v>
      </c>
      <c r="AG24" s="92" t="s">
        <v>85</v>
      </c>
      <c r="AH24" s="92" t="s">
        <v>85</v>
      </c>
      <c r="AI24" t="s">
        <v>85</v>
      </c>
      <c r="AJ24" s="92">
        <v>0</v>
      </c>
      <c r="AK24" s="92">
        <v>0</v>
      </c>
      <c r="AL24" s="92">
        <f>AL22</f>
        <v>1.6</v>
      </c>
      <c r="AM24" s="92">
        <f>AM22</f>
        <v>4.7E-2</v>
      </c>
      <c r="AN24" s="92">
        <f>AN22</f>
        <v>5</v>
      </c>
      <c r="AO24" s="92"/>
      <c r="AP24" s="92"/>
      <c r="AQ24" s="93">
        <f>AM24*I24*0.1+AL24</f>
        <v>1.7596120000000002</v>
      </c>
      <c r="AR24" s="93">
        <f t="shared" si="32"/>
        <v>0.17596120000000004</v>
      </c>
      <c r="AS24" s="94">
        <f t="shared" si="33"/>
        <v>0</v>
      </c>
      <c r="AT24" s="94">
        <f t="shared" si="34"/>
        <v>0.48389330000000008</v>
      </c>
      <c r="AU24" s="93">
        <f>1333*J23*POWER(10,-6)</f>
        <v>4.5268679999999999E-2</v>
      </c>
      <c r="AV24" s="94">
        <f t="shared" si="30"/>
        <v>2.4647351800000004</v>
      </c>
      <c r="AW24" s="95">
        <f t="shared" si="35"/>
        <v>0</v>
      </c>
      <c r="AX24" s="95">
        <f t="shared" si="36"/>
        <v>0</v>
      </c>
      <c r="AY24" s="95">
        <f t="shared" si="37"/>
        <v>2.5943802504680005E-4</v>
      </c>
    </row>
    <row r="25" spans="1:51" x14ac:dyDescent="0.3">
      <c r="A25" s="48" t="s">
        <v>22</v>
      </c>
      <c r="B25" s="48" t="str">
        <f>B22</f>
        <v>Трубопровод гудрон 
Рег.№ТТ-511</v>
      </c>
      <c r="C25" s="179" t="s">
        <v>171</v>
      </c>
      <c r="D25" s="49" t="s">
        <v>86</v>
      </c>
      <c r="E25" s="166">
        <v>4.9999999999999998E-7</v>
      </c>
      <c r="F25" s="168">
        <f>F22</f>
        <v>1385</v>
      </c>
      <c r="G25" s="48">
        <v>0.2</v>
      </c>
      <c r="H25" s="50">
        <f t="shared" si="31"/>
        <v>1.3850000000000001E-4</v>
      </c>
      <c r="I25" s="162">
        <f>0.15*I22</f>
        <v>5.0940000000000003</v>
      </c>
      <c r="J25" s="162">
        <f>I25</f>
        <v>5.0940000000000003</v>
      </c>
      <c r="K25" s="174" t="s">
        <v>188</v>
      </c>
      <c r="L25" s="178">
        <v>45390</v>
      </c>
      <c r="M25" s="92" t="str">
        <f t="shared" si="27"/>
        <v>С4</v>
      </c>
      <c r="N25" s="92" t="str">
        <f t="shared" si="28"/>
        <v>Трубопровод гудрон 
Рег.№ТТ-511</v>
      </c>
      <c r="O25" s="92" t="str">
        <f t="shared" si="29"/>
        <v>Частичное-пожар</v>
      </c>
      <c r="P25" s="92">
        <v>13.8</v>
      </c>
      <c r="Q25" s="92">
        <v>18.2</v>
      </c>
      <c r="R25" s="92">
        <v>24.9</v>
      </c>
      <c r="S25" s="92">
        <v>44.8</v>
      </c>
      <c r="T25" s="92" t="s">
        <v>85</v>
      </c>
      <c r="U25" s="92" t="s">
        <v>85</v>
      </c>
      <c r="V25" s="92" t="s">
        <v>85</v>
      </c>
      <c r="W25" s="92" t="s">
        <v>85</v>
      </c>
      <c r="X25" s="92" t="s">
        <v>85</v>
      </c>
      <c r="Y25" s="92" t="s">
        <v>85</v>
      </c>
      <c r="Z25" s="92" t="s">
        <v>85</v>
      </c>
      <c r="AA25" s="92" t="s">
        <v>85</v>
      </c>
      <c r="AB25" s="92" t="s">
        <v>85</v>
      </c>
      <c r="AC25" s="92" t="s">
        <v>85</v>
      </c>
      <c r="AD25" s="92" t="s">
        <v>85</v>
      </c>
      <c r="AE25" s="92" t="s">
        <v>85</v>
      </c>
      <c r="AF25" s="92" t="s">
        <v>85</v>
      </c>
      <c r="AG25" s="92" t="s">
        <v>85</v>
      </c>
      <c r="AH25" s="92" t="s">
        <v>85</v>
      </c>
      <c r="AI25" t="s">
        <v>85</v>
      </c>
      <c r="AJ25" s="92">
        <v>0</v>
      </c>
      <c r="AK25" s="92">
        <v>2</v>
      </c>
      <c r="AL25" s="92">
        <f>0.1*AL22</f>
        <v>0.16000000000000003</v>
      </c>
      <c r="AM25" s="92">
        <f>AM22</f>
        <v>4.7E-2</v>
      </c>
      <c r="AN25" s="92">
        <f>ROUNDUP(AN22/3,0)</f>
        <v>2</v>
      </c>
      <c r="AO25" s="92"/>
      <c r="AP25" s="92"/>
      <c r="AQ25" s="93">
        <f>AM25*I25+AL25</f>
        <v>0.39941800000000005</v>
      </c>
      <c r="AR25" s="93">
        <f t="shared" si="32"/>
        <v>3.9941800000000006E-2</v>
      </c>
      <c r="AS25" s="94">
        <f t="shared" si="33"/>
        <v>0.5</v>
      </c>
      <c r="AT25" s="94">
        <f t="shared" si="34"/>
        <v>0.23483995000000002</v>
      </c>
      <c r="AU25" s="93">
        <f>10068.2*J25*POWER(10,-6)</f>
        <v>5.1287410800000002E-2</v>
      </c>
      <c r="AV25" s="94">
        <f t="shared" si="30"/>
        <v>1.2254871608000002</v>
      </c>
      <c r="AW25" s="95">
        <f t="shared" si="35"/>
        <v>0</v>
      </c>
      <c r="AX25" s="95">
        <f t="shared" si="36"/>
        <v>2.7700000000000001E-4</v>
      </c>
      <c r="AY25" s="95">
        <f t="shared" si="37"/>
        <v>1.6972997177080003E-4</v>
      </c>
    </row>
    <row r="26" spans="1:51" x14ac:dyDescent="0.3">
      <c r="A26" s="48" t="s">
        <v>23</v>
      </c>
      <c r="B26" s="48" t="str">
        <f>B22</f>
        <v>Трубопровод гудрон 
Рег.№ТТ-511</v>
      </c>
      <c r="C26" s="179" t="s">
        <v>199</v>
      </c>
      <c r="D26" s="49" t="s">
        <v>86</v>
      </c>
      <c r="E26" s="167">
        <f>E25</f>
        <v>4.9999999999999998E-7</v>
      </c>
      <c r="F26" s="168">
        <f>F22</f>
        <v>1385</v>
      </c>
      <c r="G26" s="48">
        <v>0.04</v>
      </c>
      <c r="H26" s="50">
        <f t="shared" si="31"/>
        <v>2.7699999999999999E-5</v>
      </c>
      <c r="I26" s="162">
        <f>0.15*I22</f>
        <v>5.0940000000000003</v>
      </c>
      <c r="J26" s="162">
        <f>I25</f>
        <v>5.0940000000000003</v>
      </c>
      <c r="K26" s="174" t="s">
        <v>189</v>
      </c>
      <c r="L26" s="178">
        <v>0</v>
      </c>
      <c r="M26" s="92" t="str">
        <f t="shared" si="27"/>
        <v>С5</v>
      </c>
      <c r="N26" s="92" t="str">
        <f t="shared" si="28"/>
        <v>Трубопровод гудрон 
Рег.№ТТ-511</v>
      </c>
      <c r="O26" s="92" t="str">
        <f t="shared" si="29"/>
        <v>Частичное-пожар</v>
      </c>
      <c r="P26" s="92">
        <v>13.8</v>
      </c>
      <c r="Q26" s="92">
        <v>18.2</v>
      </c>
      <c r="R26" s="92">
        <v>24.9</v>
      </c>
      <c r="S26" s="92">
        <v>44.8</v>
      </c>
      <c r="T26" s="92" t="s">
        <v>85</v>
      </c>
      <c r="U26" s="92" t="s">
        <v>85</v>
      </c>
      <c r="V26" s="92" t="s">
        <v>85</v>
      </c>
      <c r="W26" s="92" t="s">
        <v>85</v>
      </c>
      <c r="X26" s="92" t="s">
        <v>85</v>
      </c>
      <c r="Y26" s="92" t="s">
        <v>85</v>
      </c>
      <c r="Z26" s="92" t="s">
        <v>85</v>
      </c>
      <c r="AA26" s="92" t="s">
        <v>85</v>
      </c>
      <c r="AB26" s="92" t="s">
        <v>85</v>
      </c>
      <c r="AC26" s="92" t="s">
        <v>85</v>
      </c>
      <c r="AD26" s="92" t="s">
        <v>85</v>
      </c>
      <c r="AE26" s="92" t="s">
        <v>85</v>
      </c>
      <c r="AF26" s="92" t="s">
        <v>85</v>
      </c>
      <c r="AG26" s="92" t="s">
        <v>85</v>
      </c>
      <c r="AH26" s="92" t="s">
        <v>85</v>
      </c>
      <c r="AI26" t="s">
        <v>85</v>
      </c>
      <c r="AJ26" s="92">
        <v>0</v>
      </c>
      <c r="AK26" s="92">
        <v>1</v>
      </c>
      <c r="AL26" s="92">
        <f t="shared" ref="AL26:AL27" si="38">0.1*AL23</f>
        <v>0.16000000000000003</v>
      </c>
      <c r="AM26" s="92">
        <f>AM22</f>
        <v>4.7E-2</v>
      </c>
      <c r="AN26" s="92">
        <f>ROUNDUP(AN22/3,0)</f>
        <v>2</v>
      </c>
      <c r="AO26" s="92"/>
      <c r="AP26" s="92"/>
      <c r="AQ26" s="93">
        <f t="shared" ref="AQ26" si="39">AM26*I26+AL26</f>
        <v>0.39941800000000005</v>
      </c>
      <c r="AR26" s="93">
        <f t="shared" si="32"/>
        <v>3.9941800000000006E-2</v>
      </c>
      <c r="AS26" s="94">
        <f t="shared" si="33"/>
        <v>0.25</v>
      </c>
      <c r="AT26" s="94">
        <f t="shared" si="34"/>
        <v>0.17233995000000002</v>
      </c>
      <c r="AU26" s="93">
        <f>10068.2*J26*POWER(10,-6)*10</f>
        <v>0.512874108</v>
      </c>
      <c r="AV26" s="94">
        <f t="shared" si="30"/>
        <v>1.3745738580000002</v>
      </c>
      <c r="AW26" s="95">
        <f t="shared" si="35"/>
        <v>0</v>
      </c>
      <c r="AX26" s="95">
        <f t="shared" si="36"/>
        <v>2.7699999999999999E-5</v>
      </c>
      <c r="AY26" s="95">
        <f t="shared" si="37"/>
        <v>3.8075695866600003E-5</v>
      </c>
    </row>
    <row r="27" spans="1:51" ht="15" thickBot="1" x14ac:dyDescent="0.35">
      <c r="A27" s="48" t="s">
        <v>24</v>
      </c>
      <c r="B27" s="48" t="str">
        <f>B22</f>
        <v>Трубопровод гудрон 
Рег.№ТТ-511</v>
      </c>
      <c r="C27" s="179" t="s">
        <v>173</v>
      </c>
      <c r="D27" s="49" t="s">
        <v>62</v>
      </c>
      <c r="E27" s="167">
        <f>E25</f>
        <v>4.9999999999999998E-7</v>
      </c>
      <c r="F27" s="168">
        <f>F22</f>
        <v>1385</v>
      </c>
      <c r="G27" s="48">
        <v>0.76</v>
      </c>
      <c r="H27" s="50">
        <f t="shared" si="31"/>
        <v>5.2629999999999994E-4</v>
      </c>
      <c r="I27" s="162">
        <f>0.15*I22</f>
        <v>5.0940000000000003</v>
      </c>
      <c r="J27" s="48">
        <v>0</v>
      </c>
      <c r="K27" s="175" t="s">
        <v>200</v>
      </c>
      <c r="L27" s="181">
        <v>3</v>
      </c>
      <c r="M27" s="92" t="str">
        <f t="shared" si="27"/>
        <v>С6</v>
      </c>
      <c r="N27" s="92" t="str">
        <f t="shared" si="28"/>
        <v>Трубопровод гудрон 
Рег.№ТТ-511</v>
      </c>
      <c r="O27" s="92" t="str">
        <f t="shared" si="29"/>
        <v>Частичное-ликвидация</v>
      </c>
      <c r="P27" s="92" t="s">
        <v>85</v>
      </c>
      <c r="Q27" s="92" t="s">
        <v>85</v>
      </c>
      <c r="R27" s="92" t="s">
        <v>85</v>
      </c>
      <c r="S27" s="92" t="s">
        <v>85</v>
      </c>
      <c r="T27" s="92" t="s">
        <v>85</v>
      </c>
      <c r="U27" s="92" t="s">
        <v>85</v>
      </c>
      <c r="V27" s="92" t="s">
        <v>85</v>
      </c>
      <c r="W27" s="92" t="s">
        <v>85</v>
      </c>
      <c r="X27" s="92" t="s">
        <v>85</v>
      </c>
      <c r="Y27" s="92" t="s">
        <v>85</v>
      </c>
      <c r="Z27" s="92" t="s">
        <v>85</v>
      </c>
      <c r="AA27" s="92" t="s">
        <v>85</v>
      </c>
      <c r="AB27" s="92" t="s">
        <v>85</v>
      </c>
      <c r="AC27" s="92" t="s">
        <v>85</v>
      </c>
      <c r="AD27" s="92" t="s">
        <v>85</v>
      </c>
      <c r="AE27" s="92" t="s">
        <v>85</v>
      </c>
      <c r="AF27" s="92" t="s">
        <v>85</v>
      </c>
      <c r="AG27" s="92" t="s">
        <v>85</v>
      </c>
      <c r="AH27" s="92" t="s">
        <v>85</v>
      </c>
      <c r="AI27" t="s">
        <v>85</v>
      </c>
      <c r="AJ27" s="92">
        <v>0</v>
      </c>
      <c r="AK27" s="92">
        <v>0</v>
      </c>
      <c r="AL27" s="92">
        <f t="shared" si="38"/>
        <v>0.16000000000000003</v>
      </c>
      <c r="AM27" s="92">
        <f>AM22</f>
        <v>4.7E-2</v>
      </c>
      <c r="AN27" s="92">
        <f>ROUNDUP(AN22/3,0)</f>
        <v>2</v>
      </c>
      <c r="AO27" s="92"/>
      <c r="AP27" s="92"/>
      <c r="AQ27" s="93">
        <f>AM27*I27*0.1+AL27</f>
        <v>0.18394180000000004</v>
      </c>
      <c r="AR27" s="93">
        <f t="shared" si="32"/>
        <v>1.8394180000000006E-2</v>
      </c>
      <c r="AS27" s="94">
        <f t="shared" si="33"/>
        <v>0</v>
      </c>
      <c r="AT27" s="94">
        <f t="shared" si="34"/>
        <v>5.0583995000000014E-2</v>
      </c>
      <c r="AU27" s="93">
        <f>1333*J26*POWER(10,-6)</f>
        <v>6.7903020000000007E-3</v>
      </c>
      <c r="AV27" s="94">
        <f t="shared" si="30"/>
        <v>0.25971027700000004</v>
      </c>
      <c r="AW27" s="95">
        <f t="shared" si="35"/>
        <v>0</v>
      </c>
      <c r="AX27" s="95">
        <f t="shared" si="36"/>
        <v>0</v>
      </c>
      <c r="AY27" s="95">
        <f t="shared" si="37"/>
        <v>1.366855187851E-4</v>
      </c>
    </row>
    <row r="28" spans="1:51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 t="s">
        <v>85</v>
      </c>
      <c r="Q28" s="92" t="s">
        <v>85</v>
      </c>
      <c r="R28" s="92" t="s">
        <v>85</v>
      </c>
      <c r="S28" s="92" t="s">
        <v>85</v>
      </c>
      <c r="T28" s="92" t="s">
        <v>85</v>
      </c>
      <c r="U28" s="92" t="s">
        <v>85</v>
      </c>
      <c r="V28" s="92" t="s">
        <v>85</v>
      </c>
      <c r="W28" s="92" t="s">
        <v>85</v>
      </c>
      <c r="X28" s="92" t="s">
        <v>85</v>
      </c>
      <c r="Y28" s="92" t="s">
        <v>85</v>
      </c>
      <c r="Z28" s="92" t="s">
        <v>85</v>
      </c>
      <c r="AA28" s="92" t="s">
        <v>85</v>
      </c>
      <c r="AB28" s="92" t="s">
        <v>85</v>
      </c>
      <c r="AC28" s="92" t="s">
        <v>85</v>
      </c>
      <c r="AD28" s="92" t="s">
        <v>85</v>
      </c>
      <c r="AE28" s="92" t="s">
        <v>85</v>
      </c>
      <c r="AF28" s="92" t="s">
        <v>85</v>
      </c>
      <c r="AG28" s="92" t="s">
        <v>85</v>
      </c>
      <c r="AH28" s="92" t="s">
        <v>85</v>
      </c>
      <c r="AI28" t="s">
        <v>85</v>
      </c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81" customForma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 t="s">
        <v>85</v>
      </c>
      <c r="Q29" s="48" t="s">
        <v>85</v>
      </c>
      <c r="R29" s="48" t="s">
        <v>85</v>
      </c>
      <c r="S29" s="48" t="s">
        <v>85</v>
      </c>
      <c r="T29" s="48" t="s">
        <v>85</v>
      </c>
      <c r="U29" s="48" t="s">
        <v>85</v>
      </c>
      <c r="V29" s="48" t="s">
        <v>85</v>
      </c>
      <c r="W29" s="48" t="s">
        <v>85</v>
      </c>
      <c r="X29" s="48" t="s">
        <v>85</v>
      </c>
      <c r="Y29" s="48" t="s">
        <v>85</v>
      </c>
      <c r="Z29" s="48" t="s">
        <v>85</v>
      </c>
      <c r="AA29" s="48" t="s">
        <v>85</v>
      </c>
      <c r="AB29" s="48" t="s">
        <v>85</v>
      </c>
      <c r="AC29" s="48" t="s">
        <v>85</v>
      </c>
      <c r="AD29" s="48" t="s">
        <v>85</v>
      </c>
      <c r="AE29" s="48" t="s">
        <v>85</v>
      </c>
      <c r="AF29" s="48" t="s">
        <v>85</v>
      </c>
      <c r="AG29" s="48" t="s">
        <v>85</v>
      </c>
      <c r="AH29" s="48" t="s">
        <v>85</v>
      </c>
      <c r="AI29" s="281" t="s">
        <v>85</v>
      </c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</row>
    <row r="30" spans="1:51" s="281" customFormat="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 t="s">
        <v>85</v>
      </c>
      <c r="Q30" s="48" t="s">
        <v>85</v>
      </c>
      <c r="R30" s="48" t="s">
        <v>85</v>
      </c>
      <c r="S30" s="48" t="s">
        <v>85</v>
      </c>
      <c r="T30" s="48" t="s">
        <v>85</v>
      </c>
      <c r="U30" s="48" t="s">
        <v>85</v>
      </c>
      <c r="V30" s="48" t="s">
        <v>85</v>
      </c>
      <c r="W30" s="48" t="s">
        <v>85</v>
      </c>
      <c r="X30" s="48" t="s">
        <v>85</v>
      </c>
      <c r="Y30" s="48" t="s">
        <v>85</v>
      </c>
      <c r="Z30" s="48" t="s">
        <v>85</v>
      </c>
      <c r="AA30" s="48" t="s">
        <v>85</v>
      </c>
      <c r="AB30" s="48" t="s">
        <v>85</v>
      </c>
      <c r="AC30" s="48" t="s">
        <v>85</v>
      </c>
      <c r="AD30" s="48" t="s">
        <v>85</v>
      </c>
      <c r="AE30" s="48" t="s">
        <v>85</v>
      </c>
      <c r="AF30" s="48" t="s">
        <v>85</v>
      </c>
      <c r="AG30" s="48" t="s">
        <v>85</v>
      </c>
      <c r="AH30" s="48" t="s">
        <v>85</v>
      </c>
      <c r="AI30" s="281" t="s">
        <v>85</v>
      </c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</row>
    <row r="31" spans="1:51" ht="15" thickBot="1" x14ac:dyDescent="0.35">
      <c r="P31" t="s">
        <v>85</v>
      </c>
      <c r="Q31" t="s">
        <v>85</v>
      </c>
      <c r="R31" t="s">
        <v>85</v>
      </c>
      <c r="S31" t="s">
        <v>85</v>
      </c>
      <c r="T31" t="s">
        <v>85</v>
      </c>
      <c r="U31" t="s">
        <v>85</v>
      </c>
      <c r="V31" t="s">
        <v>85</v>
      </c>
      <c r="W31" t="s">
        <v>85</v>
      </c>
      <c r="X31" t="s">
        <v>85</v>
      </c>
      <c r="Y31" t="s">
        <v>85</v>
      </c>
      <c r="Z31" t="s">
        <v>85</v>
      </c>
      <c r="AA31" t="s">
        <v>85</v>
      </c>
      <c r="AB31" t="s">
        <v>85</v>
      </c>
      <c r="AC31" t="s">
        <v>85</v>
      </c>
      <c r="AD31" t="s">
        <v>85</v>
      </c>
      <c r="AE31" t="s">
        <v>85</v>
      </c>
      <c r="AF31" t="s">
        <v>85</v>
      </c>
      <c r="AG31" t="s">
        <v>85</v>
      </c>
      <c r="AH31" t="s">
        <v>85</v>
      </c>
      <c r="AI31" t="s">
        <v>85</v>
      </c>
    </row>
    <row r="32" spans="1:51" ht="15" thickBot="1" x14ac:dyDescent="0.35">
      <c r="A32" s="48" t="s">
        <v>19</v>
      </c>
      <c r="B32" s="311" t="s">
        <v>327</v>
      </c>
      <c r="C32" s="179" t="s">
        <v>168</v>
      </c>
      <c r="D32" s="49" t="s">
        <v>60</v>
      </c>
      <c r="E32" s="166">
        <v>9.9999999999999995E-8</v>
      </c>
      <c r="F32" s="163">
        <v>936</v>
      </c>
      <c r="G32" s="48">
        <v>0.2</v>
      </c>
      <c r="H32" s="50">
        <f>E32*F32*G32</f>
        <v>1.872E-5</v>
      </c>
      <c r="I32" s="164">
        <f>22.7*1.2</f>
        <v>27.24</v>
      </c>
      <c r="J32" s="169">
        <f>I32</f>
        <v>27.24</v>
      </c>
      <c r="K32" s="172" t="s">
        <v>184</v>
      </c>
      <c r="L32" s="177">
        <f>I32*20</f>
        <v>544.79999999999995</v>
      </c>
      <c r="M32" s="92" t="str">
        <f t="shared" ref="M32:N37" si="40">A32</f>
        <v>С1</v>
      </c>
      <c r="N32" s="92" t="str">
        <f t="shared" si="40"/>
        <v>Трубопровод гудрон с суспензией Рег.№ТТ-508</v>
      </c>
      <c r="O32" s="92" t="str">
        <f t="shared" ref="O32:O37" si="41">D32</f>
        <v>Полное-пожар</v>
      </c>
      <c r="P32" s="92">
        <v>18.899999999999999</v>
      </c>
      <c r="Q32" s="92">
        <v>26.3</v>
      </c>
      <c r="R32" s="92">
        <v>37.6</v>
      </c>
      <c r="S32" s="92">
        <v>70.3</v>
      </c>
      <c r="T32" s="92" t="s">
        <v>85</v>
      </c>
      <c r="U32" s="92" t="s">
        <v>85</v>
      </c>
      <c r="V32" s="92" t="s">
        <v>85</v>
      </c>
      <c r="W32" s="92" t="s">
        <v>85</v>
      </c>
      <c r="X32" s="92" t="s">
        <v>85</v>
      </c>
      <c r="Y32" s="92" t="s">
        <v>85</v>
      </c>
      <c r="Z32" s="92" t="s">
        <v>85</v>
      </c>
      <c r="AA32" s="92" t="s">
        <v>85</v>
      </c>
      <c r="AB32" s="92" t="s">
        <v>85</v>
      </c>
      <c r="AC32" s="92" t="s">
        <v>85</v>
      </c>
      <c r="AD32" s="92" t="s">
        <v>85</v>
      </c>
      <c r="AE32" s="92" t="s">
        <v>85</v>
      </c>
      <c r="AF32" s="92" t="s">
        <v>85</v>
      </c>
      <c r="AG32" s="92" t="s">
        <v>85</v>
      </c>
      <c r="AH32" s="92" t="s">
        <v>85</v>
      </c>
      <c r="AI32" t="s">
        <v>85</v>
      </c>
      <c r="AJ32" s="52">
        <v>1</v>
      </c>
      <c r="AK32" s="52">
        <v>2</v>
      </c>
      <c r="AL32" s="165">
        <v>1.8</v>
      </c>
      <c r="AM32" s="165">
        <v>0.09</v>
      </c>
      <c r="AN32" s="165">
        <v>8</v>
      </c>
      <c r="AO32" s="92"/>
      <c r="AP32" s="92"/>
      <c r="AQ32" s="93">
        <f>AM32*I32+AL32</f>
        <v>4.2515999999999998</v>
      </c>
      <c r="AR32" s="93">
        <f>0.1*AQ32</f>
        <v>0.42515999999999998</v>
      </c>
      <c r="AS32" s="94">
        <f>AJ32*3+0.25*AK32</f>
        <v>3.5</v>
      </c>
      <c r="AT32" s="94">
        <f>SUM(AQ32:AS32)/4</f>
        <v>2.04419</v>
      </c>
      <c r="AU32" s="93">
        <f>10068.2*J32*POWER(10,-6)</f>
        <v>0.27425776799999996</v>
      </c>
      <c r="AV32" s="94">
        <f t="shared" ref="AV32:AV37" si="42">AU32+AT32+AS32+AR32+AQ32</f>
        <v>10.495207768</v>
      </c>
      <c r="AW32" s="95">
        <f>AJ32*H32</f>
        <v>1.872E-5</v>
      </c>
      <c r="AX32" s="95">
        <f>H32*AK32</f>
        <v>3.7440000000000001E-5</v>
      </c>
      <c r="AY32" s="95">
        <f>H32*AV32</f>
        <v>1.9647028941696001E-4</v>
      </c>
    </row>
    <row r="33" spans="1:51" ht="15" thickBot="1" x14ac:dyDescent="0.35">
      <c r="A33" s="48" t="s">
        <v>20</v>
      </c>
      <c r="B33" s="48" t="str">
        <f>B32</f>
        <v>Трубопровод гудрон с суспензией Рег.№ТТ-508</v>
      </c>
      <c r="C33" s="179" t="s">
        <v>169</v>
      </c>
      <c r="D33" s="49" t="s">
        <v>63</v>
      </c>
      <c r="E33" s="167">
        <f>E32</f>
        <v>9.9999999999999995E-8</v>
      </c>
      <c r="F33" s="168">
        <f>F32</f>
        <v>936</v>
      </c>
      <c r="G33" s="48">
        <v>0.04</v>
      </c>
      <c r="H33" s="50">
        <f t="shared" ref="H33:H37" si="43">E33*F33*G33</f>
        <v>3.7440000000000001E-6</v>
      </c>
      <c r="I33" s="162">
        <f>I32</f>
        <v>27.24</v>
      </c>
      <c r="J33" s="170">
        <v>0.92</v>
      </c>
      <c r="K33" s="172" t="s">
        <v>185</v>
      </c>
      <c r="L33" s="177">
        <v>0</v>
      </c>
      <c r="M33" s="92" t="str">
        <f t="shared" si="40"/>
        <v>С2</v>
      </c>
      <c r="N33" s="92" t="str">
        <f t="shared" si="40"/>
        <v>Трубопровод гудрон с суспензией Рег.№ТТ-508</v>
      </c>
      <c r="O33" s="92" t="str">
        <f t="shared" si="41"/>
        <v>Полное-взрыв</v>
      </c>
      <c r="P33" s="92" t="s">
        <v>85</v>
      </c>
      <c r="Q33" s="92" t="s">
        <v>85</v>
      </c>
      <c r="R33" s="92" t="s">
        <v>85</v>
      </c>
      <c r="S33" s="92" t="s">
        <v>85</v>
      </c>
      <c r="T33" s="92">
        <v>0</v>
      </c>
      <c r="U33" s="92">
        <v>0</v>
      </c>
      <c r="V33" s="92">
        <v>90.6</v>
      </c>
      <c r="W33" s="92">
        <v>246.1</v>
      </c>
      <c r="X33" s="92">
        <v>421.1</v>
      </c>
      <c r="Y33" s="92" t="s">
        <v>85</v>
      </c>
      <c r="Z33" s="92" t="s">
        <v>85</v>
      </c>
      <c r="AA33" s="92" t="s">
        <v>85</v>
      </c>
      <c r="AB33" s="92" t="s">
        <v>85</v>
      </c>
      <c r="AC33" s="92" t="s">
        <v>85</v>
      </c>
      <c r="AD33" s="92" t="s">
        <v>85</v>
      </c>
      <c r="AE33" s="92" t="s">
        <v>85</v>
      </c>
      <c r="AF33" s="92" t="s">
        <v>85</v>
      </c>
      <c r="AG33" s="92" t="s">
        <v>85</v>
      </c>
      <c r="AH33" s="92" t="s">
        <v>85</v>
      </c>
      <c r="AI33" t="s">
        <v>85</v>
      </c>
      <c r="AJ33" s="52">
        <v>2</v>
      </c>
      <c r="AK33" s="52">
        <v>2</v>
      </c>
      <c r="AL33" s="92">
        <f>AL32</f>
        <v>1.8</v>
      </c>
      <c r="AM33" s="92">
        <f>AM32</f>
        <v>0.09</v>
      </c>
      <c r="AN33" s="92">
        <f>AN32</f>
        <v>8</v>
      </c>
      <c r="AO33" s="92"/>
      <c r="AP33" s="92"/>
      <c r="AQ33" s="93">
        <f>AM33*I33+AL33</f>
        <v>4.2515999999999998</v>
      </c>
      <c r="AR33" s="93">
        <f t="shared" ref="AR33:AR37" si="44">0.1*AQ33</f>
        <v>0.42515999999999998</v>
      </c>
      <c r="AS33" s="94">
        <f t="shared" ref="AS33:AS37" si="45">AJ33*3+0.25*AK33</f>
        <v>6.5</v>
      </c>
      <c r="AT33" s="94">
        <f t="shared" ref="AT33:AT37" si="46">SUM(AQ33:AS33)/4</f>
        <v>2.79419</v>
      </c>
      <c r="AU33" s="93">
        <f>10068.2*J33*POWER(10,-6)*10</f>
        <v>9.2627440000000005E-2</v>
      </c>
      <c r="AV33" s="94">
        <f t="shared" si="42"/>
        <v>14.06357744</v>
      </c>
      <c r="AW33" s="95">
        <f t="shared" ref="AW33:AW37" si="47">AJ33*H33</f>
        <v>7.4880000000000001E-6</v>
      </c>
      <c r="AX33" s="95">
        <f t="shared" ref="AX33:AX37" si="48">H33*AK33</f>
        <v>7.4880000000000001E-6</v>
      </c>
      <c r="AY33" s="95">
        <f t="shared" ref="AY33:AY37" si="49">H33*AV33</f>
        <v>5.2654033935359996E-5</v>
      </c>
    </row>
    <row r="34" spans="1:51" x14ac:dyDescent="0.3">
      <c r="A34" s="48" t="s">
        <v>21</v>
      </c>
      <c r="B34" s="48" t="str">
        <f>B32</f>
        <v>Трубопровод гудрон с суспензией Рег.№ТТ-508</v>
      </c>
      <c r="C34" s="179" t="s">
        <v>170</v>
      </c>
      <c r="D34" s="49" t="s">
        <v>61</v>
      </c>
      <c r="E34" s="167">
        <f>E32</f>
        <v>9.9999999999999995E-8</v>
      </c>
      <c r="F34" s="168">
        <f>F32</f>
        <v>936</v>
      </c>
      <c r="G34" s="48">
        <v>0.76</v>
      </c>
      <c r="H34" s="50">
        <f t="shared" si="43"/>
        <v>7.1136000000000005E-5</v>
      </c>
      <c r="I34" s="162">
        <f>I32</f>
        <v>27.24</v>
      </c>
      <c r="J34" s="171">
        <v>0</v>
      </c>
      <c r="K34" s="172" t="s">
        <v>186</v>
      </c>
      <c r="L34" s="177">
        <v>0</v>
      </c>
      <c r="M34" s="92" t="str">
        <f t="shared" si="40"/>
        <v>С3</v>
      </c>
      <c r="N34" s="92" t="str">
        <f t="shared" si="40"/>
        <v>Трубопровод гудрон с суспензией Рег.№ТТ-508</v>
      </c>
      <c r="O34" s="92" t="str">
        <f t="shared" si="41"/>
        <v>Полное-ликвидация</v>
      </c>
      <c r="P34" s="92" t="s">
        <v>85</v>
      </c>
      <c r="Q34" s="92" t="s">
        <v>85</v>
      </c>
      <c r="R34" s="92" t="s">
        <v>85</v>
      </c>
      <c r="S34" s="92" t="s">
        <v>85</v>
      </c>
      <c r="T34" s="92" t="s">
        <v>85</v>
      </c>
      <c r="U34" s="92" t="s">
        <v>85</v>
      </c>
      <c r="V34" s="92" t="s">
        <v>85</v>
      </c>
      <c r="W34" s="92" t="s">
        <v>85</v>
      </c>
      <c r="X34" s="92" t="s">
        <v>85</v>
      </c>
      <c r="Y34" s="92" t="s">
        <v>85</v>
      </c>
      <c r="Z34" s="92" t="s">
        <v>85</v>
      </c>
      <c r="AA34" s="92" t="s">
        <v>85</v>
      </c>
      <c r="AB34" s="92" t="s">
        <v>85</v>
      </c>
      <c r="AC34" s="92" t="s">
        <v>85</v>
      </c>
      <c r="AD34" s="92" t="s">
        <v>85</v>
      </c>
      <c r="AE34" s="92" t="s">
        <v>85</v>
      </c>
      <c r="AF34" s="92" t="s">
        <v>85</v>
      </c>
      <c r="AG34" s="92" t="s">
        <v>85</v>
      </c>
      <c r="AH34" s="92" t="s">
        <v>85</v>
      </c>
      <c r="AI34" t="s">
        <v>85</v>
      </c>
      <c r="AJ34" s="92">
        <v>0</v>
      </c>
      <c r="AK34" s="92">
        <v>0</v>
      </c>
      <c r="AL34" s="92">
        <f>AL32</f>
        <v>1.8</v>
      </c>
      <c r="AM34" s="92">
        <f>AM32</f>
        <v>0.09</v>
      </c>
      <c r="AN34" s="92">
        <f>AN32</f>
        <v>8</v>
      </c>
      <c r="AO34" s="92"/>
      <c r="AP34" s="92"/>
      <c r="AQ34" s="93">
        <f>AM34*I34*0.1+AL34</f>
        <v>2.0451600000000001</v>
      </c>
      <c r="AR34" s="93">
        <f t="shared" si="44"/>
        <v>0.20451600000000003</v>
      </c>
      <c r="AS34" s="94">
        <f t="shared" si="45"/>
        <v>0</v>
      </c>
      <c r="AT34" s="94">
        <f t="shared" si="46"/>
        <v>0.562419</v>
      </c>
      <c r="AU34" s="93">
        <f>1333*J33*POWER(10,-6)</f>
        <v>1.2263600000000001E-3</v>
      </c>
      <c r="AV34" s="94">
        <f t="shared" si="42"/>
        <v>2.8133213600000002</v>
      </c>
      <c r="AW34" s="95">
        <f t="shared" si="47"/>
        <v>0</v>
      </c>
      <c r="AX34" s="95">
        <f t="shared" si="48"/>
        <v>0</v>
      </c>
      <c r="AY34" s="95">
        <f t="shared" si="49"/>
        <v>2.0012842826496003E-4</v>
      </c>
    </row>
    <row r="35" spans="1:51" x14ac:dyDescent="0.3">
      <c r="A35" s="48" t="s">
        <v>22</v>
      </c>
      <c r="B35" s="48" t="str">
        <f>B32</f>
        <v>Трубопровод гудрон с суспензией Рег.№ТТ-508</v>
      </c>
      <c r="C35" s="179" t="s">
        <v>171</v>
      </c>
      <c r="D35" s="49" t="s">
        <v>86</v>
      </c>
      <c r="E35" s="166">
        <v>4.9999999999999998E-7</v>
      </c>
      <c r="F35" s="168">
        <f>F32</f>
        <v>936</v>
      </c>
      <c r="G35" s="48">
        <v>0.2</v>
      </c>
      <c r="H35" s="50">
        <f t="shared" si="43"/>
        <v>9.3599999999999998E-5</v>
      </c>
      <c r="I35" s="162">
        <f>0.15*I32</f>
        <v>4.0859999999999994</v>
      </c>
      <c r="J35" s="169">
        <f>I35</f>
        <v>4.0859999999999994</v>
      </c>
      <c r="K35" s="174" t="s">
        <v>188</v>
      </c>
      <c r="L35" s="178">
        <v>45390</v>
      </c>
      <c r="M35" s="92" t="str">
        <f t="shared" si="40"/>
        <v>С4</v>
      </c>
      <c r="N35" s="92" t="str">
        <f t="shared" si="40"/>
        <v>Трубопровод гудрон с суспензией Рег.№ТТ-508</v>
      </c>
      <c r="O35" s="92" t="str">
        <f t="shared" si="41"/>
        <v>Частичное-пожар</v>
      </c>
      <c r="P35" s="92">
        <v>13.1</v>
      </c>
      <c r="Q35" s="92">
        <v>17.3</v>
      </c>
      <c r="R35" s="92">
        <v>23.6</v>
      </c>
      <c r="S35" s="92">
        <v>42.5</v>
      </c>
      <c r="T35" s="92" t="s">
        <v>85</v>
      </c>
      <c r="U35" s="92" t="s">
        <v>85</v>
      </c>
      <c r="V35" s="92" t="s">
        <v>85</v>
      </c>
      <c r="W35" s="92" t="s">
        <v>85</v>
      </c>
      <c r="X35" s="92" t="s">
        <v>85</v>
      </c>
      <c r="Y35" s="92" t="s">
        <v>85</v>
      </c>
      <c r="Z35" s="92" t="s">
        <v>85</v>
      </c>
      <c r="AA35" s="92" t="s">
        <v>85</v>
      </c>
      <c r="AB35" s="92" t="s">
        <v>85</v>
      </c>
      <c r="AC35" s="92" t="s">
        <v>85</v>
      </c>
      <c r="AD35" s="92" t="s">
        <v>85</v>
      </c>
      <c r="AE35" s="92" t="s">
        <v>85</v>
      </c>
      <c r="AF35" s="92" t="s">
        <v>85</v>
      </c>
      <c r="AG35" s="92" t="s">
        <v>85</v>
      </c>
      <c r="AH35" s="92" t="s">
        <v>85</v>
      </c>
      <c r="AI35" t="s">
        <v>85</v>
      </c>
      <c r="AJ35" s="92">
        <v>0</v>
      </c>
      <c r="AK35" s="92">
        <v>2</v>
      </c>
      <c r="AL35" s="92">
        <f>0.1*AL32</f>
        <v>0.18000000000000002</v>
      </c>
      <c r="AM35" s="92">
        <f>AM32</f>
        <v>0.09</v>
      </c>
      <c r="AN35" s="92">
        <f>ROUNDUP(AN32/3,0)</f>
        <v>3</v>
      </c>
      <c r="AO35" s="92"/>
      <c r="AP35" s="92"/>
      <c r="AQ35" s="93">
        <f>AM35*I35+AL35</f>
        <v>0.54774</v>
      </c>
      <c r="AR35" s="93">
        <f t="shared" si="44"/>
        <v>5.4774000000000003E-2</v>
      </c>
      <c r="AS35" s="94">
        <f t="shared" si="45"/>
        <v>0.5</v>
      </c>
      <c r="AT35" s="94">
        <f t="shared" si="46"/>
        <v>0.2756285</v>
      </c>
      <c r="AU35" s="93">
        <f>10068.2*J35*POWER(10,-6)</f>
        <v>4.1138665199999994E-2</v>
      </c>
      <c r="AV35" s="94">
        <f t="shared" si="42"/>
        <v>1.4192811651999999</v>
      </c>
      <c r="AW35" s="95">
        <f t="shared" si="47"/>
        <v>0</v>
      </c>
      <c r="AX35" s="95">
        <f t="shared" si="48"/>
        <v>1.872E-4</v>
      </c>
      <c r="AY35" s="95">
        <f t="shared" si="49"/>
        <v>1.3284471706271998E-4</v>
      </c>
    </row>
    <row r="36" spans="1:51" x14ac:dyDescent="0.3">
      <c r="A36" s="48" t="s">
        <v>23</v>
      </c>
      <c r="B36" s="48" t="str">
        <f>B32</f>
        <v>Трубопровод гудрон с суспензией Рег.№ТТ-508</v>
      </c>
      <c r="C36" s="179" t="s">
        <v>172</v>
      </c>
      <c r="D36" s="49" t="s">
        <v>174</v>
      </c>
      <c r="E36" s="167">
        <f>E35</f>
        <v>4.9999999999999998E-7</v>
      </c>
      <c r="F36" s="168">
        <f>F32</f>
        <v>936</v>
      </c>
      <c r="G36" s="48">
        <v>0.04</v>
      </c>
      <c r="H36" s="50">
        <f t="shared" si="43"/>
        <v>1.872E-5</v>
      </c>
      <c r="I36" s="162">
        <f>0.15*I32</f>
        <v>4.0859999999999994</v>
      </c>
      <c r="J36" s="169">
        <f>0.15*J33</f>
        <v>0.13800000000000001</v>
      </c>
      <c r="K36" s="174" t="s">
        <v>189</v>
      </c>
      <c r="L36" s="178">
        <v>3</v>
      </c>
      <c r="M36" s="92" t="str">
        <f t="shared" si="40"/>
        <v>С5</v>
      </c>
      <c r="N36" s="92" t="str">
        <f t="shared" si="40"/>
        <v>Трубопровод гудрон с суспензией Рег.№ТТ-508</v>
      </c>
      <c r="O36" s="92" t="str">
        <f t="shared" si="41"/>
        <v>Частичное-пожар-вспышка</v>
      </c>
      <c r="P36" s="92" t="s">
        <v>85</v>
      </c>
      <c r="Q36" s="92" t="s">
        <v>85</v>
      </c>
      <c r="R36" s="92" t="s">
        <v>85</v>
      </c>
      <c r="S36" s="92" t="s">
        <v>85</v>
      </c>
      <c r="T36" s="92" t="s">
        <v>85</v>
      </c>
      <c r="U36" s="92" t="s">
        <v>85</v>
      </c>
      <c r="V36" s="92" t="s">
        <v>85</v>
      </c>
      <c r="W36" s="92" t="s">
        <v>85</v>
      </c>
      <c r="X36" s="92" t="s">
        <v>85</v>
      </c>
      <c r="Y36" s="92" t="s">
        <v>85</v>
      </c>
      <c r="Z36" s="92" t="s">
        <v>85</v>
      </c>
      <c r="AA36" s="92">
        <v>17.440000000000001</v>
      </c>
      <c r="AB36" s="92">
        <v>20.93</v>
      </c>
      <c r="AC36" s="92" t="s">
        <v>85</v>
      </c>
      <c r="AD36" s="92" t="s">
        <v>85</v>
      </c>
      <c r="AE36" s="92" t="s">
        <v>85</v>
      </c>
      <c r="AF36" s="92" t="s">
        <v>85</v>
      </c>
      <c r="AG36" s="92" t="s">
        <v>85</v>
      </c>
      <c r="AH36" s="92" t="s">
        <v>85</v>
      </c>
      <c r="AI36" t="s">
        <v>85</v>
      </c>
      <c r="AJ36" s="92">
        <v>0</v>
      </c>
      <c r="AK36" s="92">
        <v>1</v>
      </c>
      <c r="AL36" s="92">
        <f t="shared" ref="AL36:AL37" si="50">0.1*AL33</f>
        <v>0.18000000000000002</v>
      </c>
      <c r="AM36" s="92">
        <f>AM32</f>
        <v>0.09</v>
      </c>
      <c r="AN36" s="92">
        <f>ROUNDUP(AN32/3,0)</f>
        <v>3</v>
      </c>
      <c r="AO36" s="92"/>
      <c r="AP36" s="92"/>
      <c r="AQ36" s="93">
        <f t="shared" ref="AQ36" si="51">AM36*I36+AL36</f>
        <v>0.54774</v>
      </c>
      <c r="AR36" s="93">
        <f t="shared" si="44"/>
        <v>5.4774000000000003E-2</v>
      </c>
      <c r="AS36" s="94">
        <f t="shared" si="45"/>
        <v>0.25</v>
      </c>
      <c r="AT36" s="94">
        <f t="shared" si="46"/>
        <v>0.2131285</v>
      </c>
      <c r="AU36" s="93">
        <f>10068.2*J36*POWER(10,-6)*10</f>
        <v>1.3894116000000001E-2</v>
      </c>
      <c r="AV36" s="94">
        <f t="shared" si="42"/>
        <v>1.0795366159999999</v>
      </c>
      <c r="AW36" s="95">
        <f t="shared" si="47"/>
        <v>0</v>
      </c>
      <c r="AX36" s="95">
        <f t="shared" si="48"/>
        <v>1.872E-5</v>
      </c>
      <c r="AY36" s="95">
        <f t="shared" si="49"/>
        <v>2.020892545152E-5</v>
      </c>
    </row>
    <row r="37" spans="1:51" x14ac:dyDescent="0.3">
      <c r="A37" s="271" t="s">
        <v>24</v>
      </c>
      <c r="B37" s="271" t="str">
        <f>B32</f>
        <v>Трубопровод гудрон с суспензией Рег.№ТТ-508</v>
      </c>
      <c r="C37" s="272" t="s">
        <v>173</v>
      </c>
      <c r="D37" s="273" t="s">
        <v>62</v>
      </c>
      <c r="E37" s="274">
        <f>E35</f>
        <v>4.9999999999999998E-7</v>
      </c>
      <c r="F37" s="275">
        <f>F32</f>
        <v>936</v>
      </c>
      <c r="G37" s="271">
        <v>0.76</v>
      </c>
      <c r="H37" s="276">
        <f t="shared" si="43"/>
        <v>3.5567999999999998E-4</v>
      </c>
      <c r="I37" s="277">
        <f>0.15*I32</f>
        <v>4.0859999999999994</v>
      </c>
      <c r="J37" s="278">
        <v>0</v>
      </c>
      <c r="K37" s="279" t="s">
        <v>200</v>
      </c>
      <c r="L37" s="280">
        <v>1</v>
      </c>
      <c r="M37" s="92" t="str">
        <f t="shared" si="40"/>
        <v>С6</v>
      </c>
      <c r="N37" s="92" t="str">
        <f t="shared" si="40"/>
        <v>Трубопровод гудрон с суспензией Рег.№ТТ-508</v>
      </c>
      <c r="O37" s="92" t="str">
        <f t="shared" si="41"/>
        <v>Частичное-ликвидация</v>
      </c>
      <c r="P37" s="92" t="s">
        <v>85</v>
      </c>
      <c r="Q37" s="92" t="s">
        <v>85</v>
      </c>
      <c r="R37" s="92" t="s">
        <v>85</v>
      </c>
      <c r="S37" s="92" t="s">
        <v>85</v>
      </c>
      <c r="T37" s="92" t="s">
        <v>85</v>
      </c>
      <c r="U37" s="92" t="s">
        <v>85</v>
      </c>
      <c r="V37" s="92" t="s">
        <v>85</v>
      </c>
      <c r="W37" s="92" t="s">
        <v>85</v>
      </c>
      <c r="X37" s="92" t="s">
        <v>85</v>
      </c>
      <c r="Y37" s="92" t="s">
        <v>85</v>
      </c>
      <c r="Z37" s="92" t="s">
        <v>85</v>
      </c>
      <c r="AA37" s="92" t="s">
        <v>85</v>
      </c>
      <c r="AB37" s="92" t="s">
        <v>85</v>
      </c>
      <c r="AC37" s="92" t="s">
        <v>85</v>
      </c>
      <c r="AD37" s="92" t="s">
        <v>85</v>
      </c>
      <c r="AE37" s="92" t="s">
        <v>85</v>
      </c>
      <c r="AF37" s="92" t="s">
        <v>85</v>
      </c>
      <c r="AG37" s="92" t="s">
        <v>85</v>
      </c>
      <c r="AH37" s="92" t="s">
        <v>85</v>
      </c>
      <c r="AI37" t="s">
        <v>85</v>
      </c>
      <c r="AJ37" s="92">
        <v>0</v>
      </c>
      <c r="AK37" s="92">
        <v>0</v>
      </c>
      <c r="AL37" s="92">
        <f t="shared" si="50"/>
        <v>0.18000000000000002</v>
      </c>
      <c r="AM37" s="92">
        <f>AM32</f>
        <v>0.09</v>
      </c>
      <c r="AN37" s="92">
        <f>ROUNDUP(AN32/3,0)</f>
        <v>3</v>
      </c>
      <c r="AO37" s="92"/>
      <c r="AP37" s="92"/>
      <c r="AQ37" s="93">
        <f>AM37*I37*0.1+AL37</f>
        <v>0.21677400000000002</v>
      </c>
      <c r="AR37" s="93">
        <f t="shared" si="44"/>
        <v>2.1677400000000003E-2</v>
      </c>
      <c r="AS37" s="94">
        <f t="shared" si="45"/>
        <v>0</v>
      </c>
      <c r="AT37" s="94">
        <f t="shared" si="46"/>
        <v>5.9612850000000009E-2</v>
      </c>
      <c r="AU37" s="93">
        <f>1333*J36*POWER(10,-6)</f>
        <v>1.8395400000000001E-4</v>
      </c>
      <c r="AV37" s="94">
        <f t="shared" si="42"/>
        <v>0.29824820400000002</v>
      </c>
      <c r="AW37" s="95">
        <f t="shared" si="47"/>
        <v>0</v>
      </c>
      <c r="AX37" s="95">
        <f t="shared" si="48"/>
        <v>0</v>
      </c>
      <c r="AY37" s="95">
        <f t="shared" si="49"/>
        <v>1.0608092119871999E-4</v>
      </c>
    </row>
    <row r="38" spans="1:51" s="281" customFormat="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 t="s">
        <v>85</v>
      </c>
      <c r="Q38" s="48" t="s">
        <v>85</v>
      </c>
      <c r="R38" s="48" t="s">
        <v>85</v>
      </c>
      <c r="S38" s="48" t="s">
        <v>85</v>
      </c>
      <c r="T38" s="48" t="s">
        <v>85</v>
      </c>
      <c r="U38" s="48" t="s">
        <v>85</v>
      </c>
      <c r="V38" s="48" t="s">
        <v>85</v>
      </c>
      <c r="W38" s="48" t="s">
        <v>85</v>
      </c>
      <c r="X38" s="48" t="s">
        <v>85</v>
      </c>
      <c r="Y38" s="48" t="s">
        <v>85</v>
      </c>
      <c r="Z38" s="48" t="s">
        <v>85</v>
      </c>
      <c r="AA38" s="48" t="s">
        <v>85</v>
      </c>
      <c r="AB38" s="48" t="s">
        <v>85</v>
      </c>
      <c r="AC38" s="48" t="s">
        <v>85</v>
      </c>
      <c r="AD38" s="48" t="s">
        <v>85</v>
      </c>
      <c r="AE38" s="48" t="s">
        <v>85</v>
      </c>
      <c r="AF38" s="48" t="s">
        <v>85</v>
      </c>
      <c r="AG38" s="48" t="s">
        <v>85</v>
      </c>
      <c r="AH38" s="48" t="s">
        <v>85</v>
      </c>
      <c r="AI38" s="281" t="s">
        <v>85</v>
      </c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</row>
    <row r="39" spans="1:51" s="281" customFormat="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 t="s">
        <v>85</v>
      </c>
      <c r="Q39" s="48" t="s">
        <v>85</v>
      </c>
      <c r="R39" s="48" t="s">
        <v>85</v>
      </c>
      <c r="S39" s="48" t="s">
        <v>85</v>
      </c>
      <c r="T39" s="48" t="s">
        <v>85</v>
      </c>
      <c r="U39" s="48" t="s">
        <v>85</v>
      </c>
      <c r="V39" s="48" t="s">
        <v>85</v>
      </c>
      <c r="W39" s="48" t="s">
        <v>85</v>
      </c>
      <c r="X39" s="48" t="s">
        <v>85</v>
      </c>
      <c r="Y39" s="48" t="s">
        <v>85</v>
      </c>
      <c r="Z39" s="48" t="s">
        <v>85</v>
      </c>
      <c r="AA39" s="48" t="s">
        <v>85</v>
      </c>
      <c r="AB39" s="48" t="s">
        <v>85</v>
      </c>
      <c r="AC39" s="48" t="s">
        <v>85</v>
      </c>
      <c r="AD39" s="48" t="s">
        <v>85</v>
      </c>
      <c r="AE39" s="48" t="s">
        <v>85</v>
      </c>
      <c r="AF39" s="48" t="s">
        <v>85</v>
      </c>
      <c r="AG39" s="48" t="s">
        <v>85</v>
      </c>
      <c r="AH39" s="48" t="s">
        <v>85</v>
      </c>
      <c r="AI39" s="281" t="s">
        <v>85</v>
      </c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</row>
    <row r="40" spans="1:51" s="281" customFormat="1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 t="s">
        <v>85</v>
      </c>
      <c r="Q40" s="48" t="s">
        <v>85</v>
      </c>
      <c r="R40" s="48" t="s">
        <v>85</v>
      </c>
      <c r="S40" s="48" t="s">
        <v>85</v>
      </c>
      <c r="T40" s="48" t="s">
        <v>85</v>
      </c>
      <c r="U40" s="48" t="s">
        <v>85</v>
      </c>
      <c r="V40" s="48" t="s">
        <v>85</v>
      </c>
      <c r="W40" s="48" t="s">
        <v>85</v>
      </c>
      <c r="X40" s="48" t="s">
        <v>85</v>
      </c>
      <c r="Y40" s="48" t="s">
        <v>85</v>
      </c>
      <c r="Z40" s="48" t="s">
        <v>85</v>
      </c>
      <c r="AA40" s="48" t="s">
        <v>85</v>
      </c>
      <c r="AB40" s="48" t="s">
        <v>85</v>
      </c>
      <c r="AC40" s="48" t="s">
        <v>85</v>
      </c>
      <c r="AD40" s="48" t="s">
        <v>85</v>
      </c>
      <c r="AE40" s="48" t="s">
        <v>85</v>
      </c>
      <c r="AF40" s="48" t="s">
        <v>85</v>
      </c>
      <c r="AG40" s="48" t="s">
        <v>85</v>
      </c>
      <c r="AH40" s="48" t="s">
        <v>85</v>
      </c>
      <c r="AI40" s="281" t="s">
        <v>85</v>
      </c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</row>
    <row r="41" spans="1:51" ht="15" thickBot="1" x14ac:dyDescent="0.35">
      <c r="P41" t="s">
        <v>85</v>
      </c>
      <c r="Q41" t="s">
        <v>85</v>
      </c>
      <c r="R41" t="s">
        <v>85</v>
      </c>
      <c r="S41" t="s">
        <v>85</v>
      </c>
      <c r="T41" t="s">
        <v>85</v>
      </c>
      <c r="U41" t="s">
        <v>85</v>
      </c>
      <c r="V41" t="s">
        <v>85</v>
      </c>
      <c r="W41" t="s">
        <v>85</v>
      </c>
      <c r="X41" t="s">
        <v>85</v>
      </c>
      <c r="Y41" t="s">
        <v>85</v>
      </c>
      <c r="Z41" t="s">
        <v>85</v>
      </c>
      <c r="AA41" t="s">
        <v>85</v>
      </c>
      <c r="AB41" t="s">
        <v>85</v>
      </c>
      <c r="AC41" t="s">
        <v>85</v>
      </c>
      <c r="AD41" t="s">
        <v>85</v>
      </c>
      <c r="AE41" t="s">
        <v>85</v>
      </c>
      <c r="AF41" t="s">
        <v>85</v>
      </c>
      <c r="AG41" t="s">
        <v>85</v>
      </c>
      <c r="AH41" t="s">
        <v>85</v>
      </c>
      <c r="AI41" t="s">
        <v>85</v>
      </c>
    </row>
    <row r="42" spans="1:51" ht="28.8" thickBot="1" x14ac:dyDescent="0.35">
      <c r="A42" s="48" t="s">
        <v>19</v>
      </c>
      <c r="B42" s="311" t="s">
        <v>328</v>
      </c>
      <c r="C42" s="179" t="s">
        <v>168</v>
      </c>
      <c r="D42" s="49" t="s">
        <v>60</v>
      </c>
      <c r="E42" s="166">
        <v>9.9999999999999995E-8</v>
      </c>
      <c r="F42" s="163">
        <v>584</v>
      </c>
      <c r="G42" s="48">
        <v>0.2</v>
      </c>
      <c r="H42" s="50">
        <f>E42*F42*G42</f>
        <v>1.168E-5</v>
      </c>
      <c r="I42" s="164">
        <f>23.4*1.2</f>
        <v>28.08</v>
      </c>
      <c r="J42" s="169">
        <f>I42</f>
        <v>28.08</v>
      </c>
      <c r="K42" s="172" t="s">
        <v>184</v>
      </c>
      <c r="L42" s="177">
        <f>I42*20</f>
        <v>561.59999999999991</v>
      </c>
      <c r="M42" s="92" t="str">
        <f t="shared" ref="M42:M47" si="52">A42</f>
        <v>С1</v>
      </c>
      <c r="N42" s="92" t="str">
        <f t="shared" ref="N42:N47" si="53">B42</f>
        <v>Трубопровод Гидрогенизат жидкофазных реакторов Рег.№ТТ-413</v>
      </c>
      <c r="O42" s="92" t="str">
        <f t="shared" ref="O42:O47" si="54">D42</f>
        <v>Полное-пожар</v>
      </c>
      <c r="P42" s="92">
        <v>19</v>
      </c>
      <c r="Q42" s="92">
        <v>26.4</v>
      </c>
      <c r="R42" s="92">
        <v>37.9</v>
      </c>
      <c r="S42" s="92">
        <v>70.900000000000006</v>
      </c>
      <c r="T42" s="92" t="s">
        <v>85</v>
      </c>
      <c r="U42" s="92" t="s">
        <v>85</v>
      </c>
      <c r="V42" s="92" t="s">
        <v>85</v>
      </c>
      <c r="W42" s="92" t="s">
        <v>85</v>
      </c>
      <c r="X42" s="92" t="s">
        <v>85</v>
      </c>
      <c r="Y42" s="92" t="s">
        <v>85</v>
      </c>
      <c r="Z42" s="92" t="s">
        <v>85</v>
      </c>
      <c r="AA42" s="92" t="s">
        <v>85</v>
      </c>
      <c r="AB42" s="92" t="s">
        <v>85</v>
      </c>
      <c r="AC42" s="92" t="s">
        <v>85</v>
      </c>
      <c r="AD42" s="92" t="s">
        <v>85</v>
      </c>
      <c r="AE42" s="92" t="s">
        <v>85</v>
      </c>
      <c r="AF42" s="92" t="s">
        <v>85</v>
      </c>
      <c r="AG42" s="92" t="s">
        <v>85</v>
      </c>
      <c r="AH42" s="92" t="s">
        <v>85</v>
      </c>
      <c r="AI42" t="s">
        <v>85</v>
      </c>
      <c r="AJ42" s="52">
        <v>1</v>
      </c>
      <c r="AK42" s="52">
        <v>2</v>
      </c>
      <c r="AL42" s="165">
        <v>2.8</v>
      </c>
      <c r="AM42" s="165">
        <v>0.09</v>
      </c>
      <c r="AN42" s="165">
        <v>10</v>
      </c>
      <c r="AO42" s="92"/>
      <c r="AP42" s="92"/>
      <c r="AQ42" s="93">
        <f>AM42*I42+AL42</f>
        <v>5.3271999999999995</v>
      </c>
      <c r="AR42" s="93">
        <f>0.1*AQ42</f>
        <v>0.53271999999999997</v>
      </c>
      <c r="AS42" s="94">
        <f>AJ42*3+0.25*AK42</f>
        <v>3.5</v>
      </c>
      <c r="AT42" s="94">
        <f>SUM(AQ42:AS42)/4</f>
        <v>2.3399799999999997</v>
      </c>
      <c r="AU42" s="93">
        <f>10068.2*J42*POWER(10,-6)</f>
        <v>0.28271505599999996</v>
      </c>
      <c r="AV42" s="94">
        <f t="shared" ref="AV42:AV47" si="55">AU42+AT42+AS42+AR42+AQ42</f>
        <v>11.982615056</v>
      </c>
      <c r="AW42" s="95">
        <f>AJ42*H42</f>
        <v>1.168E-5</v>
      </c>
      <c r="AX42" s="95">
        <f>H42*AK42</f>
        <v>2.336E-5</v>
      </c>
      <c r="AY42" s="95">
        <f>H42*AV42</f>
        <v>1.3995694385407999E-4</v>
      </c>
    </row>
    <row r="43" spans="1:51" ht="15" thickBot="1" x14ac:dyDescent="0.35">
      <c r="A43" s="48" t="s">
        <v>20</v>
      </c>
      <c r="B43" s="48" t="str">
        <f>B42</f>
        <v>Трубопровод Гидрогенизат жидкофазных реакторов Рег.№ТТ-413</v>
      </c>
      <c r="C43" s="179" t="s">
        <v>169</v>
      </c>
      <c r="D43" s="49" t="s">
        <v>63</v>
      </c>
      <c r="E43" s="167">
        <f>E42</f>
        <v>9.9999999999999995E-8</v>
      </c>
      <c r="F43" s="168">
        <f>F42</f>
        <v>584</v>
      </c>
      <c r="G43" s="48">
        <v>0.04</v>
      </c>
      <c r="H43" s="50">
        <f t="shared" ref="H43:H47" si="56">E43*F43*G43</f>
        <v>2.3359999999999997E-6</v>
      </c>
      <c r="I43" s="162">
        <f>I42</f>
        <v>28.08</v>
      </c>
      <c r="J43" s="170">
        <v>0.6</v>
      </c>
      <c r="K43" s="172" t="s">
        <v>185</v>
      </c>
      <c r="L43" s="177">
        <v>0</v>
      </c>
      <c r="M43" s="92" t="str">
        <f t="shared" si="52"/>
        <v>С2</v>
      </c>
      <c r="N43" s="92" t="str">
        <f t="shared" si="53"/>
        <v>Трубопровод Гидрогенизат жидкофазных реакторов Рег.№ТТ-413</v>
      </c>
      <c r="O43" s="92" t="str">
        <f t="shared" si="54"/>
        <v>Полное-взрыв</v>
      </c>
      <c r="P43" s="92" t="s">
        <v>85</v>
      </c>
      <c r="Q43" s="92" t="s">
        <v>85</v>
      </c>
      <c r="R43" s="92" t="s">
        <v>85</v>
      </c>
      <c r="S43" s="92" t="s">
        <v>85</v>
      </c>
      <c r="T43" s="92">
        <v>0</v>
      </c>
      <c r="U43" s="92">
        <v>0</v>
      </c>
      <c r="V43" s="92">
        <v>78.099999999999994</v>
      </c>
      <c r="W43" s="92">
        <v>213.1</v>
      </c>
      <c r="X43" s="92">
        <v>365.6</v>
      </c>
      <c r="Y43" s="92" t="s">
        <v>85</v>
      </c>
      <c r="Z43" s="92" t="s">
        <v>85</v>
      </c>
      <c r="AA43" s="92" t="s">
        <v>85</v>
      </c>
      <c r="AB43" s="92" t="s">
        <v>85</v>
      </c>
      <c r="AC43" s="92" t="s">
        <v>85</v>
      </c>
      <c r="AD43" s="92" t="s">
        <v>85</v>
      </c>
      <c r="AE43" s="92" t="s">
        <v>85</v>
      </c>
      <c r="AF43" s="92" t="s">
        <v>85</v>
      </c>
      <c r="AG43" s="92" t="s">
        <v>85</v>
      </c>
      <c r="AH43" s="92" t="s">
        <v>85</v>
      </c>
      <c r="AI43" t="s">
        <v>85</v>
      </c>
      <c r="AJ43" s="52">
        <v>2</v>
      </c>
      <c r="AK43" s="52">
        <v>2</v>
      </c>
      <c r="AL43" s="92">
        <f>AL42</f>
        <v>2.8</v>
      </c>
      <c r="AM43" s="92">
        <f>AM42</f>
        <v>0.09</v>
      </c>
      <c r="AN43" s="92">
        <f>AN42</f>
        <v>10</v>
      </c>
      <c r="AO43" s="92"/>
      <c r="AP43" s="92"/>
      <c r="AQ43" s="93">
        <f>AM43*I43+AL43</f>
        <v>5.3271999999999995</v>
      </c>
      <c r="AR43" s="93">
        <f t="shared" ref="AR43:AR47" si="57">0.1*AQ43</f>
        <v>0.53271999999999997</v>
      </c>
      <c r="AS43" s="94">
        <f t="shared" ref="AS43:AS47" si="58">AJ43*3+0.25*AK43</f>
        <v>6.5</v>
      </c>
      <c r="AT43" s="94">
        <f t="shared" ref="AT43:AT47" si="59">SUM(AQ43:AS43)/4</f>
        <v>3.0899799999999997</v>
      </c>
      <c r="AU43" s="93">
        <f>10068.2*J43*POWER(10,-6)*10</f>
        <v>6.0409199999999996E-2</v>
      </c>
      <c r="AV43" s="94">
        <f t="shared" si="55"/>
        <v>15.510309199999998</v>
      </c>
      <c r="AW43" s="95">
        <f t="shared" ref="AW43:AW47" si="60">AJ43*H43</f>
        <v>4.6719999999999995E-6</v>
      </c>
      <c r="AX43" s="95">
        <f t="shared" ref="AX43:AX47" si="61">H43*AK43</f>
        <v>4.6719999999999995E-6</v>
      </c>
      <c r="AY43" s="95">
        <f t="shared" ref="AY43:AY47" si="62">H43*AV43</f>
        <v>3.6232082291199992E-5</v>
      </c>
    </row>
    <row r="44" spans="1:51" x14ac:dyDescent="0.3">
      <c r="A44" s="48" t="s">
        <v>21</v>
      </c>
      <c r="B44" s="48" t="str">
        <f>B42</f>
        <v>Трубопровод Гидрогенизат жидкофазных реакторов Рег.№ТТ-413</v>
      </c>
      <c r="C44" s="179" t="s">
        <v>170</v>
      </c>
      <c r="D44" s="49" t="s">
        <v>61</v>
      </c>
      <c r="E44" s="167">
        <f>E42</f>
        <v>9.9999999999999995E-8</v>
      </c>
      <c r="F44" s="168">
        <f>F42</f>
        <v>584</v>
      </c>
      <c r="G44" s="48">
        <v>0.76</v>
      </c>
      <c r="H44" s="50">
        <f t="shared" si="56"/>
        <v>4.4384000000000001E-5</v>
      </c>
      <c r="I44" s="162">
        <f>I42</f>
        <v>28.08</v>
      </c>
      <c r="J44" s="171">
        <v>0</v>
      </c>
      <c r="K44" s="172" t="s">
        <v>186</v>
      </c>
      <c r="L44" s="177">
        <v>0</v>
      </c>
      <c r="M44" s="92" t="str">
        <f t="shared" si="52"/>
        <v>С3</v>
      </c>
      <c r="N44" s="92" t="str">
        <f t="shared" si="53"/>
        <v>Трубопровод Гидрогенизат жидкофазных реакторов Рег.№ТТ-413</v>
      </c>
      <c r="O44" s="92" t="str">
        <f t="shared" si="54"/>
        <v>Полное-ликвидация</v>
      </c>
      <c r="P44" s="92" t="s">
        <v>85</v>
      </c>
      <c r="Q44" s="92" t="s">
        <v>85</v>
      </c>
      <c r="R44" s="92" t="s">
        <v>85</v>
      </c>
      <c r="S44" s="92" t="s">
        <v>85</v>
      </c>
      <c r="T44" s="92" t="s">
        <v>85</v>
      </c>
      <c r="U44" s="92" t="s">
        <v>85</v>
      </c>
      <c r="V44" s="92" t="s">
        <v>85</v>
      </c>
      <c r="W44" s="92" t="s">
        <v>85</v>
      </c>
      <c r="X44" s="92" t="s">
        <v>85</v>
      </c>
      <c r="Y44" s="92" t="s">
        <v>85</v>
      </c>
      <c r="Z44" s="92" t="s">
        <v>85</v>
      </c>
      <c r="AA44" s="92" t="s">
        <v>85</v>
      </c>
      <c r="AB44" s="92" t="s">
        <v>85</v>
      </c>
      <c r="AC44" s="92" t="s">
        <v>85</v>
      </c>
      <c r="AD44" s="92" t="s">
        <v>85</v>
      </c>
      <c r="AE44" s="92" t="s">
        <v>85</v>
      </c>
      <c r="AF44" s="92" t="s">
        <v>85</v>
      </c>
      <c r="AG44" s="92" t="s">
        <v>85</v>
      </c>
      <c r="AH44" s="92" t="s">
        <v>85</v>
      </c>
      <c r="AI44" t="s">
        <v>85</v>
      </c>
      <c r="AJ44" s="92">
        <v>0</v>
      </c>
      <c r="AK44" s="92">
        <v>0</v>
      </c>
      <c r="AL44" s="92">
        <f>AL42</f>
        <v>2.8</v>
      </c>
      <c r="AM44" s="92">
        <f>AM42</f>
        <v>0.09</v>
      </c>
      <c r="AN44" s="92">
        <f>AN42</f>
        <v>10</v>
      </c>
      <c r="AO44" s="92"/>
      <c r="AP44" s="92"/>
      <c r="AQ44" s="93">
        <f>AM44*I44*0.1+AL44</f>
        <v>3.0527199999999999</v>
      </c>
      <c r="AR44" s="93">
        <f t="shared" si="57"/>
        <v>0.30527199999999999</v>
      </c>
      <c r="AS44" s="94">
        <f t="shared" si="58"/>
        <v>0</v>
      </c>
      <c r="AT44" s="94">
        <f t="shared" si="59"/>
        <v>0.83949799999999997</v>
      </c>
      <c r="AU44" s="93">
        <f>1333*J43*POWER(10,-6)</f>
        <v>7.9979999999999993E-4</v>
      </c>
      <c r="AV44" s="94">
        <f t="shared" si="55"/>
        <v>4.1982897999999995</v>
      </c>
      <c r="AW44" s="95">
        <f t="shared" si="60"/>
        <v>0</v>
      </c>
      <c r="AX44" s="95">
        <f t="shared" si="61"/>
        <v>0</v>
      </c>
      <c r="AY44" s="95">
        <f t="shared" si="62"/>
        <v>1.8633689448319999E-4</v>
      </c>
    </row>
    <row r="45" spans="1:51" x14ac:dyDescent="0.3">
      <c r="A45" s="48" t="s">
        <v>22</v>
      </c>
      <c r="B45" s="48" t="str">
        <f>B42</f>
        <v>Трубопровод Гидрогенизат жидкофазных реакторов Рег.№ТТ-413</v>
      </c>
      <c r="C45" s="179" t="s">
        <v>171</v>
      </c>
      <c r="D45" s="49" t="s">
        <v>86</v>
      </c>
      <c r="E45" s="166">
        <v>4.9999999999999998E-7</v>
      </c>
      <c r="F45" s="168">
        <f>F42</f>
        <v>584</v>
      </c>
      <c r="G45" s="48">
        <v>0.2</v>
      </c>
      <c r="H45" s="50">
        <f t="shared" si="56"/>
        <v>5.8400000000000003E-5</v>
      </c>
      <c r="I45" s="162">
        <f>0.15*I42</f>
        <v>4.2119999999999997</v>
      </c>
      <c r="J45" s="169">
        <f>I45</f>
        <v>4.2119999999999997</v>
      </c>
      <c r="K45" s="174" t="s">
        <v>188</v>
      </c>
      <c r="L45" s="178">
        <v>45390</v>
      </c>
      <c r="M45" s="92" t="str">
        <f t="shared" si="52"/>
        <v>С4</v>
      </c>
      <c r="N45" s="92" t="str">
        <f t="shared" si="53"/>
        <v>Трубопровод Гидрогенизат жидкофазных реакторов Рег.№ТТ-413</v>
      </c>
      <c r="O45" s="92" t="str">
        <f t="shared" si="54"/>
        <v>Частичное-пожар</v>
      </c>
      <c r="P45" s="92">
        <v>13.2</v>
      </c>
      <c r="Q45" s="92">
        <v>17.399999999999999</v>
      </c>
      <c r="R45" s="92">
        <v>23.8</v>
      </c>
      <c r="S45" s="92">
        <v>42.8</v>
      </c>
      <c r="T45" s="92" t="s">
        <v>85</v>
      </c>
      <c r="U45" s="92" t="s">
        <v>85</v>
      </c>
      <c r="V45" s="92" t="s">
        <v>85</v>
      </c>
      <c r="W45" s="92" t="s">
        <v>85</v>
      </c>
      <c r="X45" s="92" t="s">
        <v>85</v>
      </c>
      <c r="Y45" s="92" t="s">
        <v>85</v>
      </c>
      <c r="Z45" s="92" t="s">
        <v>85</v>
      </c>
      <c r="AA45" s="92" t="s">
        <v>85</v>
      </c>
      <c r="AB45" s="92" t="s">
        <v>85</v>
      </c>
      <c r="AC45" s="92" t="s">
        <v>85</v>
      </c>
      <c r="AD45" s="92" t="s">
        <v>85</v>
      </c>
      <c r="AE45" s="92" t="s">
        <v>85</v>
      </c>
      <c r="AF45" s="92" t="s">
        <v>85</v>
      </c>
      <c r="AG45" s="92" t="s">
        <v>85</v>
      </c>
      <c r="AH45" s="92" t="s">
        <v>85</v>
      </c>
      <c r="AI45" t="s">
        <v>85</v>
      </c>
      <c r="AJ45" s="92">
        <v>0</v>
      </c>
      <c r="AK45" s="92">
        <v>2</v>
      </c>
      <c r="AL45" s="92">
        <f>0.1*AL42</f>
        <v>0.27999999999999997</v>
      </c>
      <c r="AM45" s="92">
        <f>AM42</f>
        <v>0.09</v>
      </c>
      <c r="AN45" s="92">
        <f>ROUNDUP(AN42/3,0)</f>
        <v>4</v>
      </c>
      <c r="AO45" s="92"/>
      <c r="AP45" s="92"/>
      <c r="AQ45" s="93">
        <f>AM45*I45+AL45</f>
        <v>0.65907999999999989</v>
      </c>
      <c r="AR45" s="93">
        <f t="shared" si="57"/>
        <v>6.5907999999999994E-2</v>
      </c>
      <c r="AS45" s="94">
        <f t="shared" si="58"/>
        <v>0.5</v>
      </c>
      <c r="AT45" s="94">
        <f t="shared" si="59"/>
        <v>0.30624699999999994</v>
      </c>
      <c r="AU45" s="93">
        <f>10068.2*J45*POWER(10,-6)</f>
        <v>4.2407258399999995E-2</v>
      </c>
      <c r="AV45" s="94">
        <f t="shared" si="55"/>
        <v>1.5736422583999996</v>
      </c>
      <c r="AW45" s="95">
        <f t="shared" si="60"/>
        <v>0</v>
      </c>
      <c r="AX45" s="95">
        <f t="shared" si="61"/>
        <v>1.1680000000000001E-4</v>
      </c>
      <c r="AY45" s="95">
        <f t="shared" si="62"/>
        <v>9.1900707890559983E-5</v>
      </c>
    </row>
    <row r="46" spans="1:51" x14ac:dyDescent="0.3">
      <c r="A46" s="48" t="s">
        <v>23</v>
      </c>
      <c r="B46" s="48" t="str">
        <f>B42</f>
        <v>Трубопровод Гидрогенизат жидкофазных реакторов Рег.№ТТ-413</v>
      </c>
      <c r="C46" s="179" t="s">
        <v>172</v>
      </c>
      <c r="D46" s="49" t="s">
        <v>174</v>
      </c>
      <c r="E46" s="167">
        <f>E45</f>
        <v>4.9999999999999998E-7</v>
      </c>
      <c r="F46" s="168">
        <f>F42</f>
        <v>584</v>
      </c>
      <c r="G46" s="48">
        <v>0.04</v>
      </c>
      <c r="H46" s="50">
        <f t="shared" si="56"/>
        <v>1.168E-5</v>
      </c>
      <c r="I46" s="162">
        <f>0.15*I42</f>
        <v>4.2119999999999997</v>
      </c>
      <c r="J46" s="169">
        <f>0.15*J43</f>
        <v>0.09</v>
      </c>
      <c r="K46" s="174" t="s">
        <v>189</v>
      </c>
      <c r="L46" s="178">
        <v>3</v>
      </c>
      <c r="M46" s="92" t="str">
        <f t="shared" si="52"/>
        <v>С5</v>
      </c>
      <c r="N46" s="92" t="str">
        <f t="shared" si="53"/>
        <v>Трубопровод Гидрогенизат жидкофазных реакторов Рег.№ТТ-413</v>
      </c>
      <c r="O46" s="92" t="str">
        <f t="shared" si="54"/>
        <v>Частичное-пожар-вспышка</v>
      </c>
      <c r="P46" s="92" t="s">
        <v>85</v>
      </c>
      <c r="Q46" s="92" t="s">
        <v>85</v>
      </c>
      <c r="R46" s="92" t="s">
        <v>85</v>
      </c>
      <c r="S46" s="92" t="s">
        <v>85</v>
      </c>
      <c r="T46" s="92" t="s">
        <v>85</v>
      </c>
      <c r="U46" s="92" t="s">
        <v>85</v>
      </c>
      <c r="V46" s="92" t="s">
        <v>85</v>
      </c>
      <c r="W46" s="92" t="s">
        <v>85</v>
      </c>
      <c r="X46" s="92" t="s">
        <v>85</v>
      </c>
      <c r="Y46" s="92" t="s">
        <v>85</v>
      </c>
      <c r="Z46" s="92" t="s">
        <v>85</v>
      </c>
      <c r="AA46" s="92">
        <v>15.14</v>
      </c>
      <c r="AB46" s="92">
        <v>18.170000000000002</v>
      </c>
      <c r="AC46" s="92" t="s">
        <v>85</v>
      </c>
      <c r="AD46" s="92" t="s">
        <v>85</v>
      </c>
      <c r="AE46" s="92" t="s">
        <v>85</v>
      </c>
      <c r="AF46" s="92" t="s">
        <v>85</v>
      </c>
      <c r="AG46" s="92" t="s">
        <v>85</v>
      </c>
      <c r="AH46" s="92" t="s">
        <v>85</v>
      </c>
      <c r="AI46" t="s">
        <v>85</v>
      </c>
      <c r="AJ46" s="92">
        <v>0</v>
      </c>
      <c r="AK46" s="92">
        <v>1</v>
      </c>
      <c r="AL46" s="92">
        <f t="shared" ref="AL46:AL47" si="63">0.1*AL43</f>
        <v>0.27999999999999997</v>
      </c>
      <c r="AM46" s="92">
        <f>AM42</f>
        <v>0.09</v>
      </c>
      <c r="AN46" s="92">
        <f>ROUNDUP(AN42/3,0)</f>
        <v>4</v>
      </c>
      <c r="AO46" s="92"/>
      <c r="AP46" s="92"/>
      <c r="AQ46" s="93">
        <f t="shared" ref="AQ46" si="64">AM46*I46+AL46</f>
        <v>0.65907999999999989</v>
      </c>
      <c r="AR46" s="93">
        <f t="shared" si="57"/>
        <v>6.5907999999999994E-2</v>
      </c>
      <c r="AS46" s="94">
        <f t="shared" si="58"/>
        <v>0.25</v>
      </c>
      <c r="AT46" s="94">
        <f t="shared" si="59"/>
        <v>0.24374699999999996</v>
      </c>
      <c r="AU46" s="93">
        <f>10068.2*J46*POWER(10,-6)*10</f>
        <v>9.0613800000000008E-3</v>
      </c>
      <c r="AV46" s="94">
        <f t="shared" si="55"/>
        <v>1.2277963799999998</v>
      </c>
      <c r="AW46" s="95">
        <f t="shared" si="60"/>
        <v>0</v>
      </c>
      <c r="AX46" s="95">
        <f t="shared" si="61"/>
        <v>1.168E-5</v>
      </c>
      <c r="AY46" s="95">
        <f t="shared" si="62"/>
        <v>1.4340661718399998E-5</v>
      </c>
    </row>
    <row r="47" spans="1:51" x14ac:dyDescent="0.3">
      <c r="A47" s="271" t="s">
        <v>24</v>
      </c>
      <c r="B47" s="271" t="str">
        <f>B42</f>
        <v>Трубопровод Гидрогенизат жидкофазных реакторов Рег.№ТТ-413</v>
      </c>
      <c r="C47" s="272" t="s">
        <v>173</v>
      </c>
      <c r="D47" s="273" t="s">
        <v>62</v>
      </c>
      <c r="E47" s="274">
        <f>E45</f>
        <v>4.9999999999999998E-7</v>
      </c>
      <c r="F47" s="275">
        <f>F42</f>
        <v>584</v>
      </c>
      <c r="G47" s="271">
        <v>0.76</v>
      </c>
      <c r="H47" s="276">
        <f t="shared" si="56"/>
        <v>2.2191999999999999E-4</v>
      </c>
      <c r="I47" s="277">
        <f>0.15*I42</f>
        <v>4.2119999999999997</v>
      </c>
      <c r="J47" s="278">
        <v>0</v>
      </c>
      <c r="K47" s="279" t="s">
        <v>200</v>
      </c>
      <c r="L47" s="280">
        <v>1</v>
      </c>
      <c r="M47" s="92" t="str">
        <f t="shared" si="52"/>
        <v>С6</v>
      </c>
      <c r="N47" s="92" t="str">
        <f t="shared" si="53"/>
        <v>Трубопровод Гидрогенизат жидкофазных реакторов Рег.№ТТ-413</v>
      </c>
      <c r="O47" s="92" t="str">
        <f t="shared" si="54"/>
        <v>Частичное-ликвидация</v>
      </c>
      <c r="P47" s="92" t="s">
        <v>85</v>
      </c>
      <c r="Q47" s="92" t="s">
        <v>85</v>
      </c>
      <c r="R47" s="92" t="s">
        <v>85</v>
      </c>
      <c r="S47" s="92" t="s">
        <v>85</v>
      </c>
      <c r="T47" s="92" t="s">
        <v>85</v>
      </c>
      <c r="U47" s="92" t="s">
        <v>85</v>
      </c>
      <c r="V47" s="92" t="s">
        <v>85</v>
      </c>
      <c r="W47" s="92" t="s">
        <v>85</v>
      </c>
      <c r="X47" s="92" t="s">
        <v>85</v>
      </c>
      <c r="Y47" s="92" t="s">
        <v>85</v>
      </c>
      <c r="Z47" s="92" t="s">
        <v>85</v>
      </c>
      <c r="AA47" s="92" t="s">
        <v>85</v>
      </c>
      <c r="AB47" s="92" t="s">
        <v>85</v>
      </c>
      <c r="AC47" s="92" t="s">
        <v>85</v>
      </c>
      <c r="AD47" s="92" t="s">
        <v>85</v>
      </c>
      <c r="AE47" s="92" t="s">
        <v>85</v>
      </c>
      <c r="AF47" s="92" t="s">
        <v>85</v>
      </c>
      <c r="AG47" s="92" t="s">
        <v>85</v>
      </c>
      <c r="AH47" s="92" t="s">
        <v>85</v>
      </c>
      <c r="AI47" t="s">
        <v>85</v>
      </c>
      <c r="AJ47" s="92">
        <v>0</v>
      </c>
      <c r="AK47" s="92">
        <v>0</v>
      </c>
      <c r="AL47" s="92">
        <f t="shared" si="63"/>
        <v>0.27999999999999997</v>
      </c>
      <c r="AM47" s="92">
        <f>AM42</f>
        <v>0.09</v>
      </c>
      <c r="AN47" s="92">
        <f>ROUNDUP(AN42/3,0)</f>
        <v>4</v>
      </c>
      <c r="AO47" s="92"/>
      <c r="AP47" s="92"/>
      <c r="AQ47" s="93">
        <f>AM47*I47*0.1+AL47</f>
        <v>0.31790799999999997</v>
      </c>
      <c r="AR47" s="93">
        <f t="shared" si="57"/>
        <v>3.1790800000000001E-2</v>
      </c>
      <c r="AS47" s="94">
        <f t="shared" si="58"/>
        <v>0</v>
      </c>
      <c r="AT47" s="94">
        <f t="shared" si="59"/>
        <v>8.7424699999999994E-2</v>
      </c>
      <c r="AU47" s="93">
        <f>1333*J46*POWER(10,-6)</f>
        <v>1.1996999999999999E-4</v>
      </c>
      <c r="AV47" s="94">
        <f t="shared" si="55"/>
        <v>0.43724346999999997</v>
      </c>
      <c r="AW47" s="95">
        <f t="shared" si="60"/>
        <v>0</v>
      </c>
      <c r="AX47" s="95">
        <f t="shared" si="61"/>
        <v>0</v>
      </c>
      <c r="AY47" s="95">
        <f t="shared" si="62"/>
        <v>9.7033070862399991E-5</v>
      </c>
    </row>
    <row r="48" spans="1:51" s="281" customForma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 t="s">
        <v>85</v>
      </c>
      <c r="Q48" s="48" t="s">
        <v>85</v>
      </c>
      <c r="R48" s="48" t="s">
        <v>85</v>
      </c>
      <c r="S48" s="48" t="s">
        <v>85</v>
      </c>
      <c r="T48" s="48" t="s">
        <v>85</v>
      </c>
      <c r="U48" s="48" t="s">
        <v>85</v>
      </c>
      <c r="V48" s="48" t="s">
        <v>85</v>
      </c>
      <c r="W48" s="48" t="s">
        <v>85</v>
      </c>
      <c r="X48" s="48" t="s">
        <v>85</v>
      </c>
      <c r="Y48" s="48" t="s">
        <v>85</v>
      </c>
      <c r="Z48" s="48" t="s">
        <v>85</v>
      </c>
      <c r="AA48" s="48" t="s">
        <v>85</v>
      </c>
      <c r="AB48" s="48" t="s">
        <v>85</v>
      </c>
      <c r="AC48" s="48" t="s">
        <v>85</v>
      </c>
      <c r="AD48" s="48" t="s">
        <v>85</v>
      </c>
      <c r="AE48" s="48" t="s">
        <v>85</v>
      </c>
      <c r="AF48" s="48" t="s">
        <v>85</v>
      </c>
      <c r="AG48" s="48" t="s">
        <v>85</v>
      </c>
      <c r="AH48" s="48" t="s">
        <v>85</v>
      </c>
      <c r="AI48" s="281" t="s">
        <v>85</v>
      </c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</row>
    <row r="49" spans="1:51" s="281" customForma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 t="s">
        <v>85</v>
      </c>
      <c r="Q49" s="48" t="s">
        <v>85</v>
      </c>
      <c r="R49" s="48" t="s">
        <v>85</v>
      </c>
      <c r="S49" s="48" t="s">
        <v>85</v>
      </c>
      <c r="T49" s="48" t="s">
        <v>85</v>
      </c>
      <c r="U49" s="48" t="s">
        <v>85</v>
      </c>
      <c r="V49" s="48" t="s">
        <v>85</v>
      </c>
      <c r="W49" s="48" t="s">
        <v>85</v>
      </c>
      <c r="X49" s="48" t="s">
        <v>85</v>
      </c>
      <c r="Y49" s="48" t="s">
        <v>85</v>
      </c>
      <c r="Z49" s="48" t="s">
        <v>85</v>
      </c>
      <c r="AA49" s="48" t="s">
        <v>85</v>
      </c>
      <c r="AB49" s="48" t="s">
        <v>85</v>
      </c>
      <c r="AC49" s="48" t="s">
        <v>85</v>
      </c>
      <c r="AD49" s="48" t="s">
        <v>85</v>
      </c>
      <c r="AE49" s="48" t="s">
        <v>85</v>
      </c>
      <c r="AF49" s="48" t="s">
        <v>85</v>
      </c>
      <c r="AG49" s="48" t="s">
        <v>85</v>
      </c>
      <c r="AH49" s="48" t="s">
        <v>85</v>
      </c>
      <c r="AI49" s="281" t="s">
        <v>85</v>
      </c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</row>
    <row r="50" spans="1:51" s="281" customForma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 t="s">
        <v>85</v>
      </c>
      <c r="Q50" s="48" t="s">
        <v>85</v>
      </c>
      <c r="R50" s="48" t="s">
        <v>85</v>
      </c>
      <c r="S50" s="48" t="s">
        <v>85</v>
      </c>
      <c r="T50" s="48" t="s">
        <v>85</v>
      </c>
      <c r="U50" s="48" t="s">
        <v>85</v>
      </c>
      <c r="V50" s="48" t="s">
        <v>85</v>
      </c>
      <c r="W50" s="48" t="s">
        <v>85</v>
      </c>
      <c r="X50" s="48" t="s">
        <v>85</v>
      </c>
      <c r="Y50" s="48" t="s">
        <v>85</v>
      </c>
      <c r="Z50" s="48" t="s">
        <v>85</v>
      </c>
      <c r="AA50" s="48" t="s">
        <v>85</v>
      </c>
      <c r="AB50" s="48" t="s">
        <v>85</v>
      </c>
      <c r="AC50" s="48" t="s">
        <v>85</v>
      </c>
      <c r="AD50" s="48" t="s">
        <v>85</v>
      </c>
      <c r="AE50" s="48" t="s">
        <v>85</v>
      </c>
      <c r="AF50" s="48" t="s">
        <v>85</v>
      </c>
      <c r="AG50" s="48" t="s">
        <v>85</v>
      </c>
      <c r="AH50" s="48" t="s">
        <v>85</v>
      </c>
      <c r="AI50" s="281" t="s">
        <v>85</v>
      </c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</row>
    <row r="51" spans="1:51" ht="15" thickBot="1" x14ac:dyDescent="0.35">
      <c r="P51" t="s">
        <v>85</v>
      </c>
      <c r="Q51" t="s">
        <v>85</v>
      </c>
      <c r="R51" t="s">
        <v>85</v>
      </c>
      <c r="S51" t="s">
        <v>85</v>
      </c>
      <c r="T51" t="s">
        <v>85</v>
      </c>
      <c r="U51" t="s">
        <v>85</v>
      </c>
      <c r="V51" t="s">
        <v>85</v>
      </c>
      <c r="W51" t="s">
        <v>85</v>
      </c>
      <c r="X51" t="s">
        <v>85</v>
      </c>
      <c r="Y51" t="s">
        <v>85</v>
      </c>
      <c r="Z51" t="s">
        <v>85</v>
      </c>
      <c r="AA51" t="s">
        <v>85</v>
      </c>
      <c r="AB51" t="s">
        <v>85</v>
      </c>
      <c r="AC51" t="s">
        <v>85</v>
      </c>
      <c r="AD51" t="s">
        <v>85</v>
      </c>
      <c r="AE51" t="s">
        <v>85</v>
      </c>
      <c r="AF51" t="s">
        <v>85</v>
      </c>
      <c r="AG51" t="s">
        <v>85</v>
      </c>
      <c r="AH51" t="s">
        <v>85</v>
      </c>
      <c r="AI51" t="s">
        <v>85</v>
      </c>
    </row>
    <row r="52" spans="1:51" ht="28.8" thickBot="1" x14ac:dyDescent="0.35">
      <c r="A52" s="48" t="s">
        <v>19</v>
      </c>
      <c r="B52" s="311" t="s">
        <v>329</v>
      </c>
      <c r="C52" s="179" t="s">
        <v>168</v>
      </c>
      <c r="D52" s="49" t="s">
        <v>60</v>
      </c>
      <c r="E52" s="166">
        <v>9.9999999999999995E-8</v>
      </c>
      <c r="F52" s="163">
        <v>98</v>
      </c>
      <c r="G52" s="48">
        <v>0.2</v>
      </c>
      <c r="H52" s="50">
        <f>E52*F52*G52</f>
        <v>1.9599999999999999E-6</v>
      </c>
      <c r="I52" s="164">
        <f>11.8*1.2</f>
        <v>14.16</v>
      </c>
      <c r="J52" s="169">
        <f>I52</f>
        <v>14.16</v>
      </c>
      <c r="K52" s="172" t="s">
        <v>184</v>
      </c>
      <c r="L52" s="177">
        <f>I52*20</f>
        <v>283.2</v>
      </c>
      <c r="M52" s="92" t="str">
        <f t="shared" ref="M52:M57" si="65">A52</f>
        <v>С1</v>
      </c>
      <c r="N52" s="92" t="str">
        <f t="shared" ref="N52:N57" si="66">B52</f>
        <v>Трубопровод Гидрогенизат 
Рег.№ТТ-285</v>
      </c>
      <c r="O52" s="92" t="str">
        <f t="shared" ref="O52:O57" si="67">D52</f>
        <v>Полное-пожар</v>
      </c>
      <c r="P52" s="92">
        <v>17</v>
      </c>
      <c r="Q52" s="92">
        <v>23.3</v>
      </c>
      <c r="R52" s="92">
        <v>32.799999999999997</v>
      </c>
      <c r="S52" s="92">
        <v>60.5</v>
      </c>
      <c r="T52" s="92" t="s">
        <v>85</v>
      </c>
      <c r="U52" s="92" t="s">
        <v>85</v>
      </c>
      <c r="V52" s="92" t="s">
        <v>85</v>
      </c>
      <c r="W52" s="92" t="s">
        <v>85</v>
      </c>
      <c r="X52" s="92" t="s">
        <v>85</v>
      </c>
      <c r="Y52" s="92" t="s">
        <v>85</v>
      </c>
      <c r="Z52" s="92" t="s">
        <v>85</v>
      </c>
      <c r="AA52" s="92" t="s">
        <v>85</v>
      </c>
      <c r="AB52" s="92" t="s">
        <v>85</v>
      </c>
      <c r="AC52" s="92" t="s">
        <v>85</v>
      </c>
      <c r="AD52" s="92" t="s">
        <v>85</v>
      </c>
      <c r="AE52" s="92" t="s">
        <v>85</v>
      </c>
      <c r="AF52" s="92" t="s">
        <v>85</v>
      </c>
      <c r="AG52" s="92" t="s">
        <v>85</v>
      </c>
      <c r="AH52" s="92" t="s">
        <v>85</v>
      </c>
      <c r="AI52" t="s">
        <v>85</v>
      </c>
      <c r="AJ52" s="52">
        <v>1</v>
      </c>
      <c r="AK52" s="52">
        <v>2</v>
      </c>
      <c r="AL52" s="165">
        <v>0.35</v>
      </c>
      <c r="AM52" s="165">
        <v>0.09</v>
      </c>
      <c r="AN52" s="165">
        <v>3</v>
      </c>
      <c r="AO52" s="92"/>
      <c r="AP52" s="92"/>
      <c r="AQ52" s="93">
        <f>AM52*I52+AL52</f>
        <v>1.6244000000000001</v>
      </c>
      <c r="AR52" s="93">
        <f>0.1*AQ52</f>
        <v>0.16244000000000003</v>
      </c>
      <c r="AS52" s="94">
        <f>AJ52*3+0.25*AK52</f>
        <v>3.5</v>
      </c>
      <c r="AT52" s="94">
        <f>SUM(AQ52:AS52)/4</f>
        <v>1.3217099999999999</v>
      </c>
      <c r="AU52" s="93">
        <f>10068.2*J52*POWER(10,-6)</f>
        <v>0.14256571199999998</v>
      </c>
      <c r="AV52" s="94">
        <f t="shared" ref="AV52:AV57" si="68">AU52+AT52+AS52+AR52+AQ52</f>
        <v>6.7511157120000007</v>
      </c>
      <c r="AW52" s="95">
        <f>AJ52*H52</f>
        <v>1.9599999999999999E-6</v>
      </c>
      <c r="AX52" s="95">
        <f>H52*AK52</f>
        <v>3.9199999999999997E-6</v>
      </c>
      <c r="AY52" s="95">
        <f>H52*AV52</f>
        <v>1.323218679552E-5</v>
      </c>
    </row>
    <row r="53" spans="1:51" ht="15" thickBot="1" x14ac:dyDescent="0.35">
      <c r="A53" s="48" t="s">
        <v>20</v>
      </c>
      <c r="B53" s="48" t="str">
        <f>B52</f>
        <v>Трубопровод Гидрогенизат 
Рег.№ТТ-285</v>
      </c>
      <c r="C53" s="179" t="s">
        <v>169</v>
      </c>
      <c r="D53" s="49" t="s">
        <v>63</v>
      </c>
      <c r="E53" s="167">
        <f>E52</f>
        <v>9.9999999999999995E-8</v>
      </c>
      <c r="F53" s="168">
        <f>F52</f>
        <v>98</v>
      </c>
      <c r="G53" s="48">
        <v>0.04</v>
      </c>
      <c r="H53" s="50">
        <f t="shared" ref="H53:H57" si="69">E53*F53*G53</f>
        <v>3.9199999999999996E-7</v>
      </c>
      <c r="I53" s="162">
        <f>I52</f>
        <v>14.16</v>
      </c>
      <c r="J53" s="170">
        <v>0.25</v>
      </c>
      <c r="K53" s="172" t="s">
        <v>185</v>
      </c>
      <c r="L53" s="177">
        <v>0</v>
      </c>
      <c r="M53" s="92" t="str">
        <f t="shared" si="65"/>
        <v>С2</v>
      </c>
      <c r="N53" s="92" t="str">
        <f t="shared" si="66"/>
        <v>Трубопровод Гидрогенизат 
Рег.№ТТ-285</v>
      </c>
      <c r="O53" s="92" t="str">
        <f t="shared" si="67"/>
        <v>Полное-взрыв</v>
      </c>
      <c r="P53" s="92" t="s">
        <v>85</v>
      </c>
      <c r="Q53" s="92" t="s">
        <v>85</v>
      </c>
      <c r="R53" s="92" t="s">
        <v>85</v>
      </c>
      <c r="S53" s="92" t="s">
        <v>85</v>
      </c>
      <c r="T53" s="92">
        <v>0</v>
      </c>
      <c r="U53" s="92">
        <v>0</v>
      </c>
      <c r="V53" s="92">
        <v>58.6</v>
      </c>
      <c r="W53" s="92">
        <v>159.1</v>
      </c>
      <c r="X53" s="92">
        <v>273.10000000000002</v>
      </c>
      <c r="Y53" s="92" t="s">
        <v>85</v>
      </c>
      <c r="Z53" s="92" t="s">
        <v>85</v>
      </c>
      <c r="AA53" s="92" t="s">
        <v>85</v>
      </c>
      <c r="AB53" s="92" t="s">
        <v>85</v>
      </c>
      <c r="AC53" s="92" t="s">
        <v>85</v>
      </c>
      <c r="AD53" s="92" t="s">
        <v>85</v>
      </c>
      <c r="AE53" s="92" t="s">
        <v>85</v>
      </c>
      <c r="AF53" s="92" t="s">
        <v>85</v>
      </c>
      <c r="AG53" s="92" t="s">
        <v>85</v>
      </c>
      <c r="AH53" s="92" t="s">
        <v>85</v>
      </c>
      <c r="AI53" t="s">
        <v>85</v>
      </c>
      <c r="AJ53" s="52">
        <v>1</v>
      </c>
      <c r="AK53" s="52">
        <v>2</v>
      </c>
      <c r="AL53" s="92">
        <f>AL52</f>
        <v>0.35</v>
      </c>
      <c r="AM53" s="92">
        <f>AM52</f>
        <v>0.09</v>
      </c>
      <c r="AN53" s="92">
        <f>AN52</f>
        <v>3</v>
      </c>
      <c r="AO53" s="92"/>
      <c r="AP53" s="92"/>
      <c r="AQ53" s="93">
        <f>AM53*I53+AL53</f>
        <v>1.6244000000000001</v>
      </c>
      <c r="AR53" s="93">
        <f t="shared" ref="AR53:AR57" si="70">0.1*AQ53</f>
        <v>0.16244000000000003</v>
      </c>
      <c r="AS53" s="94">
        <f t="shared" ref="AS53:AS57" si="71">AJ53*3+0.25*AK53</f>
        <v>3.5</v>
      </c>
      <c r="AT53" s="94">
        <f t="shared" ref="AT53:AT57" si="72">SUM(AQ53:AS53)/4</f>
        <v>1.3217099999999999</v>
      </c>
      <c r="AU53" s="93">
        <f>10068.2*J53*POWER(10,-6)*10</f>
        <v>2.5170500000000002E-2</v>
      </c>
      <c r="AV53" s="94">
        <f t="shared" si="68"/>
        <v>6.6337205000000008</v>
      </c>
      <c r="AW53" s="95">
        <f t="shared" ref="AW53:AW57" si="73">AJ53*H53</f>
        <v>3.9199999999999996E-7</v>
      </c>
      <c r="AX53" s="95">
        <f t="shared" ref="AX53:AX57" si="74">H53*AK53</f>
        <v>7.8399999999999993E-7</v>
      </c>
      <c r="AY53" s="95">
        <f t="shared" ref="AY53:AY57" si="75">H53*AV53</f>
        <v>2.6004184360000001E-6</v>
      </c>
    </row>
    <row r="54" spans="1:51" x14ac:dyDescent="0.3">
      <c r="A54" s="48" t="s">
        <v>21</v>
      </c>
      <c r="B54" s="48" t="str">
        <f>B52</f>
        <v>Трубопровод Гидрогенизат 
Рег.№ТТ-285</v>
      </c>
      <c r="C54" s="179" t="s">
        <v>170</v>
      </c>
      <c r="D54" s="49" t="s">
        <v>61</v>
      </c>
      <c r="E54" s="167">
        <f>E52</f>
        <v>9.9999999999999995E-8</v>
      </c>
      <c r="F54" s="168">
        <f>F52</f>
        <v>98</v>
      </c>
      <c r="G54" s="48">
        <v>0.76</v>
      </c>
      <c r="H54" s="50">
        <f t="shared" si="69"/>
        <v>7.4479999999999997E-6</v>
      </c>
      <c r="I54" s="162">
        <f>I52</f>
        <v>14.16</v>
      </c>
      <c r="J54" s="171">
        <v>0</v>
      </c>
      <c r="K54" s="172" t="s">
        <v>186</v>
      </c>
      <c r="L54" s="177">
        <v>0</v>
      </c>
      <c r="M54" s="92" t="str">
        <f t="shared" si="65"/>
        <v>С3</v>
      </c>
      <c r="N54" s="92" t="str">
        <f t="shared" si="66"/>
        <v>Трубопровод Гидрогенизат 
Рег.№ТТ-285</v>
      </c>
      <c r="O54" s="92" t="str">
        <f t="shared" si="67"/>
        <v>Полное-ликвидация</v>
      </c>
      <c r="P54" s="92" t="s">
        <v>85</v>
      </c>
      <c r="Q54" s="92" t="s">
        <v>85</v>
      </c>
      <c r="R54" s="92" t="s">
        <v>85</v>
      </c>
      <c r="S54" s="92" t="s">
        <v>85</v>
      </c>
      <c r="T54" s="92" t="s">
        <v>85</v>
      </c>
      <c r="U54" s="92" t="s">
        <v>85</v>
      </c>
      <c r="V54" s="92" t="s">
        <v>85</v>
      </c>
      <c r="W54" s="92" t="s">
        <v>85</v>
      </c>
      <c r="X54" s="92" t="s">
        <v>85</v>
      </c>
      <c r="Y54" s="92" t="s">
        <v>85</v>
      </c>
      <c r="Z54" s="92" t="s">
        <v>85</v>
      </c>
      <c r="AA54" s="92" t="s">
        <v>85</v>
      </c>
      <c r="AB54" s="92" t="s">
        <v>85</v>
      </c>
      <c r="AC54" s="92" t="s">
        <v>85</v>
      </c>
      <c r="AD54" s="92" t="s">
        <v>85</v>
      </c>
      <c r="AE54" s="92" t="s">
        <v>85</v>
      </c>
      <c r="AF54" s="92" t="s">
        <v>85</v>
      </c>
      <c r="AG54" s="92" t="s">
        <v>85</v>
      </c>
      <c r="AH54" s="92" t="s">
        <v>85</v>
      </c>
      <c r="AI54" t="s">
        <v>85</v>
      </c>
      <c r="AJ54" s="92">
        <v>0</v>
      </c>
      <c r="AK54" s="92">
        <v>0</v>
      </c>
      <c r="AL54" s="92">
        <f>AL52</f>
        <v>0.35</v>
      </c>
      <c r="AM54" s="92">
        <f>AM52</f>
        <v>0.09</v>
      </c>
      <c r="AN54" s="92">
        <f>AN52</f>
        <v>3</v>
      </c>
      <c r="AO54" s="92"/>
      <c r="AP54" s="92"/>
      <c r="AQ54" s="93">
        <f>AM54*I54*0.1+AL54</f>
        <v>0.47743999999999998</v>
      </c>
      <c r="AR54" s="93">
        <f t="shared" si="70"/>
        <v>4.7744000000000002E-2</v>
      </c>
      <c r="AS54" s="94">
        <f t="shared" si="71"/>
        <v>0</v>
      </c>
      <c r="AT54" s="94">
        <f t="shared" si="72"/>
        <v>0.131296</v>
      </c>
      <c r="AU54" s="93">
        <f>1333*J53*POWER(10,-6)</f>
        <v>3.3325E-4</v>
      </c>
      <c r="AV54" s="94">
        <f t="shared" si="68"/>
        <v>0.65681325000000002</v>
      </c>
      <c r="AW54" s="95">
        <f t="shared" si="73"/>
        <v>0</v>
      </c>
      <c r="AX54" s="95">
        <f t="shared" si="74"/>
        <v>0</v>
      </c>
      <c r="AY54" s="95">
        <f t="shared" si="75"/>
        <v>4.891945086E-6</v>
      </c>
    </row>
    <row r="55" spans="1:51" x14ac:dyDescent="0.3">
      <c r="A55" s="48" t="s">
        <v>22</v>
      </c>
      <c r="B55" s="48" t="str">
        <f>B52</f>
        <v>Трубопровод Гидрогенизат 
Рег.№ТТ-285</v>
      </c>
      <c r="C55" s="179" t="s">
        <v>171</v>
      </c>
      <c r="D55" s="49" t="s">
        <v>86</v>
      </c>
      <c r="E55" s="166">
        <v>4.9999999999999998E-7</v>
      </c>
      <c r="F55" s="168">
        <f>F52</f>
        <v>98</v>
      </c>
      <c r="G55" s="48">
        <v>0.2</v>
      </c>
      <c r="H55" s="50">
        <f t="shared" si="69"/>
        <v>9.800000000000001E-6</v>
      </c>
      <c r="I55" s="162">
        <f>0.15*I52</f>
        <v>2.1240000000000001</v>
      </c>
      <c r="J55" s="169">
        <f>I55</f>
        <v>2.1240000000000001</v>
      </c>
      <c r="K55" s="174" t="s">
        <v>188</v>
      </c>
      <c r="L55" s="178">
        <v>45390</v>
      </c>
      <c r="M55" s="92" t="str">
        <f t="shared" si="65"/>
        <v>С4</v>
      </c>
      <c r="N55" s="92" t="str">
        <f t="shared" si="66"/>
        <v>Трубопровод Гидрогенизат 
Рег.№ТТ-285</v>
      </c>
      <c r="O55" s="92" t="str">
        <f t="shared" si="67"/>
        <v>Частичное-пожар</v>
      </c>
      <c r="P55" s="92">
        <v>12.8</v>
      </c>
      <c r="Q55" s="92">
        <v>16.3</v>
      </c>
      <c r="R55" s="92">
        <v>21.5</v>
      </c>
      <c r="S55" s="92">
        <v>36.9</v>
      </c>
      <c r="T55" s="92" t="s">
        <v>85</v>
      </c>
      <c r="U55" s="92" t="s">
        <v>85</v>
      </c>
      <c r="V55" s="92" t="s">
        <v>85</v>
      </c>
      <c r="W55" s="92" t="s">
        <v>85</v>
      </c>
      <c r="X55" s="92" t="s">
        <v>85</v>
      </c>
      <c r="Y55" s="92" t="s">
        <v>85</v>
      </c>
      <c r="Z55" s="92" t="s">
        <v>85</v>
      </c>
      <c r="AA55" s="92" t="s">
        <v>85</v>
      </c>
      <c r="AB55" s="92" t="s">
        <v>85</v>
      </c>
      <c r="AC55" s="92" t="s">
        <v>85</v>
      </c>
      <c r="AD55" s="92" t="s">
        <v>85</v>
      </c>
      <c r="AE55" s="92" t="s">
        <v>85</v>
      </c>
      <c r="AF55" s="92" t="s">
        <v>85</v>
      </c>
      <c r="AG55" s="92" t="s">
        <v>85</v>
      </c>
      <c r="AH55" s="92" t="s">
        <v>85</v>
      </c>
      <c r="AI55" t="s">
        <v>85</v>
      </c>
      <c r="AJ55" s="92">
        <v>0</v>
      </c>
      <c r="AK55" s="92">
        <v>2</v>
      </c>
      <c r="AL55" s="92">
        <f>0.1*AL52</f>
        <v>3.4999999999999996E-2</v>
      </c>
      <c r="AM55" s="92">
        <f>AM52</f>
        <v>0.09</v>
      </c>
      <c r="AN55" s="92">
        <f>ROUNDUP(AN52/3,0)</f>
        <v>1</v>
      </c>
      <c r="AO55" s="92"/>
      <c r="AP55" s="92"/>
      <c r="AQ55" s="93">
        <f>AM55*I55+AL55</f>
        <v>0.22616</v>
      </c>
      <c r="AR55" s="93">
        <f t="shared" si="70"/>
        <v>2.2616000000000001E-2</v>
      </c>
      <c r="AS55" s="94">
        <f t="shared" si="71"/>
        <v>0.5</v>
      </c>
      <c r="AT55" s="94">
        <f t="shared" si="72"/>
        <v>0.187194</v>
      </c>
      <c r="AU55" s="93">
        <f>10068.2*J55*POWER(10,-6)</f>
        <v>2.1384856800000001E-2</v>
      </c>
      <c r="AV55" s="94">
        <f t="shared" si="68"/>
        <v>0.95735485679999999</v>
      </c>
      <c r="AW55" s="95">
        <f t="shared" si="73"/>
        <v>0</v>
      </c>
      <c r="AX55" s="95">
        <f t="shared" si="74"/>
        <v>1.9600000000000002E-5</v>
      </c>
      <c r="AY55" s="95">
        <f t="shared" si="75"/>
        <v>9.3820775966400011E-6</v>
      </c>
    </row>
    <row r="56" spans="1:51" x14ac:dyDescent="0.3">
      <c r="A56" s="48" t="s">
        <v>23</v>
      </c>
      <c r="B56" s="48" t="str">
        <f>B52</f>
        <v>Трубопровод Гидрогенизат 
Рег.№ТТ-285</v>
      </c>
      <c r="C56" s="179" t="s">
        <v>172</v>
      </c>
      <c r="D56" s="49" t="s">
        <v>174</v>
      </c>
      <c r="E56" s="167">
        <f>E55</f>
        <v>4.9999999999999998E-7</v>
      </c>
      <c r="F56" s="168">
        <f>F52</f>
        <v>98</v>
      </c>
      <c r="G56" s="48">
        <v>0.04</v>
      </c>
      <c r="H56" s="50">
        <f t="shared" si="69"/>
        <v>1.9599999999999999E-6</v>
      </c>
      <c r="I56" s="162">
        <f>0.15*I52</f>
        <v>2.1240000000000001</v>
      </c>
      <c r="J56" s="169">
        <f>0.15*J53</f>
        <v>3.7499999999999999E-2</v>
      </c>
      <c r="K56" s="174" t="s">
        <v>189</v>
      </c>
      <c r="L56" s="178">
        <v>3</v>
      </c>
      <c r="M56" s="92" t="str">
        <f t="shared" si="65"/>
        <v>С5</v>
      </c>
      <c r="N56" s="92" t="str">
        <f t="shared" si="66"/>
        <v>Трубопровод Гидрогенизат 
Рег.№ТТ-285</v>
      </c>
      <c r="O56" s="92" t="str">
        <f t="shared" si="67"/>
        <v>Частичное-пожар-вспышка</v>
      </c>
      <c r="P56" s="92" t="s">
        <v>85</v>
      </c>
      <c r="Q56" s="92" t="s">
        <v>85</v>
      </c>
      <c r="R56" s="92" t="s">
        <v>85</v>
      </c>
      <c r="S56" s="92" t="s">
        <v>85</v>
      </c>
      <c r="T56" s="92" t="s">
        <v>85</v>
      </c>
      <c r="U56" s="92" t="s">
        <v>85</v>
      </c>
      <c r="V56" s="92" t="s">
        <v>85</v>
      </c>
      <c r="W56" s="92" t="s">
        <v>85</v>
      </c>
      <c r="X56" s="92" t="s">
        <v>85</v>
      </c>
      <c r="Y56" s="92" t="s">
        <v>85</v>
      </c>
      <c r="Z56" s="92" t="s">
        <v>85</v>
      </c>
      <c r="AA56" s="92">
        <v>11.34</v>
      </c>
      <c r="AB56" s="92">
        <v>13.61</v>
      </c>
      <c r="AC56" s="92" t="s">
        <v>85</v>
      </c>
      <c r="AD56" s="92" t="s">
        <v>85</v>
      </c>
      <c r="AE56" s="92" t="s">
        <v>85</v>
      </c>
      <c r="AF56" s="92" t="s">
        <v>85</v>
      </c>
      <c r="AG56" s="92" t="s">
        <v>85</v>
      </c>
      <c r="AH56" s="92" t="s">
        <v>85</v>
      </c>
      <c r="AI56" t="s">
        <v>85</v>
      </c>
      <c r="AJ56" s="92">
        <v>0</v>
      </c>
      <c r="AK56" s="92">
        <v>1</v>
      </c>
      <c r="AL56" s="92">
        <f t="shared" ref="AL56:AL57" si="76">0.1*AL53</f>
        <v>3.4999999999999996E-2</v>
      </c>
      <c r="AM56" s="92">
        <f>AM52</f>
        <v>0.09</v>
      </c>
      <c r="AN56" s="92">
        <f>ROUNDUP(AN52/3,0)</f>
        <v>1</v>
      </c>
      <c r="AO56" s="92"/>
      <c r="AP56" s="92"/>
      <c r="AQ56" s="93">
        <f t="shared" ref="AQ56" si="77">AM56*I56+AL56</f>
        <v>0.22616</v>
      </c>
      <c r="AR56" s="93">
        <f t="shared" si="70"/>
        <v>2.2616000000000001E-2</v>
      </c>
      <c r="AS56" s="94">
        <f t="shared" si="71"/>
        <v>0.25</v>
      </c>
      <c r="AT56" s="94">
        <f t="shared" si="72"/>
        <v>0.124694</v>
      </c>
      <c r="AU56" s="93">
        <f>10068.2*J56*POWER(10,-6)*10</f>
        <v>3.7755749999999998E-3</v>
      </c>
      <c r="AV56" s="94">
        <f t="shared" si="68"/>
        <v>0.627245575</v>
      </c>
      <c r="AW56" s="95">
        <f t="shared" si="73"/>
        <v>0</v>
      </c>
      <c r="AX56" s="95">
        <f t="shared" si="74"/>
        <v>1.9599999999999999E-6</v>
      </c>
      <c r="AY56" s="95">
        <f t="shared" si="75"/>
        <v>1.2294013269999999E-6</v>
      </c>
    </row>
    <row r="57" spans="1:51" x14ac:dyDescent="0.3">
      <c r="A57" s="271" t="s">
        <v>24</v>
      </c>
      <c r="B57" s="271" t="str">
        <f>B52</f>
        <v>Трубопровод Гидрогенизат 
Рег.№ТТ-285</v>
      </c>
      <c r="C57" s="272" t="s">
        <v>173</v>
      </c>
      <c r="D57" s="273" t="s">
        <v>62</v>
      </c>
      <c r="E57" s="274">
        <f>E55</f>
        <v>4.9999999999999998E-7</v>
      </c>
      <c r="F57" s="275">
        <f>F52</f>
        <v>98</v>
      </c>
      <c r="G57" s="271">
        <v>0.76</v>
      </c>
      <c r="H57" s="276">
        <f t="shared" si="69"/>
        <v>3.7240000000000003E-5</v>
      </c>
      <c r="I57" s="277">
        <f>0.15*I52</f>
        <v>2.1240000000000001</v>
      </c>
      <c r="J57" s="278">
        <v>0</v>
      </c>
      <c r="K57" s="279" t="s">
        <v>200</v>
      </c>
      <c r="L57" s="280">
        <v>1</v>
      </c>
      <c r="M57" s="92" t="str">
        <f t="shared" si="65"/>
        <v>С6</v>
      </c>
      <c r="N57" s="92" t="str">
        <f t="shared" si="66"/>
        <v>Трубопровод Гидрогенизат 
Рег.№ТТ-285</v>
      </c>
      <c r="O57" s="92" t="str">
        <f t="shared" si="67"/>
        <v>Частичное-ликвидация</v>
      </c>
      <c r="P57" s="92" t="s">
        <v>85</v>
      </c>
      <c r="Q57" s="92" t="s">
        <v>85</v>
      </c>
      <c r="R57" s="92" t="s">
        <v>85</v>
      </c>
      <c r="S57" s="92" t="s">
        <v>85</v>
      </c>
      <c r="T57" s="92" t="s">
        <v>85</v>
      </c>
      <c r="U57" s="92" t="s">
        <v>85</v>
      </c>
      <c r="V57" s="92" t="s">
        <v>85</v>
      </c>
      <c r="W57" s="92" t="s">
        <v>85</v>
      </c>
      <c r="X57" s="92" t="s">
        <v>85</v>
      </c>
      <c r="Y57" s="92" t="s">
        <v>85</v>
      </c>
      <c r="Z57" s="92" t="s">
        <v>85</v>
      </c>
      <c r="AA57" s="92" t="s">
        <v>85</v>
      </c>
      <c r="AB57" s="92" t="s">
        <v>85</v>
      </c>
      <c r="AC57" s="92" t="s">
        <v>85</v>
      </c>
      <c r="AD57" s="92" t="s">
        <v>85</v>
      </c>
      <c r="AE57" s="92" t="s">
        <v>85</v>
      </c>
      <c r="AF57" s="92" t="s">
        <v>85</v>
      </c>
      <c r="AG57" s="92" t="s">
        <v>85</v>
      </c>
      <c r="AH57" s="92" t="s">
        <v>85</v>
      </c>
      <c r="AI57" t="s">
        <v>85</v>
      </c>
      <c r="AJ57" s="92">
        <v>0</v>
      </c>
      <c r="AK57" s="92">
        <v>0</v>
      </c>
      <c r="AL57" s="92">
        <f t="shared" si="76"/>
        <v>3.4999999999999996E-2</v>
      </c>
      <c r="AM57" s="92">
        <f>AM52</f>
        <v>0.09</v>
      </c>
      <c r="AN57" s="92">
        <f>ROUNDUP(AN52/3,0)</f>
        <v>1</v>
      </c>
      <c r="AO57" s="92"/>
      <c r="AP57" s="92"/>
      <c r="AQ57" s="93">
        <f>AM57*I57*0.1+AL57</f>
        <v>5.4115999999999997E-2</v>
      </c>
      <c r="AR57" s="93">
        <f t="shared" si="70"/>
        <v>5.4115999999999999E-3</v>
      </c>
      <c r="AS57" s="94">
        <f t="shared" si="71"/>
        <v>0</v>
      </c>
      <c r="AT57" s="94">
        <f t="shared" si="72"/>
        <v>1.48819E-2</v>
      </c>
      <c r="AU57" s="93">
        <f>1333*J56*POWER(10,-6)</f>
        <v>4.9987499999999995E-5</v>
      </c>
      <c r="AV57" s="94">
        <f t="shared" si="68"/>
        <v>7.4459487500000004E-2</v>
      </c>
      <c r="AW57" s="95">
        <f t="shared" si="73"/>
        <v>0</v>
      </c>
      <c r="AX57" s="95">
        <f t="shared" si="74"/>
        <v>0</v>
      </c>
      <c r="AY57" s="95">
        <f t="shared" si="75"/>
        <v>2.7728713145000002E-6</v>
      </c>
    </row>
    <row r="58" spans="1:51" s="281" customFormat="1" x14ac:dyDescent="0.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 t="s">
        <v>85</v>
      </c>
      <c r="Q58" s="48" t="s">
        <v>85</v>
      </c>
      <c r="R58" s="48" t="s">
        <v>85</v>
      </c>
      <c r="S58" s="48" t="s">
        <v>85</v>
      </c>
      <c r="T58" s="48" t="s">
        <v>85</v>
      </c>
      <c r="U58" s="48" t="s">
        <v>85</v>
      </c>
      <c r="V58" s="48" t="s">
        <v>85</v>
      </c>
      <c r="W58" s="48" t="s">
        <v>85</v>
      </c>
      <c r="X58" s="48" t="s">
        <v>85</v>
      </c>
      <c r="Y58" s="48" t="s">
        <v>85</v>
      </c>
      <c r="Z58" s="48" t="s">
        <v>85</v>
      </c>
      <c r="AA58" s="48" t="s">
        <v>85</v>
      </c>
      <c r="AB58" s="48" t="s">
        <v>85</v>
      </c>
      <c r="AC58" s="48" t="s">
        <v>85</v>
      </c>
      <c r="AD58" s="48" t="s">
        <v>85</v>
      </c>
      <c r="AE58" s="48" t="s">
        <v>85</v>
      </c>
      <c r="AF58" s="48" t="s">
        <v>85</v>
      </c>
      <c r="AG58" s="48" t="s">
        <v>85</v>
      </c>
      <c r="AH58" s="48" t="s">
        <v>85</v>
      </c>
      <c r="AI58" s="281" t="s">
        <v>85</v>
      </c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</row>
    <row r="59" spans="1:51" s="281" customForma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 t="s">
        <v>85</v>
      </c>
      <c r="Q59" s="48" t="s">
        <v>85</v>
      </c>
      <c r="R59" s="48" t="s">
        <v>85</v>
      </c>
      <c r="S59" s="48" t="s">
        <v>85</v>
      </c>
      <c r="T59" s="48" t="s">
        <v>85</v>
      </c>
      <c r="U59" s="48" t="s">
        <v>85</v>
      </c>
      <c r="V59" s="48" t="s">
        <v>85</v>
      </c>
      <c r="W59" s="48" t="s">
        <v>85</v>
      </c>
      <c r="X59" s="48" t="s">
        <v>85</v>
      </c>
      <c r="Y59" s="48" t="s">
        <v>85</v>
      </c>
      <c r="Z59" s="48" t="s">
        <v>85</v>
      </c>
      <c r="AA59" s="48" t="s">
        <v>85</v>
      </c>
      <c r="AB59" s="48" t="s">
        <v>85</v>
      </c>
      <c r="AC59" s="48" t="s">
        <v>85</v>
      </c>
      <c r="AD59" s="48" t="s">
        <v>85</v>
      </c>
      <c r="AE59" s="48" t="s">
        <v>85</v>
      </c>
      <c r="AF59" s="48" t="s">
        <v>85</v>
      </c>
      <c r="AG59" s="48" t="s">
        <v>85</v>
      </c>
      <c r="AH59" s="48" t="s">
        <v>85</v>
      </c>
      <c r="AI59" s="281" t="s">
        <v>85</v>
      </c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s="281" customForma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 t="s">
        <v>85</v>
      </c>
      <c r="Q60" s="48" t="s">
        <v>85</v>
      </c>
      <c r="R60" s="48" t="s">
        <v>85</v>
      </c>
      <c r="S60" s="48" t="s">
        <v>85</v>
      </c>
      <c r="T60" s="48" t="s">
        <v>85</v>
      </c>
      <c r="U60" s="48" t="s">
        <v>85</v>
      </c>
      <c r="V60" s="48" t="s">
        <v>85</v>
      </c>
      <c r="W60" s="48" t="s">
        <v>85</v>
      </c>
      <c r="X60" s="48" t="s">
        <v>85</v>
      </c>
      <c r="Y60" s="48" t="s">
        <v>85</v>
      </c>
      <c r="Z60" s="48" t="s">
        <v>85</v>
      </c>
      <c r="AA60" s="48" t="s">
        <v>85</v>
      </c>
      <c r="AB60" s="48" t="s">
        <v>85</v>
      </c>
      <c r="AC60" s="48" t="s">
        <v>85</v>
      </c>
      <c r="AD60" s="48" t="s">
        <v>85</v>
      </c>
      <c r="AE60" s="48" t="s">
        <v>85</v>
      </c>
      <c r="AF60" s="48" t="s">
        <v>85</v>
      </c>
      <c r="AG60" s="48" t="s">
        <v>85</v>
      </c>
      <c r="AH60" s="48" t="s">
        <v>85</v>
      </c>
      <c r="AI60" s="281" t="s">
        <v>85</v>
      </c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</row>
    <row r="61" spans="1:51" ht="15" thickBot="1" x14ac:dyDescent="0.35">
      <c r="P61" t="s">
        <v>85</v>
      </c>
      <c r="Q61" t="s">
        <v>85</v>
      </c>
      <c r="R61" t="s">
        <v>85</v>
      </c>
      <c r="S61" t="s">
        <v>85</v>
      </c>
      <c r="T61" t="s">
        <v>85</v>
      </c>
      <c r="U61" t="s">
        <v>85</v>
      </c>
      <c r="V61" t="s">
        <v>85</v>
      </c>
      <c r="W61" t="s">
        <v>85</v>
      </c>
      <c r="X61" t="s">
        <v>85</v>
      </c>
      <c r="Y61" t="s">
        <v>85</v>
      </c>
      <c r="Z61" t="s">
        <v>85</v>
      </c>
      <c r="AA61" t="s">
        <v>85</v>
      </c>
      <c r="AB61" t="s">
        <v>85</v>
      </c>
      <c r="AC61" t="s">
        <v>85</v>
      </c>
      <c r="AD61" t="s">
        <v>85</v>
      </c>
      <c r="AE61" t="s">
        <v>85</v>
      </c>
      <c r="AF61" t="s">
        <v>85</v>
      </c>
      <c r="AG61" t="s">
        <v>85</v>
      </c>
      <c r="AH61" t="s">
        <v>85</v>
      </c>
      <c r="AI61" t="s">
        <v>85</v>
      </c>
    </row>
    <row r="62" spans="1:51" ht="15" thickBot="1" x14ac:dyDescent="0.35">
      <c r="A62" s="48" t="s">
        <v>19</v>
      </c>
      <c r="B62" s="311" t="s">
        <v>330</v>
      </c>
      <c r="C62" s="179" t="s">
        <v>168</v>
      </c>
      <c r="D62" s="49" t="s">
        <v>60</v>
      </c>
      <c r="E62" s="166">
        <v>9.9999999999999995E-8</v>
      </c>
      <c r="F62" s="163">
        <v>350</v>
      </c>
      <c r="G62" s="48">
        <v>0.2</v>
      </c>
      <c r="H62" s="50">
        <f>E62*F62*G62</f>
        <v>6.9999999999999999E-6</v>
      </c>
      <c r="I62" s="164">
        <f>32.66*1.2</f>
        <v>39.191999999999993</v>
      </c>
      <c r="J62" s="169">
        <f>I62</f>
        <v>39.191999999999993</v>
      </c>
      <c r="K62" s="172" t="s">
        <v>184</v>
      </c>
      <c r="L62" s="177">
        <f>I62*20</f>
        <v>783.83999999999992</v>
      </c>
      <c r="M62" s="92" t="str">
        <f t="shared" ref="M62:M67" si="78">A62</f>
        <v>С1</v>
      </c>
      <c r="N62" s="92" t="str">
        <f t="shared" ref="N62:N67" si="79">B62</f>
        <v>Трубопровод Гидрогенизат из R-105 Рег.№ТТ-386</v>
      </c>
      <c r="O62" s="92" t="str">
        <f t="shared" ref="O62:O67" si="80">D62</f>
        <v>Полное-пожар</v>
      </c>
      <c r="P62" s="92">
        <v>20.8</v>
      </c>
      <c r="Q62" s="92">
        <v>28.9</v>
      </c>
      <c r="R62" s="92">
        <v>41.7</v>
      </c>
      <c r="S62" s="92">
        <v>78.099999999999994</v>
      </c>
      <c r="T62" s="92" t="s">
        <v>85</v>
      </c>
      <c r="U62" s="92" t="s">
        <v>85</v>
      </c>
      <c r="V62" s="92" t="s">
        <v>85</v>
      </c>
      <c r="W62" s="92" t="s">
        <v>85</v>
      </c>
      <c r="X62" s="92" t="s">
        <v>85</v>
      </c>
      <c r="Y62" s="92" t="s">
        <v>85</v>
      </c>
      <c r="Z62" s="92" t="s">
        <v>85</v>
      </c>
      <c r="AA62" s="92" t="s">
        <v>85</v>
      </c>
      <c r="AB62" s="92" t="s">
        <v>85</v>
      </c>
      <c r="AC62" s="92" t="s">
        <v>85</v>
      </c>
      <c r="AD62" s="92" t="s">
        <v>85</v>
      </c>
      <c r="AE62" s="92" t="s">
        <v>85</v>
      </c>
      <c r="AF62" s="92" t="s">
        <v>85</v>
      </c>
      <c r="AG62" s="92" t="s">
        <v>85</v>
      </c>
      <c r="AH62" s="92" t="s">
        <v>85</v>
      </c>
      <c r="AI62" t="s">
        <v>85</v>
      </c>
      <c r="AJ62" s="52">
        <v>1</v>
      </c>
      <c r="AK62" s="52">
        <v>2</v>
      </c>
      <c r="AL62" s="165">
        <v>0.35</v>
      </c>
      <c r="AM62" s="165">
        <v>0.09</v>
      </c>
      <c r="AN62" s="165">
        <v>7</v>
      </c>
      <c r="AO62" s="92"/>
      <c r="AP62" s="92"/>
      <c r="AQ62" s="93">
        <f>AM62*I62+AL62</f>
        <v>3.8772799999999994</v>
      </c>
      <c r="AR62" s="93">
        <f>0.1*AQ62</f>
        <v>0.38772799999999996</v>
      </c>
      <c r="AS62" s="94">
        <f>AJ62*3+0.25*AK62</f>
        <v>3.5</v>
      </c>
      <c r="AT62" s="94">
        <f>SUM(AQ62:AS62)/4</f>
        <v>1.9412519999999998</v>
      </c>
      <c r="AU62" s="93">
        <f>10068.2*J62*POWER(10,-6)</f>
        <v>0.39459289439999989</v>
      </c>
      <c r="AV62" s="94">
        <f t="shared" ref="AV62:AV67" si="81">AU62+AT62+AS62+AR62+AQ62</f>
        <v>10.100852894399999</v>
      </c>
      <c r="AW62" s="95">
        <f>AJ62*H62</f>
        <v>6.9999999999999999E-6</v>
      </c>
      <c r="AX62" s="95">
        <f>H62*AK62</f>
        <v>1.4E-5</v>
      </c>
      <c r="AY62" s="95">
        <f>H62*AV62</f>
        <v>7.0705970260799989E-5</v>
      </c>
    </row>
    <row r="63" spans="1:51" ht="15" thickBot="1" x14ac:dyDescent="0.35">
      <c r="A63" s="48" t="s">
        <v>20</v>
      </c>
      <c r="B63" s="48" t="str">
        <f>B62</f>
        <v>Трубопровод Гидрогенизат из R-105 Рег.№ТТ-386</v>
      </c>
      <c r="C63" s="179" t="s">
        <v>169</v>
      </c>
      <c r="D63" s="49" t="s">
        <v>63</v>
      </c>
      <c r="E63" s="167">
        <f>E62</f>
        <v>9.9999999999999995E-8</v>
      </c>
      <c r="F63" s="168">
        <f>F62</f>
        <v>350</v>
      </c>
      <c r="G63" s="48">
        <v>0.04</v>
      </c>
      <c r="H63" s="50">
        <f t="shared" ref="H63:H67" si="82">E63*F63*G63</f>
        <v>1.3999999999999999E-6</v>
      </c>
      <c r="I63" s="162">
        <f>I62</f>
        <v>39.191999999999993</v>
      </c>
      <c r="J63" s="170">
        <v>0.38</v>
      </c>
      <c r="K63" s="172" t="s">
        <v>185</v>
      </c>
      <c r="L63" s="177">
        <v>0</v>
      </c>
      <c r="M63" s="92" t="str">
        <f t="shared" si="78"/>
        <v>С2</v>
      </c>
      <c r="N63" s="92" t="str">
        <f t="shared" si="79"/>
        <v>Трубопровод Гидрогенизат из R-105 Рег.№ТТ-386</v>
      </c>
      <c r="O63" s="92" t="str">
        <f t="shared" si="80"/>
        <v>Полное-взрыв</v>
      </c>
      <c r="P63" s="92" t="s">
        <v>85</v>
      </c>
      <c r="Q63" s="92" t="s">
        <v>85</v>
      </c>
      <c r="R63" s="92" t="s">
        <v>85</v>
      </c>
      <c r="S63" s="92" t="s">
        <v>85</v>
      </c>
      <c r="T63" s="92">
        <v>0</v>
      </c>
      <c r="U63" s="92">
        <v>0</v>
      </c>
      <c r="V63" s="92">
        <v>67.099999999999994</v>
      </c>
      <c r="W63" s="92">
        <v>183.1</v>
      </c>
      <c r="X63" s="92">
        <v>313.60000000000002</v>
      </c>
      <c r="Y63" s="92" t="s">
        <v>85</v>
      </c>
      <c r="Z63" s="92" t="s">
        <v>85</v>
      </c>
      <c r="AA63" s="92" t="s">
        <v>85</v>
      </c>
      <c r="AB63" s="92" t="s">
        <v>85</v>
      </c>
      <c r="AC63" s="92" t="s">
        <v>85</v>
      </c>
      <c r="AD63" s="92" t="s">
        <v>85</v>
      </c>
      <c r="AE63" s="92" t="s">
        <v>85</v>
      </c>
      <c r="AF63" s="92" t="s">
        <v>85</v>
      </c>
      <c r="AG63" s="92" t="s">
        <v>85</v>
      </c>
      <c r="AH63" s="92" t="s">
        <v>85</v>
      </c>
      <c r="AI63" t="s">
        <v>85</v>
      </c>
      <c r="AJ63" s="52">
        <v>2</v>
      </c>
      <c r="AK63" s="52">
        <v>2</v>
      </c>
      <c r="AL63" s="92">
        <f>AL62</f>
        <v>0.35</v>
      </c>
      <c r="AM63" s="92">
        <f>AM62</f>
        <v>0.09</v>
      </c>
      <c r="AN63" s="92">
        <f>AN62</f>
        <v>7</v>
      </c>
      <c r="AO63" s="92"/>
      <c r="AP63" s="92"/>
      <c r="AQ63" s="93">
        <f>AM63*I63+AL63</f>
        <v>3.8772799999999994</v>
      </c>
      <c r="AR63" s="93">
        <f t="shared" ref="AR63:AR67" si="83">0.1*AQ63</f>
        <v>0.38772799999999996</v>
      </c>
      <c r="AS63" s="94">
        <f t="shared" ref="AS63:AS67" si="84">AJ63*3+0.25*AK63</f>
        <v>6.5</v>
      </c>
      <c r="AT63" s="94">
        <f t="shared" ref="AT63:AT67" si="85">SUM(AQ63:AS63)/4</f>
        <v>2.6912519999999995</v>
      </c>
      <c r="AU63" s="93">
        <f>10068.2*J63*POWER(10,-6)*10</f>
        <v>3.825916E-2</v>
      </c>
      <c r="AV63" s="94">
        <f t="shared" si="81"/>
        <v>13.494519159999998</v>
      </c>
      <c r="AW63" s="95">
        <f t="shared" ref="AW63:AW67" si="86">AJ63*H63</f>
        <v>2.7999999999999999E-6</v>
      </c>
      <c r="AX63" s="95">
        <f t="shared" ref="AX63:AX67" si="87">H63*AK63</f>
        <v>2.7999999999999999E-6</v>
      </c>
      <c r="AY63" s="95">
        <f t="shared" ref="AY63:AY67" si="88">H63*AV63</f>
        <v>1.8892326823999997E-5</v>
      </c>
    </row>
    <row r="64" spans="1:51" x14ac:dyDescent="0.3">
      <c r="A64" s="48" t="s">
        <v>21</v>
      </c>
      <c r="B64" s="48" t="str">
        <f>B62</f>
        <v>Трубопровод Гидрогенизат из R-105 Рег.№ТТ-386</v>
      </c>
      <c r="C64" s="179" t="s">
        <v>170</v>
      </c>
      <c r="D64" s="49" t="s">
        <v>61</v>
      </c>
      <c r="E64" s="167">
        <f>E62</f>
        <v>9.9999999999999995E-8</v>
      </c>
      <c r="F64" s="168">
        <f>F62</f>
        <v>350</v>
      </c>
      <c r="G64" s="48">
        <v>0.76</v>
      </c>
      <c r="H64" s="50">
        <f t="shared" si="82"/>
        <v>2.6599999999999999E-5</v>
      </c>
      <c r="I64" s="162">
        <f>I62</f>
        <v>39.191999999999993</v>
      </c>
      <c r="J64" s="171">
        <v>0</v>
      </c>
      <c r="K64" s="172" t="s">
        <v>186</v>
      </c>
      <c r="L64" s="177">
        <v>0</v>
      </c>
      <c r="M64" s="92" t="str">
        <f t="shared" si="78"/>
        <v>С3</v>
      </c>
      <c r="N64" s="92" t="str">
        <f t="shared" si="79"/>
        <v>Трубопровод Гидрогенизат из R-105 Рег.№ТТ-386</v>
      </c>
      <c r="O64" s="92" t="str">
        <f t="shared" si="80"/>
        <v>Полное-ликвидация</v>
      </c>
      <c r="P64" s="92" t="s">
        <v>85</v>
      </c>
      <c r="Q64" s="92" t="s">
        <v>85</v>
      </c>
      <c r="R64" s="92" t="s">
        <v>85</v>
      </c>
      <c r="S64" s="92" t="s">
        <v>85</v>
      </c>
      <c r="T64" s="92" t="s">
        <v>85</v>
      </c>
      <c r="U64" s="92" t="s">
        <v>85</v>
      </c>
      <c r="V64" s="92" t="s">
        <v>85</v>
      </c>
      <c r="W64" s="92" t="s">
        <v>85</v>
      </c>
      <c r="X64" s="92" t="s">
        <v>85</v>
      </c>
      <c r="Y64" s="92" t="s">
        <v>85</v>
      </c>
      <c r="Z64" s="92" t="s">
        <v>85</v>
      </c>
      <c r="AA64" s="92" t="s">
        <v>85</v>
      </c>
      <c r="AB64" s="92" t="s">
        <v>85</v>
      </c>
      <c r="AC64" s="92" t="s">
        <v>85</v>
      </c>
      <c r="AD64" s="92" t="s">
        <v>85</v>
      </c>
      <c r="AE64" s="92" t="s">
        <v>85</v>
      </c>
      <c r="AF64" s="92" t="s">
        <v>85</v>
      </c>
      <c r="AG64" s="92" t="s">
        <v>85</v>
      </c>
      <c r="AH64" s="92" t="s">
        <v>85</v>
      </c>
      <c r="AI64" t="s">
        <v>85</v>
      </c>
      <c r="AJ64" s="92">
        <v>0</v>
      </c>
      <c r="AK64" s="92">
        <v>0</v>
      </c>
      <c r="AL64" s="92">
        <f>AL62</f>
        <v>0.35</v>
      </c>
      <c r="AM64" s="92">
        <f>AM62</f>
        <v>0.09</v>
      </c>
      <c r="AN64" s="92">
        <f>AN62</f>
        <v>7</v>
      </c>
      <c r="AO64" s="92"/>
      <c r="AP64" s="92"/>
      <c r="AQ64" s="93">
        <f>AM64*I64*0.1+AL64</f>
        <v>0.70272799999999991</v>
      </c>
      <c r="AR64" s="93">
        <f t="shared" si="83"/>
        <v>7.0272799999999996E-2</v>
      </c>
      <c r="AS64" s="94">
        <f t="shared" si="84"/>
        <v>0</v>
      </c>
      <c r="AT64" s="94">
        <f t="shared" si="85"/>
        <v>0.19325019999999998</v>
      </c>
      <c r="AU64" s="93">
        <f>1333*J63*POWER(10,-6)</f>
        <v>5.0653999999999999E-4</v>
      </c>
      <c r="AV64" s="94">
        <f t="shared" si="81"/>
        <v>0.96675753999999992</v>
      </c>
      <c r="AW64" s="95">
        <f t="shared" si="86"/>
        <v>0</v>
      </c>
      <c r="AX64" s="95">
        <f t="shared" si="87"/>
        <v>0</v>
      </c>
      <c r="AY64" s="95">
        <f t="shared" si="88"/>
        <v>2.5715750563999997E-5</v>
      </c>
    </row>
    <row r="65" spans="1:51" x14ac:dyDescent="0.3">
      <c r="A65" s="48" t="s">
        <v>22</v>
      </c>
      <c r="B65" s="48" t="str">
        <f>B62</f>
        <v>Трубопровод Гидрогенизат из R-105 Рег.№ТТ-386</v>
      </c>
      <c r="C65" s="179" t="s">
        <v>171</v>
      </c>
      <c r="D65" s="49" t="s">
        <v>86</v>
      </c>
      <c r="E65" s="166">
        <v>4.9999999999999998E-7</v>
      </c>
      <c r="F65" s="168">
        <f>F62</f>
        <v>350</v>
      </c>
      <c r="G65" s="48">
        <v>0.2</v>
      </c>
      <c r="H65" s="50">
        <f t="shared" si="82"/>
        <v>3.5000000000000004E-5</v>
      </c>
      <c r="I65" s="162">
        <f>0.15*I62</f>
        <v>5.8787999999999991</v>
      </c>
      <c r="J65" s="169">
        <f>I65</f>
        <v>5.8787999999999991</v>
      </c>
      <c r="K65" s="174" t="s">
        <v>188</v>
      </c>
      <c r="L65" s="178">
        <v>45390</v>
      </c>
      <c r="M65" s="92" t="str">
        <f t="shared" si="78"/>
        <v>С4</v>
      </c>
      <c r="N65" s="92" t="str">
        <f t="shared" si="79"/>
        <v>Трубопровод Гидрогенизат из R-105 Рег.№ТТ-386</v>
      </c>
      <c r="O65" s="92" t="str">
        <f t="shared" si="80"/>
        <v>Частичное-пожар</v>
      </c>
      <c r="P65" s="92">
        <v>14.1</v>
      </c>
      <c r="Q65" s="92">
        <v>18.8</v>
      </c>
      <c r="R65" s="92">
        <v>25.7</v>
      </c>
      <c r="S65" s="92">
        <v>46.4</v>
      </c>
      <c r="T65" s="92" t="s">
        <v>85</v>
      </c>
      <c r="U65" s="92" t="s">
        <v>85</v>
      </c>
      <c r="V65" s="92" t="s">
        <v>85</v>
      </c>
      <c r="W65" s="92" t="s">
        <v>85</v>
      </c>
      <c r="X65" s="92" t="s">
        <v>85</v>
      </c>
      <c r="Y65" s="92" t="s">
        <v>85</v>
      </c>
      <c r="Z65" s="92" t="s">
        <v>85</v>
      </c>
      <c r="AA65" s="92" t="s">
        <v>85</v>
      </c>
      <c r="AB65" s="92" t="s">
        <v>85</v>
      </c>
      <c r="AC65" s="92" t="s">
        <v>85</v>
      </c>
      <c r="AD65" s="92" t="s">
        <v>85</v>
      </c>
      <c r="AE65" s="92" t="s">
        <v>85</v>
      </c>
      <c r="AF65" s="92" t="s">
        <v>85</v>
      </c>
      <c r="AG65" s="92" t="s">
        <v>85</v>
      </c>
      <c r="AH65" s="92" t="s">
        <v>85</v>
      </c>
      <c r="AI65" t="s">
        <v>85</v>
      </c>
      <c r="AJ65" s="92">
        <v>0</v>
      </c>
      <c r="AK65" s="92">
        <v>2</v>
      </c>
      <c r="AL65" s="92">
        <f>0.1*AL62</f>
        <v>3.4999999999999996E-2</v>
      </c>
      <c r="AM65" s="92">
        <f>AM62</f>
        <v>0.09</v>
      </c>
      <c r="AN65" s="92">
        <f>ROUNDUP(AN62/3,0)</f>
        <v>3</v>
      </c>
      <c r="AO65" s="92"/>
      <c r="AP65" s="92"/>
      <c r="AQ65" s="93">
        <f>AM65*I65+AL65</f>
        <v>0.56409199999999993</v>
      </c>
      <c r="AR65" s="93">
        <f t="shared" si="83"/>
        <v>5.6409199999999993E-2</v>
      </c>
      <c r="AS65" s="94">
        <f t="shared" si="84"/>
        <v>0.5</v>
      </c>
      <c r="AT65" s="94">
        <f t="shared" si="85"/>
        <v>0.28012529999999997</v>
      </c>
      <c r="AU65" s="93">
        <f>10068.2*J65*POWER(10,-6)</f>
        <v>5.9188934159999991E-2</v>
      </c>
      <c r="AV65" s="94">
        <f t="shared" si="81"/>
        <v>1.4598154341599998</v>
      </c>
      <c r="AW65" s="95">
        <f t="shared" si="86"/>
        <v>0</v>
      </c>
      <c r="AX65" s="95">
        <f t="shared" si="87"/>
        <v>7.0000000000000007E-5</v>
      </c>
      <c r="AY65" s="95">
        <f t="shared" si="88"/>
        <v>5.1093540195599996E-5</v>
      </c>
    </row>
    <row r="66" spans="1:51" x14ac:dyDescent="0.3">
      <c r="A66" s="48" t="s">
        <v>23</v>
      </c>
      <c r="B66" s="48" t="str">
        <f>B62</f>
        <v>Трубопровод Гидрогенизат из R-105 Рег.№ТТ-386</v>
      </c>
      <c r="C66" s="179" t="s">
        <v>172</v>
      </c>
      <c r="D66" s="49" t="s">
        <v>174</v>
      </c>
      <c r="E66" s="167">
        <f>E65</f>
        <v>4.9999999999999998E-7</v>
      </c>
      <c r="F66" s="168">
        <f>F62</f>
        <v>350</v>
      </c>
      <c r="G66" s="48">
        <v>0.04</v>
      </c>
      <c r="H66" s="50">
        <f t="shared" si="82"/>
        <v>6.9999999999999999E-6</v>
      </c>
      <c r="I66" s="162">
        <f>0.15*I62</f>
        <v>5.8787999999999991</v>
      </c>
      <c r="J66" s="169">
        <f>0.15*J63</f>
        <v>5.6999999999999995E-2</v>
      </c>
      <c r="K66" s="174" t="s">
        <v>189</v>
      </c>
      <c r="L66" s="178">
        <v>3</v>
      </c>
      <c r="M66" s="92" t="str">
        <f t="shared" si="78"/>
        <v>С5</v>
      </c>
      <c r="N66" s="92" t="str">
        <f t="shared" si="79"/>
        <v>Трубопровод Гидрогенизат из R-105 Рег.№ТТ-386</v>
      </c>
      <c r="O66" s="92" t="str">
        <f t="shared" si="80"/>
        <v>Частичное-пожар-вспышка</v>
      </c>
      <c r="P66" s="92" t="s">
        <v>85</v>
      </c>
      <c r="Q66" s="92" t="s">
        <v>85</v>
      </c>
      <c r="R66" s="92" t="s">
        <v>85</v>
      </c>
      <c r="S66" s="92" t="s">
        <v>85</v>
      </c>
      <c r="T66" s="92" t="s">
        <v>85</v>
      </c>
      <c r="U66" s="92" t="s">
        <v>85</v>
      </c>
      <c r="V66" s="92" t="s">
        <v>85</v>
      </c>
      <c r="W66" s="92" t="s">
        <v>85</v>
      </c>
      <c r="X66" s="92" t="s">
        <v>85</v>
      </c>
      <c r="Y66" s="92" t="s">
        <v>85</v>
      </c>
      <c r="Z66" s="92" t="s">
        <v>85</v>
      </c>
      <c r="AA66" s="92">
        <v>13.02</v>
      </c>
      <c r="AB66" s="92">
        <v>15.62</v>
      </c>
      <c r="AC66" s="92" t="s">
        <v>85</v>
      </c>
      <c r="AD66" s="92" t="s">
        <v>85</v>
      </c>
      <c r="AE66" s="92" t="s">
        <v>85</v>
      </c>
      <c r="AF66" s="92" t="s">
        <v>85</v>
      </c>
      <c r="AG66" s="92" t="s">
        <v>85</v>
      </c>
      <c r="AH66" s="92" t="s">
        <v>85</v>
      </c>
      <c r="AI66" t="s">
        <v>85</v>
      </c>
      <c r="AJ66" s="92">
        <v>0</v>
      </c>
      <c r="AK66" s="92">
        <v>1</v>
      </c>
      <c r="AL66" s="92">
        <f t="shared" ref="AL66:AL67" si="89">0.1*AL63</f>
        <v>3.4999999999999996E-2</v>
      </c>
      <c r="AM66" s="92">
        <f>AM62</f>
        <v>0.09</v>
      </c>
      <c r="AN66" s="92">
        <f>ROUNDUP(AN62/3,0)</f>
        <v>3</v>
      </c>
      <c r="AO66" s="92"/>
      <c r="AP66" s="92"/>
      <c r="AQ66" s="93">
        <f t="shared" ref="AQ66" si="90">AM66*I66+AL66</f>
        <v>0.56409199999999993</v>
      </c>
      <c r="AR66" s="93">
        <f t="shared" si="83"/>
        <v>5.6409199999999993E-2</v>
      </c>
      <c r="AS66" s="94">
        <f t="shared" si="84"/>
        <v>0.25</v>
      </c>
      <c r="AT66" s="94">
        <f t="shared" si="85"/>
        <v>0.21762529999999997</v>
      </c>
      <c r="AU66" s="93">
        <f>10068.2*J66*POWER(10,-6)*10</f>
        <v>5.7388739999999997E-3</v>
      </c>
      <c r="AV66" s="94">
        <f t="shared" si="81"/>
        <v>1.0938653739999999</v>
      </c>
      <c r="AW66" s="95">
        <f t="shared" si="86"/>
        <v>0</v>
      </c>
      <c r="AX66" s="95">
        <f t="shared" si="87"/>
        <v>6.9999999999999999E-6</v>
      </c>
      <c r="AY66" s="95">
        <f t="shared" si="88"/>
        <v>7.6570576179999993E-6</v>
      </c>
    </row>
    <row r="67" spans="1:51" x14ac:dyDescent="0.3">
      <c r="A67" s="271" t="s">
        <v>24</v>
      </c>
      <c r="B67" s="271" t="str">
        <f>B62</f>
        <v>Трубопровод Гидрогенизат из R-105 Рег.№ТТ-386</v>
      </c>
      <c r="C67" s="272" t="s">
        <v>173</v>
      </c>
      <c r="D67" s="273" t="s">
        <v>62</v>
      </c>
      <c r="E67" s="274">
        <f>E65</f>
        <v>4.9999999999999998E-7</v>
      </c>
      <c r="F67" s="275">
        <f>F62</f>
        <v>350</v>
      </c>
      <c r="G67" s="271">
        <v>0.76</v>
      </c>
      <c r="H67" s="276">
        <f t="shared" si="82"/>
        <v>1.3300000000000001E-4</v>
      </c>
      <c r="I67" s="277">
        <f>0.15*I62</f>
        <v>5.8787999999999991</v>
      </c>
      <c r="J67" s="278">
        <v>0</v>
      </c>
      <c r="K67" s="279" t="s">
        <v>200</v>
      </c>
      <c r="L67" s="280">
        <v>1</v>
      </c>
      <c r="M67" s="92" t="str">
        <f t="shared" si="78"/>
        <v>С6</v>
      </c>
      <c r="N67" s="92" t="str">
        <f t="shared" si="79"/>
        <v>Трубопровод Гидрогенизат из R-105 Рег.№ТТ-386</v>
      </c>
      <c r="O67" s="92" t="str">
        <f t="shared" si="80"/>
        <v>Частичное-ликвидация</v>
      </c>
      <c r="P67" s="92" t="s">
        <v>85</v>
      </c>
      <c r="Q67" s="92" t="s">
        <v>85</v>
      </c>
      <c r="R67" s="92" t="s">
        <v>85</v>
      </c>
      <c r="S67" s="92" t="s">
        <v>85</v>
      </c>
      <c r="T67" s="92" t="s">
        <v>85</v>
      </c>
      <c r="U67" s="92" t="s">
        <v>85</v>
      </c>
      <c r="V67" s="92" t="s">
        <v>85</v>
      </c>
      <c r="W67" s="92" t="s">
        <v>85</v>
      </c>
      <c r="X67" s="92" t="s">
        <v>85</v>
      </c>
      <c r="Y67" s="92" t="s">
        <v>85</v>
      </c>
      <c r="Z67" s="92" t="s">
        <v>85</v>
      </c>
      <c r="AA67" s="92" t="s">
        <v>85</v>
      </c>
      <c r="AB67" s="92" t="s">
        <v>85</v>
      </c>
      <c r="AC67" s="92" t="s">
        <v>85</v>
      </c>
      <c r="AD67" s="92" t="s">
        <v>85</v>
      </c>
      <c r="AE67" s="92" t="s">
        <v>85</v>
      </c>
      <c r="AF67" s="92" t="s">
        <v>85</v>
      </c>
      <c r="AG67" s="92" t="s">
        <v>85</v>
      </c>
      <c r="AH67" s="92" t="s">
        <v>85</v>
      </c>
      <c r="AI67" t="s">
        <v>85</v>
      </c>
      <c r="AJ67" s="92">
        <v>0</v>
      </c>
      <c r="AK67" s="92">
        <v>0</v>
      </c>
      <c r="AL67" s="92">
        <f t="shared" si="89"/>
        <v>3.4999999999999996E-2</v>
      </c>
      <c r="AM67" s="92">
        <f>AM62</f>
        <v>0.09</v>
      </c>
      <c r="AN67" s="92">
        <f>ROUNDUP(AN62/3,0)</f>
        <v>3</v>
      </c>
      <c r="AO67" s="92"/>
      <c r="AP67" s="92"/>
      <c r="AQ67" s="93">
        <f>AM67*I67*0.1+AL67</f>
        <v>8.7909199999999993E-2</v>
      </c>
      <c r="AR67" s="93">
        <f t="shared" si="83"/>
        <v>8.7909199999999989E-3</v>
      </c>
      <c r="AS67" s="94">
        <f t="shared" si="84"/>
        <v>0</v>
      </c>
      <c r="AT67" s="94">
        <f t="shared" si="85"/>
        <v>2.4175029999999997E-2</v>
      </c>
      <c r="AU67" s="93">
        <f>1333*J66*POWER(10,-6)</f>
        <v>7.598099999999999E-5</v>
      </c>
      <c r="AV67" s="94">
        <f t="shared" si="81"/>
        <v>0.12095113099999999</v>
      </c>
      <c r="AW67" s="95">
        <f t="shared" si="86"/>
        <v>0</v>
      </c>
      <c r="AX67" s="95">
        <f t="shared" si="87"/>
        <v>0</v>
      </c>
      <c r="AY67" s="95">
        <f t="shared" si="88"/>
        <v>1.6086500423E-5</v>
      </c>
    </row>
    <row r="68" spans="1:51" s="281" customFormat="1" x14ac:dyDescent="0.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 t="s">
        <v>85</v>
      </c>
      <c r="Q68" s="48" t="s">
        <v>85</v>
      </c>
      <c r="R68" s="48" t="s">
        <v>85</v>
      </c>
      <c r="S68" s="48" t="s">
        <v>85</v>
      </c>
      <c r="T68" s="48" t="s">
        <v>85</v>
      </c>
      <c r="U68" s="48" t="s">
        <v>85</v>
      </c>
      <c r="V68" s="48" t="s">
        <v>85</v>
      </c>
      <c r="W68" s="48" t="s">
        <v>85</v>
      </c>
      <c r="X68" s="48" t="s">
        <v>85</v>
      </c>
      <c r="Y68" s="48" t="s">
        <v>85</v>
      </c>
      <c r="Z68" s="48" t="s">
        <v>85</v>
      </c>
      <c r="AA68" s="48" t="s">
        <v>85</v>
      </c>
      <c r="AB68" s="48" t="s">
        <v>85</v>
      </c>
      <c r="AC68" s="48" t="s">
        <v>85</v>
      </c>
      <c r="AD68" s="48" t="s">
        <v>85</v>
      </c>
      <c r="AE68" s="48" t="s">
        <v>85</v>
      </c>
      <c r="AF68" s="48" t="s">
        <v>85</v>
      </c>
      <c r="AG68" s="48" t="s">
        <v>85</v>
      </c>
      <c r="AH68" s="48" t="s">
        <v>85</v>
      </c>
      <c r="AI68" s="281" t="s">
        <v>85</v>
      </c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</row>
    <row r="69" spans="1:51" s="281" customForma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 t="s">
        <v>85</v>
      </c>
      <c r="Q69" s="48" t="s">
        <v>85</v>
      </c>
      <c r="R69" s="48" t="s">
        <v>85</v>
      </c>
      <c r="S69" s="48" t="s">
        <v>85</v>
      </c>
      <c r="T69" s="48" t="s">
        <v>85</v>
      </c>
      <c r="U69" s="48" t="s">
        <v>85</v>
      </c>
      <c r="V69" s="48" t="s">
        <v>85</v>
      </c>
      <c r="W69" s="48" t="s">
        <v>85</v>
      </c>
      <c r="X69" s="48" t="s">
        <v>85</v>
      </c>
      <c r="Y69" s="48" t="s">
        <v>85</v>
      </c>
      <c r="Z69" s="48" t="s">
        <v>85</v>
      </c>
      <c r="AA69" s="48" t="s">
        <v>85</v>
      </c>
      <c r="AB69" s="48" t="s">
        <v>85</v>
      </c>
      <c r="AC69" s="48" t="s">
        <v>85</v>
      </c>
      <c r="AD69" s="48" t="s">
        <v>85</v>
      </c>
      <c r="AE69" s="48" t="s">
        <v>85</v>
      </c>
      <c r="AF69" s="48" t="s">
        <v>85</v>
      </c>
      <c r="AG69" s="48" t="s">
        <v>85</v>
      </c>
      <c r="AH69" s="48" t="s">
        <v>85</v>
      </c>
      <c r="AI69" s="281" t="s">
        <v>85</v>
      </c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</row>
    <row r="70" spans="1:51" s="281" customForma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 t="s">
        <v>85</v>
      </c>
      <c r="Q70" s="48" t="s">
        <v>85</v>
      </c>
      <c r="R70" s="48" t="s">
        <v>85</v>
      </c>
      <c r="S70" s="48" t="s">
        <v>85</v>
      </c>
      <c r="T70" s="48" t="s">
        <v>85</v>
      </c>
      <c r="U70" s="48" t="s">
        <v>85</v>
      </c>
      <c r="V70" s="48" t="s">
        <v>85</v>
      </c>
      <c r="W70" s="48" t="s">
        <v>85</v>
      </c>
      <c r="X70" s="48" t="s">
        <v>85</v>
      </c>
      <c r="Y70" s="48" t="s">
        <v>85</v>
      </c>
      <c r="Z70" s="48" t="s">
        <v>85</v>
      </c>
      <c r="AA70" s="48" t="s">
        <v>85</v>
      </c>
      <c r="AB70" s="48" t="s">
        <v>85</v>
      </c>
      <c r="AC70" s="48" t="s">
        <v>85</v>
      </c>
      <c r="AD70" s="48" t="s">
        <v>85</v>
      </c>
      <c r="AE70" s="48" t="s">
        <v>85</v>
      </c>
      <c r="AF70" s="48" t="s">
        <v>85</v>
      </c>
      <c r="AG70" s="48" t="s">
        <v>85</v>
      </c>
      <c r="AH70" s="48" t="s">
        <v>85</v>
      </c>
      <c r="AI70" s="281" t="s">
        <v>85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</row>
    <row r="71" spans="1:51" ht="15" thickBot="1" x14ac:dyDescent="0.35">
      <c r="P71" t="s">
        <v>85</v>
      </c>
      <c r="Q71" t="s">
        <v>85</v>
      </c>
      <c r="R71" t="s">
        <v>85</v>
      </c>
      <c r="S71" t="s">
        <v>85</v>
      </c>
      <c r="T71" t="s">
        <v>85</v>
      </c>
      <c r="U71" t="s">
        <v>85</v>
      </c>
      <c r="V71" t="s">
        <v>85</v>
      </c>
      <c r="W71" t="s">
        <v>85</v>
      </c>
      <c r="X71" t="s">
        <v>85</v>
      </c>
      <c r="Y71" t="s">
        <v>85</v>
      </c>
      <c r="Z71" t="s">
        <v>85</v>
      </c>
      <c r="AA71" t="s">
        <v>85</v>
      </c>
      <c r="AB71" t="s">
        <v>85</v>
      </c>
      <c r="AC71" t="s">
        <v>85</v>
      </c>
      <c r="AD71" t="s">
        <v>85</v>
      </c>
      <c r="AE71" t="s">
        <v>85</v>
      </c>
      <c r="AF71" t="s">
        <v>85</v>
      </c>
      <c r="AG71" t="s">
        <v>85</v>
      </c>
      <c r="AH71" t="s">
        <v>85</v>
      </c>
      <c r="AI71" t="s">
        <v>85</v>
      </c>
    </row>
    <row r="72" spans="1:51" ht="18" customHeight="1" x14ac:dyDescent="0.3">
      <c r="A72" s="48" t="s">
        <v>19</v>
      </c>
      <c r="B72" s="163" t="s">
        <v>331</v>
      </c>
      <c r="C72" s="179" t="s">
        <v>191</v>
      </c>
      <c r="D72" s="49" t="s">
        <v>192</v>
      </c>
      <c r="E72" s="166">
        <v>9.9999999999999995E-8</v>
      </c>
      <c r="F72" s="163">
        <v>730</v>
      </c>
      <c r="G72" s="48">
        <v>0.2</v>
      </c>
      <c r="H72" s="50">
        <f>E72*F72*G72</f>
        <v>1.4600000000000001E-5</v>
      </c>
      <c r="I72" s="164">
        <f>1.2*15.3</f>
        <v>18.36</v>
      </c>
      <c r="J72" s="169">
        <f>I72</f>
        <v>18.36</v>
      </c>
      <c r="K72" s="172" t="s">
        <v>184</v>
      </c>
      <c r="L72" s="177">
        <v>0</v>
      </c>
      <c r="M72" s="92" t="str">
        <f t="shared" ref="M72:N79" si="91">A72</f>
        <v>С1</v>
      </c>
      <c r="N72" s="92" t="str">
        <f t="shared" si="91"/>
        <v>Трубопровод Верхний продукт от Е-107 до Е-108 
Рег.№ТТ-389</v>
      </c>
      <c r="O72" s="92" t="str">
        <f t="shared" ref="O72:O79" si="92">D72</f>
        <v>Полное-факел</v>
      </c>
      <c r="P72" s="92" t="s">
        <v>85</v>
      </c>
      <c r="Q72" s="92" t="s">
        <v>85</v>
      </c>
      <c r="R72" s="92" t="s">
        <v>85</v>
      </c>
      <c r="S72" s="92" t="s">
        <v>85</v>
      </c>
      <c r="T72" s="92" t="s">
        <v>85</v>
      </c>
      <c r="U72" s="92" t="s">
        <v>85</v>
      </c>
      <c r="V72" s="92" t="s">
        <v>85</v>
      </c>
      <c r="W72" s="92" t="s">
        <v>85</v>
      </c>
      <c r="X72" s="92" t="s">
        <v>85</v>
      </c>
      <c r="Y72" s="92">
        <v>36</v>
      </c>
      <c r="Z72" s="92">
        <v>6</v>
      </c>
      <c r="AA72" s="92" t="s">
        <v>85</v>
      </c>
      <c r="AB72" s="92" t="s">
        <v>85</v>
      </c>
      <c r="AC72" s="92" t="s">
        <v>85</v>
      </c>
      <c r="AD72" s="92" t="s">
        <v>85</v>
      </c>
      <c r="AE72" s="92" t="s">
        <v>85</v>
      </c>
      <c r="AF72" s="92" t="s">
        <v>85</v>
      </c>
      <c r="AG72" s="92" t="s">
        <v>85</v>
      </c>
      <c r="AH72" s="92" t="s">
        <v>85</v>
      </c>
      <c r="AI72" t="s">
        <v>85</v>
      </c>
      <c r="AJ72" s="52">
        <v>2</v>
      </c>
      <c r="AK72" s="52">
        <v>3</v>
      </c>
      <c r="AL72" s="165">
        <v>0.75</v>
      </c>
      <c r="AM72" s="165">
        <v>2.7E-2</v>
      </c>
      <c r="AN72" s="165">
        <v>3</v>
      </c>
      <c r="AO72" s="92"/>
      <c r="AP72" s="92"/>
      <c r="AQ72" s="93">
        <f>AM72*I72+AL72</f>
        <v>1.2457199999999999</v>
      </c>
      <c r="AR72" s="93">
        <f>0.1*AQ72</f>
        <v>0.124572</v>
      </c>
      <c r="AS72" s="94">
        <f>AJ72*3+0.25*AK72</f>
        <v>6.75</v>
      </c>
      <c r="AT72" s="94">
        <f>SUM(AQ72:AS72)/4</f>
        <v>2.0300729999999998</v>
      </c>
      <c r="AU72" s="93">
        <f>10068.2*J72*POWER(10,-6)</f>
        <v>0.18485215199999999</v>
      </c>
      <c r="AV72" s="94">
        <f t="shared" ref="AV72:AV79" si="93">AU72+AT72+AS72+AR72+AQ72</f>
        <v>10.335217152</v>
      </c>
      <c r="AW72" s="95">
        <f>AJ72*H72</f>
        <v>2.9200000000000002E-5</v>
      </c>
      <c r="AX72" s="95">
        <f>H72*AK72</f>
        <v>4.3800000000000001E-5</v>
      </c>
      <c r="AY72" s="95">
        <f>H72*AV72</f>
        <v>1.5089417041920001E-4</v>
      </c>
    </row>
    <row r="73" spans="1:51" x14ac:dyDescent="0.3">
      <c r="A73" s="48" t="s">
        <v>20</v>
      </c>
      <c r="B73" s="48" t="str">
        <f>B72</f>
        <v>Трубопровод Верхний продукт от Е-107 до Е-108 
Рег.№ТТ-389</v>
      </c>
      <c r="C73" s="179" t="s">
        <v>169</v>
      </c>
      <c r="D73" s="49" t="s">
        <v>63</v>
      </c>
      <c r="E73" s="167">
        <f>E72</f>
        <v>9.9999999999999995E-8</v>
      </c>
      <c r="F73" s="168">
        <f>F72</f>
        <v>730</v>
      </c>
      <c r="G73" s="48">
        <v>0.1152</v>
      </c>
      <c r="H73" s="50">
        <f t="shared" ref="H73:H79" si="94">E73*F73*G73</f>
        <v>8.4095999999999999E-6</v>
      </c>
      <c r="I73" s="162">
        <f>I72</f>
        <v>18.36</v>
      </c>
      <c r="J73" s="180">
        <f>0.067*I72</f>
        <v>1.2301200000000001</v>
      </c>
      <c r="K73" s="174" t="s">
        <v>185</v>
      </c>
      <c r="L73" s="178">
        <v>12</v>
      </c>
      <c r="M73" s="92" t="str">
        <f t="shared" si="91"/>
        <v>С2</v>
      </c>
      <c r="N73" s="92" t="str">
        <f t="shared" si="91"/>
        <v>Трубопровод Верхний продукт от Е-107 до Е-108 
Рег.№ТТ-389</v>
      </c>
      <c r="O73" s="92" t="str">
        <f t="shared" si="92"/>
        <v>Полное-взрыв</v>
      </c>
      <c r="P73" s="92" t="s">
        <v>85</v>
      </c>
      <c r="Q73" s="92" t="s">
        <v>85</v>
      </c>
      <c r="R73" s="92" t="s">
        <v>85</v>
      </c>
      <c r="S73" s="92" t="s">
        <v>85</v>
      </c>
      <c r="T73" s="92">
        <v>0</v>
      </c>
      <c r="U73" s="92">
        <v>0</v>
      </c>
      <c r="V73" s="92">
        <v>99.6</v>
      </c>
      <c r="W73" s="92">
        <v>271.10000000000002</v>
      </c>
      <c r="X73" s="92">
        <v>464.1</v>
      </c>
      <c r="Y73" s="92" t="s">
        <v>85</v>
      </c>
      <c r="Z73" s="92" t="s">
        <v>85</v>
      </c>
      <c r="AA73" s="92" t="s">
        <v>85</v>
      </c>
      <c r="AB73" s="92" t="s">
        <v>85</v>
      </c>
      <c r="AC73" s="92" t="s">
        <v>85</v>
      </c>
      <c r="AD73" s="92" t="s">
        <v>85</v>
      </c>
      <c r="AE73" s="92" t="s">
        <v>85</v>
      </c>
      <c r="AF73" s="92" t="s">
        <v>85</v>
      </c>
      <c r="AG73" s="92" t="s">
        <v>85</v>
      </c>
      <c r="AH73" s="92" t="s">
        <v>85</v>
      </c>
      <c r="AI73" t="s">
        <v>85</v>
      </c>
      <c r="AJ73" s="52">
        <v>4</v>
      </c>
      <c r="AK73" s="52">
        <v>5</v>
      </c>
      <c r="AL73" s="92">
        <f>AL72</f>
        <v>0.75</v>
      </c>
      <c r="AM73" s="92">
        <f>AM72</f>
        <v>2.7E-2</v>
      </c>
      <c r="AN73" s="92">
        <f>AN72</f>
        <v>3</v>
      </c>
      <c r="AO73" s="92"/>
      <c r="AP73" s="92"/>
      <c r="AQ73" s="93">
        <f>AM73*I73+AL73</f>
        <v>1.2457199999999999</v>
      </c>
      <c r="AR73" s="93">
        <f t="shared" ref="AR73:AR79" si="95">0.1*AQ73</f>
        <v>0.124572</v>
      </c>
      <c r="AS73" s="94">
        <f t="shared" ref="AS73:AS79" si="96">AJ73*3+0.25*AK73</f>
        <v>13.25</v>
      </c>
      <c r="AT73" s="94">
        <f t="shared" ref="AT73:AT79" si="97">SUM(AQ73:AS73)/4</f>
        <v>3.6550729999999998</v>
      </c>
      <c r="AU73" s="93">
        <f>10068.2*J73*POWER(10,-6)*10</f>
        <v>0.12385094184000001</v>
      </c>
      <c r="AV73" s="94">
        <f t="shared" si="93"/>
        <v>18.399215941839998</v>
      </c>
      <c r="AW73" s="95">
        <f t="shared" ref="AW73:AW79" si="98">AJ73*H73</f>
        <v>3.36384E-5</v>
      </c>
      <c r="AX73" s="95">
        <f t="shared" ref="AX73:AX79" si="99">H73*AK73</f>
        <v>4.2048000000000001E-5</v>
      </c>
      <c r="AY73" s="95">
        <f t="shared" ref="AY73:AY79" si="100">H73*AV73</f>
        <v>1.5473004638449765E-4</v>
      </c>
    </row>
    <row r="74" spans="1:51" x14ac:dyDescent="0.3">
      <c r="A74" s="48" t="s">
        <v>21</v>
      </c>
      <c r="B74" s="48" t="str">
        <f>B72</f>
        <v>Трубопровод Верхний продукт от Е-107 до Е-108 
Рег.№ТТ-389</v>
      </c>
      <c r="C74" s="179" t="s">
        <v>193</v>
      </c>
      <c r="D74" s="49" t="s">
        <v>194</v>
      </c>
      <c r="E74" s="167">
        <f>E72</f>
        <v>9.9999999999999995E-8</v>
      </c>
      <c r="F74" s="168">
        <f>F72</f>
        <v>730</v>
      </c>
      <c r="G74" s="48">
        <v>7.6799999999999993E-2</v>
      </c>
      <c r="H74" s="50">
        <f t="shared" si="94"/>
        <v>5.6063999999999994E-6</v>
      </c>
      <c r="I74" s="162">
        <f>I72</f>
        <v>18.36</v>
      </c>
      <c r="J74" s="169">
        <f>I72</f>
        <v>18.36</v>
      </c>
      <c r="K74" s="174" t="s">
        <v>186</v>
      </c>
      <c r="L74" s="178">
        <v>0</v>
      </c>
      <c r="M74" s="92" t="str">
        <f t="shared" si="91"/>
        <v>С3</v>
      </c>
      <c r="N74" s="92" t="str">
        <f t="shared" si="91"/>
        <v>Трубопровод Верхний продукт от Е-107 до Е-108 
Рег.№ТТ-389</v>
      </c>
      <c r="O74" s="92" t="str">
        <f t="shared" si="92"/>
        <v>Полное-вспышка</v>
      </c>
      <c r="P74" s="92" t="s">
        <v>85</v>
      </c>
      <c r="Q74" s="92" t="s">
        <v>85</v>
      </c>
      <c r="R74" s="92" t="s">
        <v>85</v>
      </c>
      <c r="S74" s="92" t="s">
        <v>85</v>
      </c>
      <c r="T74" s="92" t="s">
        <v>85</v>
      </c>
      <c r="U74" s="92" t="s">
        <v>85</v>
      </c>
      <c r="V74" s="92" t="s">
        <v>85</v>
      </c>
      <c r="W74" s="92" t="s">
        <v>85</v>
      </c>
      <c r="X74" s="92" t="s">
        <v>85</v>
      </c>
      <c r="Y74" s="92" t="s">
        <v>85</v>
      </c>
      <c r="Z74" s="92" t="s">
        <v>85</v>
      </c>
      <c r="AA74" s="92">
        <v>87.57</v>
      </c>
      <c r="AB74" s="92">
        <v>105.08</v>
      </c>
      <c r="AC74" s="92" t="s">
        <v>85</v>
      </c>
      <c r="AD74" s="92" t="s">
        <v>85</v>
      </c>
      <c r="AE74" s="92" t="s">
        <v>85</v>
      </c>
      <c r="AF74" s="92" t="s">
        <v>85</v>
      </c>
      <c r="AG74" s="92" t="s">
        <v>85</v>
      </c>
      <c r="AH74" s="92" t="s">
        <v>85</v>
      </c>
      <c r="AI74" t="s">
        <v>85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O74" s="92"/>
      <c r="AP74" s="92"/>
      <c r="AQ74" s="93">
        <f>AM74*I74*0.1+AL74</f>
        <v>0.79957199999999995</v>
      </c>
      <c r="AR74" s="93">
        <f t="shared" si="95"/>
        <v>7.9957200000000006E-2</v>
      </c>
      <c r="AS74" s="94">
        <f t="shared" si="96"/>
        <v>0</v>
      </c>
      <c r="AT74" s="94">
        <f t="shared" si="97"/>
        <v>0.21988229999999997</v>
      </c>
      <c r="AU74" s="93">
        <f>1333*J72*POWER(10,-6)</f>
        <v>2.447388E-2</v>
      </c>
      <c r="AV74" s="94">
        <f t="shared" si="93"/>
        <v>1.1238853799999999</v>
      </c>
      <c r="AW74" s="95">
        <f t="shared" si="98"/>
        <v>0</v>
      </c>
      <c r="AX74" s="95">
        <f t="shared" si="99"/>
        <v>0</v>
      </c>
      <c r="AY74" s="95">
        <f t="shared" si="100"/>
        <v>6.3009509944319989E-6</v>
      </c>
    </row>
    <row r="75" spans="1:51" x14ac:dyDescent="0.3">
      <c r="A75" s="48" t="s">
        <v>22</v>
      </c>
      <c r="B75" s="48" t="str">
        <f>B72</f>
        <v>Трубопровод Верхний продукт от Е-107 до Е-108 
Рег.№ТТ-389</v>
      </c>
      <c r="C75" s="179" t="s">
        <v>170</v>
      </c>
      <c r="D75" s="49" t="s">
        <v>61</v>
      </c>
      <c r="E75" s="167">
        <f>E72</f>
        <v>9.9999999999999995E-8</v>
      </c>
      <c r="F75" s="168">
        <f>F72</f>
        <v>730</v>
      </c>
      <c r="G75" s="48">
        <v>0.60799999999999998</v>
      </c>
      <c r="H75" s="50">
        <f t="shared" si="94"/>
        <v>4.4384000000000001E-5</v>
      </c>
      <c r="I75" s="162">
        <f>I72</f>
        <v>18.36</v>
      </c>
      <c r="J75" s="171">
        <v>0</v>
      </c>
      <c r="K75" s="174" t="s">
        <v>188</v>
      </c>
      <c r="L75" s="178">
        <v>45390</v>
      </c>
      <c r="M75" s="92" t="str">
        <f t="shared" si="91"/>
        <v>С4</v>
      </c>
      <c r="N75" s="92" t="str">
        <f t="shared" si="91"/>
        <v>Трубопровод Верхний продукт от Е-107 до Е-108 
Рег.№ТТ-389</v>
      </c>
      <c r="O75" s="92" t="str">
        <f t="shared" si="92"/>
        <v>Полное-ликвидация</v>
      </c>
      <c r="P75" s="92" t="s">
        <v>85</v>
      </c>
      <c r="Q75" s="92" t="s">
        <v>85</v>
      </c>
      <c r="R75" s="92" t="s">
        <v>85</v>
      </c>
      <c r="S75" s="92" t="s">
        <v>85</v>
      </c>
      <c r="T75" s="92" t="s">
        <v>85</v>
      </c>
      <c r="U75" s="92" t="s">
        <v>85</v>
      </c>
      <c r="V75" s="92" t="s">
        <v>85</v>
      </c>
      <c r="W75" s="92" t="s">
        <v>85</v>
      </c>
      <c r="X75" s="92" t="s">
        <v>85</v>
      </c>
      <c r="Y75" s="92" t="s">
        <v>85</v>
      </c>
      <c r="Z75" s="92" t="s">
        <v>85</v>
      </c>
      <c r="AA75" s="92" t="s">
        <v>85</v>
      </c>
      <c r="AB75" s="92" t="s">
        <v>85</v>
      </c>
      <c r="AC75" s="92" t="s">
        <v>85</v>
      </c>
      <c r="AD75" s="92" t="s">
        <v>85</v>
      </c>
      <c r="AE75" s="92" t="s">
        <v>85</v>
      </c>
      <c r="AF75" s="92" t="s">
        <v>85</v>
      </c>
      <c r="AG75" s="92" t="s">
        <v>85</v>
      </c>
      <c r="AH75" s="92" t="s">
        <v>85</v>
      </c>
      <c r="AI75" t="s">
        <v>85</v>
      </c>
      <c r="AJ75" s="92">
        <v>0</v>
      </c>
      <c r="AK75" s="92">
        <v>0</v>
      </c>
      <c r="AL75" s="92">
        <f>AL72</f>
        <v>0.75</v>
      </c>
      <c r="AM75" s="92">
        <f>AM72</f>
        <v>2.7E-2</v>
      </c>
      <c r="AN75" s="92">
        <f>AN72</f>
        <v>3</v>
      </c>
      <c r="AO75" s="92"/>
      <c r="AP75" s="92"/>
      <c r="AQ75" s="93">
        <f>AM75*I75*0.1+AL75</f>
        <v>0.79957199999999995</v>
      </c>
      <c r="AR75" s="93">
        <f t="shared" si="95"/>
        <v>7.9957200000000006E-2</v>
      </c>
      <c r="AS75" s="94">
        <f t="shared" si="96"/>
        <v>0</v>
      </c>
      <c r="AT75" s="94">
        <f t="shared" si="97"/>
        <v>0.21988229999999997</v>
      </c>
      <c r="AU75" s="93">
        <f>1333*J73*POWER(10,-6)</f>
        <v>1.6397499600000001E-3</v>
      </c>
      <c r="AV75" s="94">
        <f t="shared" si="93"/>
        <v>1.1010512499599998</v>
      </c>
      <c r="AW75" s="95">
        <f t="shared" si="98"/>
        <v>0</v>
      </c>
      <c r="AX75" s="95">
        <f t="shared" si="99"/>
        <v>0</v>
      </c>
      <c r="AY75" s="95">
        <f t="shared" si="100"/>
        <v>4.8869058678224635E-5</v>
      </c>
    </row>
    <row r="76" spans="1:51" x14ac:dyDescent="0.3">
      <c r="A76" s="48" t="s">
        <v>23</v>
      </c>
      <c r="B76" s="48" t="str">
        <f>B72</f>
        <v>Трубопровод Верхний продукт от Е-107 до Е-108 
Рег.№ТТ-389</v>
      </c>
      <c r="C76" s="179" t="s">
        <v>195</v>
      </c>
      <c r="D76" s="49" t="s">
        <v>196</v>
      </c>
      <c r="E76" s="166">
        <v>4.9999999999999998E-7</v>
      </c>
      <c r="F76" s="168">
        <f>F72</f>
        <v>730</v>
      </c>
      <c r="G76" s="48">
        <v>3.5000000000000003E-2</v>
      </c>
      <c r="H76" s="50">
        <f t="shared" si="94"/>
        <v>1.2775000000000001E-5</v>
      </c>
      <c r="I76" s="162">
        <f>0.15*I72</f>
        <v>2.754</v>
      </c>
      <c r="J76" s="169">
        <f>I76</f>
        <v>2.754</v>
      </c>
      <c r="K76" s="174" t="s">
        <v>189</v>
      </c>
      <c r="L76" s="178">
        <v>3</v>
      </c>
      <c r="M76" s="92" t="str">
        <f t="shared" si="91"/>
        <v>С5</v>
      </c>
      <c r="N76" s="92" t="str">
        <f t="shared" si="91"/>
        <v>Трубопровод Верхний продукт от Е-107 до Е-108 
Рег.№ТТ-389</v>
      </c>
      <c r="O76" s="92" t="str">
        <f t="shared" si="92"/>
        <v>Частичное-факел</v>
      </c>
      <c r="P76" s="92" t="s">
        <v>85</v>
      </c>
      <c r="Q76" s="92" t="s">
        <v>85</v>
      </c>
      <c r="R76" s="92" t="s">
        <v>85</v>
      </c>
      <c r="S76" s="92" t="s">
        <v>85</v>
      </c>
      <c r="T76" s="92" t="s">
        <v>85</v>
      </c>
      <c r="U76" s="92" t="s">
        <v>85</v>
      </c>
      <c r="V76" s="92" t="s">
        <v>85</v>
      </c>
      <c r="W76" s="92" t="s">
        <v>85</v>
      </c>
      <c r="X76" s="92" t="s">
        <v>85</v>
      </c>
      <c r="Y76" s="92">
        <v>23</v>
      </c>
      <c r="Z76" s="92">
        <v>4</v>
      </c>
      <c r="AA76" s="92" t="s">
        <v>85</v>
      </c>
      <c r="AB76" s="92" t="s">
        <v>85</v>
      </c>
      <c r="AC76" s="92" t="s">
        <v>85</v>
      </c>
      <c r="AD76" s="92" t="s">
        <v>85</v>
      </c>
      <c r="AE76" s="92" t="s">
        <v>85</v>
      </c>
      <c r="AF76" s="92" t="s">
        <v>85</v>
      </c>
      <c r="AG76" s="92" t="s">
        <v>85</v>
      </c>
      <c r="AH76" s="92" t="s">
        <v>85</v>
      </c>
      <c r="AI76" t="s">
        <v>85</v>
      </c>
      <c r="AJ76" s="92">
        <v>0</v>
      </c>
      <c r="AK76" s="92">
        <v>2</v>
      </c>
      <c r="AL76" s="92">
        <f>0.1*$AL$2</f>
        <v>0.25</v>
      </c>
      <c r="AM76" s="92">
        <f>AM72</f>
        <v>2.7E-2</v>
      </c>
      <c r="AN76" s="92">
        <f>ROUNDUP(AN72/3,0)</f>
        <v>1</v>
      </c>
      <c r="AO76" s="92"/>
      <c r="AP76" s="92"/>
      <c r="AQ76" s="93">
        <f>AM76*I76+AL76</f>
        <v>0.32435799999999998</v>
      </c>
      <c r="AR76" s="93">
        <f t="shared" si="95"/>
        <v>3.2435800000000001E-2</v>
      </c>
      <c r="AS76" s="94">
        <f t="shared" si="96"/>
        <v>0.5</v>
      </c>
      <c r="AT76" s="94">
        <f t="shared" si="97"/>
        <v>0.21419844999999998</v>
      </c>
      <c r="AU76" s="93">
        <f>10068.2*J76*POWER(10,-6)</f>
        <v>2.7727822799999999E-2</v>
      </c>
      <c r="AV76" s="94">
        <f t="shared" si="93"/>
        <v>1.0987200727999999</v>
      </c>
      <c r="AW76" s="95">
        <f t="shared" si="98"/>
        <v>0</v>
      </c>
      <c r="AX76" s="95">
        <f t="shared" si="99"/>
        <v>2.5550000000000001E-5</v>
      </c>
      <c r="AY76" s="95">
        <f t="shared" si="100"/>
        <v>1.403614893002E-5</v>
      </c>
    </row>
    <row r="77" spans="1:51" x14ac:dyDescent="0.3">
      <c r="A77" s="48" t="s">
        <v>24</v>
      </c>
      <c r="B77" s="48" t="str">
        <f>B72</f>
        <v>Трубопровод Верхний продукт от Е-107 до Е-108 
Рег.№ТТ-389</v>
      </c>
      <c r="C77" s="179" t="s">
        <v>197</v>
      </c>
      <c r="D77" s="49" t="s">
        <v>198</v>
      </c>
      <c r="E77" s="167">
        <f>E76</f>
        <v>4.9999999999999998E-7</v>
      </c>
      <c r="F77" s="168">
        <f>F72</f>
        <v>730</v>
      </c>
      <c r="G77" s="48">
        <v>8.3000000000000001E-3</v>
      </c>
      <c r="H77" s="50">
        <f t="shared" si="94"/>
        <v>3.0295E-6</v>
      </c>
      <c r="I77" s="162">
        <f>I76</f>
        <v>2.754</v>
      </c>
      <c r="J77" s="169">
        <f>J73*0.15</f>
        <v>0.18451800000000002</v>
      </c>
      <c r="K77" s="173" t="s">
        <v>200</v>
      </c>
      <c r="L77" s="230">
        <v>4</v>
      </c>
      <c r="M77" s="92" t="str">
        <f t="shared" si="91"/>
        <v>С6</v>
      </c>
      <c r="N77" s="92" t="str">
        <f t="shared" si="91"/>
        <v>Трубопровод Верхний продукт от Е-107 до Е-108 
Рег.№ТТ-389</v>
      </c>
      <c r="O77" s="92" t="str">
        <f t="shared" si="92"/>
        <v>Частичное-взрыв</v>
      </c>
      <c r="P77" s="92" t="s">
        <v>85</v>
      </c>
      <c r="Q77" s="92" t="s">
        <v>85</v>
      </c>
      <c r="R77" s="92" t="s">
        <v>85</v>
      </c>
      <c r="S77" s="92" t="s">
        <v>85</v>
      </c>
      <c r="T77" s="92">
        <v>0</v>
      </c>
      <c r="U77" s="92">
        <v>0</v>
      </c>
      <c r="V77" s="92">
        <v>53.1</v>
      </c>
      <c r="W77" s="92">
        <v>144.1</v>
      </c>
      <c r="X77" s="92">
        <v>246.6</v>
      </c>
      <c r="Y77" s="92" t="s">
        <v>85</v>
      </c>
      <c r="Z77" s="92" t="s">
        <v>85</v>
      </c>
      <c r="AA77" s="92" t="s">
        <v>85</v>
      </c>
      <c r="AB77" s="92" t="s">
        <v>85</v>
      </c>
      <c r="AC77" s="92" t="s">
        <v>85</v>
      </c>
      <c r="AD77" s="92" t="s">
        <v>85</v>
      </c>
      <c r="AE77" s="92" t="s">
        <v>85</v>
      </c>
      <c r="AF77" s="92" t="s">
        <v>85</v>
      </c>
      <c r="AG77" s="92" t="s">
        <v>85</v>
      </c>
      <c r="AH77" s="92" t="s">
        <v>85</v>
      </c>
      <c r="AI77" t="s">
        <v>85</v>
      </c>
      <c r="AJ77" s="92">
        <v>0</v>
      </c>
      <c r="AK77" s="92">
        <v>1</v>
      </c>
      <c r="AL77" s="92">
        <f>0.1*$AL$2</f>
        <v>0.25</v>
      </c>
      <c r="AM77" s="92">
        <f>AM72</f>
        <v>2.7E-2</v>
      </c>
      <c r="AN77" s="92">
        <f>AN76</f>
        <v>1</v>
      </c>
      <c r="AO77" s="92"/>
      <c r="AP77" s="92"/>
      <c r="AQ77" s="93">
        <f t="shared" ref="AQ77:AQ78" si="101">AM77*I77+AL77</f>
        <v>0.32435799999999998</v>
      </c>
      <c r="AR77" s="93">
        <f t="shared" si="95"/>
        <v>3.2435800000000001E-2</v>
      </c>
      <c r="AS77" s="94">
        <f t="shared" si="96"/>
        <v>0.25</v>
      </c>
      <c r="AT77" s="94">
        <f t="shared" si="97"/>
        <v>0.15169844999999998</v>
      </c>
      <c r="AU77" s="93">
        <f>10068.2*J77*POWER(10,-6)*10</f>
        <v>1.8577641276000003E-2</v>
      </c>
      <c r="AV77" s="94">
        <f t="shared" si="93"/>
        <v>0.7770698912759999</v>
      </c>
      <c r="AW77" s="95">
        <f t="shared" si="98"/>
        <v>0</v>
      </c>
      <c r="AX77" s="95">
        <f t="shared" si="99"/>
        <v>3.0295E-6</v>
      </c>
      <c r="AY77" s="95">
        <f t="shared" si="100"/>
        <v>2.3541332356206418E-6</v>
      </c>
    </row>
    <row r="78" spans="1:51" x14ac:dyDescent="0.3">
      <c r="A78" s="48" t="s">
        <v>219</v>
      </c>
      <c r="B78" s="48" t="str">
        <f>B72</f>
        <v>Трубопровод Верхний продукт от Е-107 до Е-108 
Рег.№ТТ-389</v>
      </c>
      <c r="C78" s="179" t="s">
        <v>172</v>
      </c>
      <c r="D78" s="49" t="s">
        <v>174</v>
      </c>
      <c r="E78" s="167">
        <f>E76</f>
        <v>4.9999999999999998E-7</v>
      </c>
      <c r="F78" s="168">
        <f>F72</f>
        <v>730</v>
      </c>
      <c r="G78" s="48">
        <v>2.64E-2</v>
      </c>
      <c r="H78" s="50">
        <f t="shared" si="94"/>
        <v>9.6359999999999989E-6</v>
      </c>
      <c r="I78" s="162">
        <f>0.15*I72</f>
        <v>2.754</v>
      </c>
      <c r="J78" s="169">
        <f>J74*0.15</f>
        <v>2.754</v>
      </c>
      <c r="K78" s="174"/>
      <c r="L78" s="178"/>
      <c r="M78" s="92" t="str">
        <f t="shared" si="91"/>
        <v>С7</v>
      </c>
      <c r="N78" s="92" t="str">
        <f t="shared" si="91"/>
        <v>Трубопровод Верхний продукт от Е-107 до Е-108 
Рег.№ТТ-389</v>
      </c>
      <c r="O78" s="92" t="str">
        <f t="shared" si="92"/>
        <v>Частичное-пожар-вспышка</v>
      </c>
      <c r="P78" s="92" t="s">
        <v>85</v>
      </c>
      <c r="Q78" s="92" t="s">
        <v>85</v>
      </c>
      <c r="R78" s="92" t="s">
        <v>85</v>
      </c>
      <c r="S78" s="92" t="s">
        <v>85</v>
      </c>
      <c r="T78" s="92" t="s">
        <v>85</v>
      </c>
      <c r="U78" s="92" t="s">
        <v>85</v>
      </c>
      <c r="V78" s="92" t="s">
        <v>85</v>
      </c>
      <c r="W78" s="92" t="s">
        <v>85</v>
      </c>
      <c r="X78" s="92" t="s">
        <v>85</v>
      </c>
      <c r="Y78" s="92" t="s">
        <v>85</v>
      </c>
      <c r="Z78" s="92" t="s">
        <v>85</v>
      </c>
      <c r="AA78" s="92">
        <v>46.82</v>
      </c>
      <c r="AB78" s="92">
        <v>56.18</v>
      </c>
      <c r="AC78" s="92" t="s">
        <v>85</v>
      </c>
      <c r="AD78" s="92" t="s">
        <v>85</v>
      </c>
      <c r="AE78" s="92" t="s">
        <v>85</v>
      </c>
      <c r="AF78" s="92" t="s">
        <v>85</v>
      </c>
      <c r="AG78" s="92" t="s">
        <v>85</v>
      </c>
      <c r="AH78" s="92" t="s">
        <v>85</v>
      </c>
      <c r="AI78" t="s">
        <v>85</v>
      </c>
      <c r="AJ78" s="92">
        <v>0</v>
      </c>
      <c r="AK78" s="92">
        <v>1</v>
      </c>
      <c r="AL78" s="92">
        <f>0.1*$AL$2</f>
        <v>0.25</v>
      </c>
      <c r="AM78" s="92">
        <f>AM72</f>
        <v>2.7E-2</v>
      </c>
      <c r="AN78" s="92">
        <f>ROUNDUP(AN72/3,0)</f>
        <v>1</v>
      </c>
      <c r="AO78" s="92"/>
      <c r="AP78" s="92"/>
      <c r="AQ78" s="93">
        <f t="shared" si="101"/>
        <v>0.32435799999999998</v>
      </c>
      <c r="AR78" s="93">
        <f t="shared" si="95"/>
        <v>3.2435800000000001E-2</v>
      </c>
      <c r="AS78" s="94">
        <f t="shared" si="96"/>
        <v>0.25</v>
      </c>
      <c r="AT78" s="94">
        <f t="shared" si="97"/>
        <v>0.15169844999999998</v>
      </c>
      <c r="AU78" s="93">
        <f>10068.2*J78*POWER(10,-6)*10</f>
        <v>0.27727822800000002</v>
      </c>
      <c r="AV78" s="94">
        <f t="shared" si="93"/>
        <v>1.0357704779999999</v>
      </c>
      <c r="AW78" s="95">
        <f t="shared" si="98"/>
        <v>0</v>
      </c>
      <c r="AX78" s="95">
        <f t="shared" si="99"/>
        <v>9.6359999999999989E-6</v>
      </c>
      <c r="AY78" s="95">
        <f t="shared" si="100"/>
        <v>9.9806843260079978E-6</v>
      </c>
    </row>
    <row r="79" spans="1:51" ht="15" thickBot="1" x14ac:dyDescent="0.35">
      <c r="A79" s="48" t="s">
        <v>220</v>
      </c>
      <c r="B79" s="48" t="str">
        <f>B72</f>
        <v>Трубопровод Верхний продукт от Е-107 до Е-108 
Рег.№ТТ-389</v>
      </c>
      <c r="C79" s="179" t="s">
        <v>173</v>
      </c>
      <c r="D79" s="49" t="s">
        <v>62</v>
      </c>
      <c r="E79" s="167">
        <f>E76</f>
        <v>4.9999999999999998E-7</v>
      </c>
      <c r="F79" s="168">
        <f>F72</f>
        <v>730</v>
      </c>
      <c r="G79" s="48">
        <v>0.93030000000000002</v>
      </c>
      <c r="H79" s="50">
        <f t="shared" si="94"/>
        <v>3.3955949999999997E-4</v>
      </c>
      <c r="I79" s="162">
        <f>0.15*I72</f>
        <v>2.754</v>
      </c>
      <c r="J79" s="171">
        <v>0</v>
      </c>
      <c r="K79" s="175"/>
      <c r="L79" s="176"/>
      <c r="M79" s="92" t="str">
        <f t="shared" si="91"/>
        <v>С8</v>
      </c>
      <c r="N79" s="92" t="str">
        <f t="shared" si="91"/>
        <v>Трубопровод Верхний продукт от Е-107 до Е-108 
Рег.№ТТ-389</v>
      </c>
      <c r="O79" s="92" t="str">
        <f t="shared" si="92"/>
        <v>Частичное-ликвидация</v>
      </c>
      <c r="P79" s="92" t="s">
        <v>85</v>
      </c>
      <c r="Q79" s="92" t="s">
        <v>85</v>
      </c>
      <c r="R79" s="92" t="s">
        <v>85</v>
      </c>
      <c r="S79" s="92" t="s">
        <v>85</v>
      </c>
      <c r="T79" s="92" t="s">
        <v>85</v>
      </c>
      <c r="U79" s="92" t="s">
        <v>85</v>
      </c>
      <c r="V79" s="92" t="s">
        <v>85</v>
      </c>
      <c r="W79" s="92" t="s">
        <v>85</v>
      </c>
      <c r="X79" s="92" t="s">
        <v>85</v>
      </c>
      <c r="Y79" s="92" t="s">
        <v>85</v>
      </c>
      <c r="Z79" s="92" t="s">
        <v>85</v>
      </c>
      <c r="AA79" s="92" t="s">
        <v>85</v>
      </c>
      <c r="AB79" s="92" t="s">
        <v>85</v>
      </c>
      <c r="AC79" s="92" t="s">
        <v>85</v>
      </c>
      <c r="AD79" s="92" t="s">
        <v>85</v>
      </c>
      <c r="AE79" s="92" t="s">
        <v>85</v>
      </c>
      <c r="AF79" s="92" t="s">
        <v>85</v>
      </c>
      <c r="AG79" s="92" t="s">
        <v>85</v>
      </c>
      <c r="AH79" s="92" t="s">
        <v>85</v>
      </c>
      <c r="AI79" t="s">
        <v>85</v>
      </c>
      <c r="AJ79" s="92">
        <v>0</v>
      </c>
      <c r="AK79" s="92">
        <v>0</v>
      </c>
      <c r="AL79" s="92">
        <f>0.1*$AL$2</f>
        <v>0.25</v>
      </c>
      <c r="AM79" s="92">
        <f>AM72</f>
        <v>2.7E-2</v>
      </c>
      <c r="AN79" s="92">
        <f>ROUNDUP(AN72/3,0)</f>
        <v>1</v>
      </c>
      <c r="AO79" s="92"/>
      <c r="AP79" s="92"/>
      <c r="AQ79" s="93">
        <f>AM79*I79*0.1+AL79</f>
        <v>0.25743579999999999</v>
      </c>
      <c r="AR79" s="93">
        <f t="shared" si="95"/>
        <v>2.5743580000000002E-2</v>
      </c>
      <c r="AS79" s="94">
        <f t="shared" si="96"/>
        <v>0</v>
      </c>
      <c r="AT79" s="94">
        <f t="shared" si="97"/>
        <v>7.0794844999999995E-2</v>
      </c>
      <c r="AU79" s="93">
        <f>1333*J78*POWER(10,-6)</f>
        <v>3.6710819999999996E-3</v>
      </c>
      <c r="AV79" s="94">
        <f t="shared" si="93"/>
        <v>0.35764530699999997</v>
      </c>
      <c r="AW79" s="95">
        <f t="shared" si="98"/>
        <v>0</v>
      </c>
      <c r="AX79" s="95">
        <f t="shared" si="99"/>
        <v>0</v>
      </c>
      <c r="AY79" s="95">
        <f t="shared" si="100"/>
        <v>1.2144186162226647E-4</v>
      </c>
    </row>
    <row r="80" spans="1:51" x14ac:dyDescent="0.3">
      <c r="A80" s="52"/>
      <c r="B80" s="52"/>
      <c r="C80" s="92"/>
      <c r="D80" s="268"/>
      <c r="E80" s="269"/>
      <c r="F80" s="270"/>
      <c r="G80" s="52"/>
      <c r="H80" s="95"/>
      <c r="I80" s="94"/>
      <c r="J80" s="52"/>
      <c r="K80" s="52"/>
      <c r="L80" s="52"/>
      <c r="M80" s="92"/>
      <c r="N80" s="92"/>
      <c r="O80" s="92"/>
      <c r="P80" s="92" t="s">
        <v>85</v>
      </c>
      <c r="Q80" s="92" t="s">
        <v>85</v>
      </c>
      <c r="R80" s="92" t="s">
        <v>85</v>
      </c>
      <c r="S80" s="92" t="s">
        <v>85</v>
      </c>
      <c r="T80" s="92" t="s">
        <v>85</v>
      </c>
      <c r="U80" s="92" t="s">
        <v>85</v>
      </c>
      <c r="V80" s="92" t="s">
        <v>85</v>
      </c>
      <c r="W80" s="92" t="s">
        <v>85</v>
      </c>
      <c r="X80" s="92" t="s">
        <v>85</v>
      </c>
      <c r="Y80" s="92" t="s">
        <v>85</v>
      </c>
      <c r="Z80" s="92" t="s">
        <v>85</v>
      </c>
      <c r="AA80" s="92" t="s">
        <v>85</v>
      </c>
      <c r="AB80" s="92" t="s">
        <v>85</v>
      </c>
      <c r="AC80" s="92" t="s">
        <v>85</v>
      </c>
      <c r="AD80" s="92" t="s">
        <v>85</v>
      </c>
      <c r="AE80" s="92" t="s">
        <v>85</v>
      </c>
      <c r="AF80" s="92" t="s">
        <v>85</v>
      </c>
      <c r="AG80" s="92" t="s">
        <v>85</v>
      </c>
      <c r="AH80" s="92" t="s">
        <v>85</v>
      </c>
      <c r="AI80" t="s">
        <v>85</v>
      </c>
      <c r="AJ80" s="92"/>
      <c r="AK80" s="92"/>
      <c r="AL80" s="92"/>
      <c r="AM80" s="92"/>
      <c r="AN80" s="92"/>
      <c r="AO80" s="92"/>
      <c r="AP80" s="92"/>
      <c r="AQ80" s="93"/>
      <c r="AR80" s="93"/>
      <c r="AS80" s="94"/>
      <c r="AT80" s="94"/>
      <c r="AU80" s="93"/>
      <c r="AV80" s="94"/>
      <c r="AW80" s="95"/>
      <c r="AX80" s="95"/>
      <c r="AY80" s="95"/>
    </row>
    <row r="81" spans="1:51" ht="15" thickBot="1" x14ac:dyDescent="0.35">
      <c r="P81" t="s">
        <v>85</v>
      </c>
      <c r="Q81" t="s">
        <v>85</v>
      </c>
      <c r="R81" t="s">
        <v>85</v>
      </c>
      <c r="S81" t="s">
        <v>85</v>
      </c>
      <c r="T81" t="s">
        <v>85</v>
      </c>
      <c r="U81" t="s">
        <v>85</v>
      </c>
      <c r="V81" t="s">
        <v>85</v>
      </c>
      <c r="W81" t="s">
        <v>85</v>
      </c>
      <c r="X81" t="s">
        <v>85</v>
      </c>
      <c r="Y81" t="s">
        <v>85</v>
      </c>
      <c r="Z81" t="s">
        <v>85</v>
      </c>
      <c r="AA81" t="s">
        <v>85</v>
      </c>
      <c r="AB81" t="s">
        <v>85</v>
      </c>
      <c r="AC81" t="s">
        <v>85</v>
      </c>
      <c r="AD81" t="s">
        <v>85</v>
      </c>
      <c r="AE81" t="s">
        <v>85</v>
      </c>
      <c r="AF81" t="s">
        <v>85</v>
      </c>
      <c r="AG81" t="s">
        <v>85</v>
      </c>
      <c r="AH81" t="s">
        <v>85</v>
      </c>
      <c r="AI81" t="s">
        <v>85</v>
      </c>
    </row>
    <row r="82" spans="1:51" ht="18" customHeight="1" x14ac:dyDescent="0.3">
      <c r="A82" s="48" t="s">
        <v>19</v>
      </c>
      <c r="B82" s="311" t="s">
        <v>337</v>
      </c>
      <c r="C82" s="179" t="s">
        <v>191</v>
      </c>
      <c r="D82" s="49" t="s">
        <v>339</v>
      </c>
      <c r="E82" s="166">
        <v>9.9999999999999995E-8</v>
      </c>
      <c r="F82" s="163">
        <v>635</v>
      </c>
      <c r="G82" s="48">
        <v>0.2</v>
      </c>
      <c r="H82" s="50">
        <f>E82*F82*G82</f>
        <v>1.27E-5</v>
      </c>
      <c r="I82" s="164">
        <f>1.2*10.96</f>
        <v>13.152000000000001</v>
      </c>
      <c r="J82" s="169">
        <f>I82</f>
        <v>13.152000000000001</v>
      </c>
      <c r="K82" s="172" t="s">
        <v>184</v>
      </c>
      <c r="L82" s="177">
        <v>0</v>
      </c>
      <c r="M82" s="92" t="str">
        <f t="shared" ref="M82:N89" si="102">A82</f>
        <v>С1</v>
      </c>
      <c r="N82" s="92" t="str">
        <f t="shared" si="102"/>
        <v>Трубопровод Верхний продукт от Е-109 до Е-110 
Рег.№ТТ-381</v>
      </c>
      <c r="O82" s="92" t="str">
        <f t="shared" ref="O82:O89" si="103">D82</f>
        <v>Полное-факельное горение</v>
      </c>
      <c r="P82" s="92" t="s">
        <v>85</v>
      </c>
      <c r="Q82" s="92" t="s">
        <v>85</v>
      </c>
      <c r="R82" s="92" t="s">
        <v>85</v>
      </c>
      <c r="S82" s="92" t="s">
        <v>85</v>
      </c>
      <c r="T82" s="92" t="s">
        <v>85</v>
      </c>
      <c r="U82" s="92" t="s">
        <v>85</v>
      </c>
      <c r="V82" s="92" t="s">
        <v>85</v>
      </c>
      <c r="W82" s="92" t="s">
        <v>85</v>
      </c>
      <c r="X82" s="92" t="s">
        <v>85</v>
      </c>
      <c r="Y82" s="92">
        <v>62</v>
      </c>
      <c r="Z82" s="92">
        <v>10</v>
      </c>
      <c r="AA82" s="92" t="s">
        <v>85</v>
      </c>
      <c r="AB82" s="92" t="s">
        <v>85</v>
      </c>
      <c r="AC82" s="92" t="s">
        <v>85</v>
      </c>
      <c r="AD82" s="92" t="s">
        <v>85</v>
      </c>
      <c r="AE82" s="92" t="s">
        <v>85</v>
      </c>
      <c r="AF82" s="92" t="s">
        <v>85</v>
      </c>
      <c r="AG82" s="92" t="s">
        <v>85</v>
      </c>
      <c r="AH82" s="92" t="s">
        <v>85</v>
      </c>
      <c r="AI82" t="s">
        <v>85</v>
      </c>
      <c r="AJ82" s="52">
        <v>2</v>
      </c>
      <c r="AK82" s="52">
        <v>4</v>
      </c>
      <c r="AL82" s="165">
        <v>2.86</v>
      </c>
      <c r="AM82" s="165">
        <v>2.7E-2</v>
      </c>
      <c r="AN82" s="165">
        <v>20</v>
      </c>
      <c r="AO82" s="92"/>
      <c r="AP82" s="92"/>
      <c r="AQ82" s="93">
        <f>AM82*I82+AL82</f>
        <v>3.2151039999999997</v>
      </c>
      <c r="AR82" s="93">
        <f>0.1*AQ82</f>
        <v>0.32151039999999997</v>
      </c>
      <c r="AS82" s="94">
        <f>AJ82*3+0.25*AK82</f>
        <v>7</v>
      </c>
      <c r="AT82" s="94">
        <f>SUM(AQ82:AS82)/4</f>
        <v>2.6341535999999999</v>
      </c>
      <c r="AU82" s="93">
        <f>10068.2*J82*POWER(10,-6)</f>
        <v>0.13241696640000003</v>
      </c>
      <c r="AV82" s="94">
        <f t="shared" ref="AV82:AV89" si="104">AU82+AT82+AS82+AR82+AQ82</f>
        <v>13.3031849664</v>
      </c>
      <c r="AW82" s="95">
        <f>AJ82*H82</f>
        <v>2.5400000000000001E-5</v>
      </c>
      <c r="AX82" s="95">
        <f>H82*AK82</f>
        <v>5.0800000000000002E-5</v>
      </c>
      <c r="AY82" s="95">
        <f>H82*AV82</f>
        <v>1.6895044907328001E-4</v>
      </c>
    </row>
    <row r="83" spans="1:51" x14ac:dyDescent="0.3">
      <c r="A83" s="48" t="s">
        <v>20</v>
      </c>
      <c r="B83" s="48" t="str">
        <f>B82</f>
        <v>Трубопровод Верхний продукт от Е-109 до Е-110 
Рег.№ТТ-381</v>
      </c>
      <c r="C83" s="179" t="s">
        <v>169</v>
      </c>
      <c r="D83" s="49" t="s">
        <v>63</v>
      </c>
      <c r="E83" s="167">
        <f>E82</f>
        <v>9.9999999999999995E-8</v>
      </c>
      <c r="F83" s="168">
        <f>F82</f>
        <v>635</v>
      </c>
      <c r="G83" s="48">
        <v>0.1152</v>
      </c>
      <c r="H83" s="50">
        <f t="shared" ref="H83:H89" si="105">E83*F83*G83</f>
        <v>7.3151999999999999E-6</v>
      </c>
      <c r="I83" s="162">
        <f>I82</f>
        <v>13.152000000000001</v>
      </c>
      <c r="J83" s="180">
        <f>0.058*I82</f>
        <v>0.76281600000000005</v>
      </c>
      <c r="K83" s="174" t="s">
        <v>185</v>
      </c>
      <c r="L83" s="178">
        <v>0</v>
      </c>
      <c r="M83" s="92" t="str">
        <f t="shared" si="102"/>
        <v>С2</v>
      </c>
      <c r="N83" s="92" t="str">
        <f t="shared" si="102"/>
        <v>Трубопровод Верхний продукт от Е-109 до Е-110 
Рег.№ТТ-381</v>
      </c>
      <c r="O83" s="92" t="str">
        <f t="shared" si="103"/>
        <v>Полное-взрыв</v>
      </c>
      <c r="P83" s="92" t="s">
        <v>85</v>
      </c>
      <c r="Q83" s="92" t="s">
        <v>85</v>
      </c>
      <c r="R83" s="92" t="s">
        <v>85</v>
      </c>
      <c r="S83" s="92" t="s">
        <v>85</v>
      </c>
      <c r="T83" s="92">
        <v>0</v>
      </c>
      <c r="U83" s="92">
        <v>58.6</v>
      </c>
      <c r="V83" s="92">
        <v>166.6</v>
      </c>
      <c r="W83" s="92">
        <v>423.6</v>
      </c>
      <c r="X83" s="92">
        <v>715.6</v>
      </c>
      <c r="Y83" s="92" t="s">
        <v>85</v>
      </c>
      <c r="Z83" s="92" t="s">
        <v>85</v>
      </c>
      <c r="AA83" s="92" t="s">
        <v>85</v>
      </c>
      <c r="AB83" s="92" t="s">
        <v>85</v>
      </c>
      <c r="AC83" s="92" t="s">
        <v>85</v>
      </c>
      <c r="AD83" s="92" t="s">
        <v>85</v>
      </c>
      <c r="AE83" s="92" t="s">
        <v>85</v>
      </c>
      <c r="AF83" s="92" t="s">
        <v>85</v>
      </c>
      <c r="AG83" s="92" t="s">
        <v>85</v>
      </c>
      <c r="AH83" s="92" t="s">
        <v>85</v>
      </c>
      <c r="AI83" t="s">
        <v>85</v>
      </c>
      <c r="AJ83" s="52">
        <v>4</v>
      </c>
      <c r="AK83" s="52">
        <v>5</v>
      </c>
      <c r="AL83" s="92">
        <f>AL82</f>
        <v>2.86</v>
      </c>
      <c r="AM83" s="92">
        <f>AM82</f>
        <v>2.7E-2</v>
      </c>
      <c r="AN83" s="92">
        <f>AN82</f>
        <v>20</v>
      </c>
      <c r="AO83" s="92"/>
      <c r="AP83" s="92"/>
      <c r="AQ83" s="93">
        <f>AM83*I83+AL83</f>
        <v>3.2151039999999997</v>
      </c>
      <c r="AR83" s="93">
        <f t="shared" ref="AR83:AR89" si="106">0.1*AQ83</f>
        <v>0.32151039999999997</v>
      </c>
      <c r="AS83" s="94">
        <f t="shared" ref="AS83:AS89" si="107">AJ83*3+0.25*AK83</f>
        <v>13.25</v>
      </c>
      <c r="AT83" s="94">
        <f t="shared" ref="AT83:AT89" si="108">SUM(AQ83:AS83)/4</f>
        <v>4.1966535999999994</v>
      </c>
      <c r="AU83" s="93">
        <f>10068.2*J83*POWER(10,-6)*10</f>
        <v>7.6801840512000008E-2</v>
      </c>
      <c r="AV83" s="94">
        <f t="shared" si="104"/>
        <v>21.060069840512</v>
      </c>
      <c r="AW83" s="95">
        <f t="shared" ref="AW83:AW89" si="109">AJ83*H83</f>
        <v>2.9260799999999999E-5</v>
      </c>
      <c r="AX83" s="95">
        <f t="shared" ref="AX83:AX89" si="110">H83*AK83</f>
        <v>3.6575999999999997E-5</v>
      </c>
      <c r="AY83" s="95">
        <f t="shared" ref="AY83:AY89" si="111">H83*AV83</f>
        <v>1.5405862289731337E-4</v>
      </c>
    </row>
    <row r="84" spans="1:51" x14ac:dyDescent="0.3">
      <c r="A84" s="48" t="s">
        <v>21</v>
      </c>
      <c r="B84" s="48" t="str">
        <f>B82</f>
        <v>Трубопровод Верхний продукт от Е-109 до Е-110 
Рег.№ТТ-381</v>
      </c>
      <c r="C84" s="179" t="s">
        <v>336</v>
      </c>
      <c r="D84" s="49" t="s">
        <v>334</v>
      </c>
      <c r="E84" s="167">
        <f>E82</f>
        <v>9.9999999999999995E-8</v>
      </c>
      <c r="F84" s="168">
        <f>F82</f>
        <v>635</v>
      </c>
      <c r="G84" s="48">
        <v>7.6799999999999993E-2</v>
      </c>
      <c r="H84" s="50">
        <f t="shared" si="105"/>
        <v>4.8767999999999996E-6</v>
      </c>
      <c r="I84" s="162">
        <f>I82</f>
        <v>13.152000000000001</v>
      </c>
      <c r="J84" s="169">
        <f>0.6*I82</f>
        <v>7.8912000000000004</v>
      </c>
      <c r="K84" s="174" t="s">
        <v>186</v>
      </c>
      <c r="L84" s="178">
        <v>35</v>
      </c>
      <c r="M84" s="92" t="str">
        <f t="shared" si="102"/>
        <v>С3</v>
      </c>
      <c r="N84" s="92" t="str">
        <f t="shared" si="102"/>
        <v>Трубопровод Верхний продукт от Е-109 до Е-110 
Рег.№ТТ-381</v>
      </c>
      <c r="O84" s="92" t="str">
        <f t="shared" si="103"/>
        <v>Полное-огненный шар</v>
      </c>
      <c r="P84" s="92" t="s">
        <v>85</v>
      </c>
      <c r="Q84" s="92" t="s">
        <v>85</v>
      </c>
      <c r="R84" s="92" t="s">
        <v>85</v>
      </c>
      <c r="S84" s="92" t="s">
        <v>85</v>
      </c>
      <c r="T84" s="92" t="s">
        <v>85</v>
      </c>
      <c r="U84" s="92" t="s">
        <v>85</v>
      </c>
      <c r="V84" s="92" t="s">
        <v>85</v>
      </c>
      <c r="W84" s="92" t="s">
        <v>85</v>
      </c>
      <c r="X84" s="92" t="s">
        <v>85</v>
      </c>
      <c r="Y84" s="92" t="s">
        <v>85</v>
      </c>
      <c r="Z84" s="92" t="s">
        <v>85</v>
      </c>
      <c r="AA84" s="92" t="s">
        <v>85</v>
      </c>
      <c r="AB84" s="92" t="s">
        <v>85</v>
      </c>
      <c r="AC84" s="92" t="s">
        <v>85</v>
      </c>
      <c r="AD84" s="92" t="s">
        <v>85</v>
      </c>
      <c r="AE84" s="92">
        <v>76</v>
      </c>
      <c r="AF84" s="92">
        <v>116.5</v>
      </c>
      <c r="AG84" s="92">
        <v>141.5</v>
      </c>
      <c r="AH84" s="92">
        <v>184.5</v>
      </c>
      <c r="AI84" t="s">
        <v>85</v>
      </c>
      <c r="AJ84" s="92">
        <v>0</v>
      </c>
      <c r="AK84" s="92">
        <v>0</v>
      </c>
      <c r="AL84" s="92">
        <f>AL82</f>
        <v>2.86</v>
      </c>
      <c r="AM84" s="92">
        <f>AM82</f>
        <v>2.7E-2</v>
      </c>
      <c r="AN84" s="92">
        <f>AN82</f>
        <v>20</v>
      </c>
      <c r="AO84" s="92"/>
      <c r="AP84" s="92"/>
      <c r="AQ84" s="93">
        <f>AM84*I84*0.1+AL84</f>
        <v>2.8955104</v>
      </c>
      <c r="AR84" s="93">
        <f t="shared" si="106"/>
        <v>0.28955104000000004</v>
      </c>
      <c r="AS84" s="94">
        <f t="shared" si="107"/>
        <v>0</v>
      </c>
      <c r="AT84" s="94">
        <f t="shared" si="108"/>
        <v>0.79626536000000003</v>
      </c>
      <c r="AU84" s="93">
        <f>1333*J82*POWER(10,-6)</f>
        <v>1.7531616E-2</v>
      </c>
      <c r="AV84" s="94">
        <f t="shared" si="104"/>
        <v>3.998858416</v>
      </c>
      <c r="AW84" s="95">
        <f t="shared" si="109"/>
        <v>0</v>
      </c>
      <c r="AX84" s="95">
        <f t="shared" si="110"/>
        <v>0</v>
      </c>
      <c r="AY84" s="95">
        <f t="shared" si="111"/>
        <v>1.9501632723148799E-5</v>
      </c>
    </row>
    <row r="85" spans="1:51" x14ac:dyDescent="0.3">
      <c r="A85" s="48" t="s">
        <v>22</v>
      </c>
      <c r="B85" s="48" t="str">
        <f>B82</f>
        <v>Трубопровод Верхний продукт от Е-109 до Е-110 
Рег.№ТТ-381</v>
      </c>
      <c r="C85" s="179" t="s">
        <v>170</v>
      </c>
      <c r="D85" s="49" t="s">
        <v>61</v>
      </c>
      <c r="E85" s="167">
        <f>E82</f>
        <v>9.9999999999999995E-8</v>
      </c>
      <c r="F85" s="168">
        <f>F82</f>
        <v>635</v>
      </c>
      <c r="G85" s="48">
        <v>0.60799999999999998</v>
      </c>
      <c r="H85" s="50">
        <f t="shared" si="105"/>
        <v>3.8608E-5</v>
      </c>
      <c r="I85" s="162">
        <f>I82</f>
        <v>13.152000000000001</v>
      </c>
      <c r="J85" s="171">
        <v>0</v>
      </c>
      <c r="K85" s="174" t="s">
        <v>188</v>
      </c>
      <c r="L85" s="178">
        <v>45390</v>
      </c>
      <c r="M85" s="92" t="str">
        <f t="shared" si="102"/>
        <v>С4</v>
      </c>
      <c r="N85" s="92" t="str">
        <f t="shared" si="102"/>
        <v>Трубопровод Верхний продукт от Е-109 до Е-110 
Рег.№ТТ-381</v>
      </c>
      <c r="O85" s="92" t="str">
        <f t="shared" si="103"/>
        <v>Полное-ликвидация</v>
      </c>
      <c r="P85" s="92" t="s">
        <v>85</v>
      </c>
      <c r="Q85" s="92" t="s">
        <v>85</v>
      </c>
      <c r="R85" s="92" t="s">
        <v>85</v>
      </c>
      <c r="S85" s="92" t="s">
        <v>85</v>
      </c>
      <c r="T85" s="92" t="s">
        <v>85</v>
      </c>
      <c r="U85" s="92" t="s">
        <v>85</v>
      </c>
      <c r="V85" s="92" t="s">
        <v>85</v>
      </c>
      <c r="W85" s="92" t="s">
        <v>85</v>
      </c>
      <c r="X85" s="92" t="s">
        <v>85</v>
      </c>
      <c r="Y85" s="92" t="s">
        <v>85</v>
      </c>
      <c r="Z85" s="92" t="s">
        <v>85</v>
      </c>
      <c r="AA85" s="92" t="s">
        <v>85</v>
      </c>
      <c r="AB85" s="92" t="s">
        <v>85</v>
      </c>
      <c r="AC85" s="92" t="s">
        <v>85</v>
      </c>
      <c r="AD85" s="92" t="s">
        <v>85</v>
      </c>
      <c r="AE85" s="92" t="s">
        <v>85</v>
      </c>
      <c r="AF85" s="92" t="s">
        <v>85</v>
      </c>
      <c r="AG85" s="92" t="s">
        <v>85</v>
      </c>
      <c r="AH85" s="92" t="s">
        <v>85</v>
      </c>
      <c r="AI85" t="s">
        <v>85</v>
      </c>
      <c r="AJ85" s="92">
        <v>0</v>
      </c>
      <c r="AK85" s="92">
        <v>0</v>
      </c>
      <c r="AL85" s="92">
        <f>AL82</f>
        <v>2.86</v>
      </c>
      <c r="AM85" s="92">
        <f>AM82</f>
        <v>2.7E-2</v>
      </c>
      <c r="AN85" s="92">
        <f>AN82</f>
        <v>20</v>
      </c>
      <c r="AO85" s="92"/>
      <c r="AP85" s="92"/>
      <c r="AQ85" s="93">
        <f>AM85*I85*0.1+AL85</f>
        <v>2.8955104</v>
      </c>
      <c r="AR85" s="93">
        <f t="shared" si="106"/>
        <v>0.28955104000000004</v>
      </c>
      <c r="AS85" s="94">
        <f t="shared" si="107"/>
        <v>0</v>
      </c>
      <c r="AT85" s="94">
        <f t="shared" si="108"/>
        <v>0.79626536000000003</v>
      </c>
      <c r="AU85" s="93">
        <f>1333*J83*POWER(10,-6)</f>
        <v>1.0168337280000001E-3</v>
      </c>
      <c r="AV85" s="94">
        <f t="shared" si="104"/>
        <v>3.982343633728</v>
      </c>
      <c r="AW85" s="95">
        <f t="shared" si="109"/>
        <v>0</v>
      </c>
      <c r="AX85" s="95">
        <f t="shared" si="110"/>
        <v>0</v>
      </c>
      <c r="AY85" s="95">
        <f t="shared" si="111"/>
        <v>1.5375032301097062E-4</v>
      </c>
    </row>
    <row r="86" spans="1:51" x14ac:dyDescent="0.3">
      <c r="A86" s="48" t="s">
        <v>23</v>
      </c>
      <c r="B86" s="48" t="str">
        <f>B82</f>
        <v>Трубопровод Верхний продукт от Е-109 до Е-110 
Рег.№ТТ-381</v>
      </c>
      <c r="C86" s="179" t="s">
        <v>195</v>
      </c>
      <c r="D86" s="49" t="s">
        <v>196</v>
      </c>
      <c r="E86" s="166">
        <v>4.9999999999999998E-7</v>
      </c>
      <c r="F86" s="168">
        <f>F82</f>
        <v>635</v>
      </c>
      <c r="G86" s="48">
        <v>3.5000000000000003E-2</v>
      </c>
      <c r="H86" s="50">
        <f t="shared" si="105"/>
        <v>1.1112499999999999E-5</v>
      </c>
      <c r="I86" s="162">
        <f>0.15*I82</f>
        <v>1.9728000000000001</v>
      </c>
      <c r="J86" s="169">
        <f>I86</f>
        <v>1.9728000000000001</v>
      </c>
      <c r="K86" s="174" t="s">
        <v>189</v>
      </c>
      <c r="L86" s="178">
        <v>3</v>
      </c>
      <c r="M86" s="92" t="str">
        <f t="shared" si="102"/>
        <v>С5</v>
      </c>
      <c r="N86" s="92" t="str">
        <f t="shared" si="102"/>
        <v>Трубопровод Верхний продукт от Е-109 до Е-110 
Рег.№ТТ-381</v>
      </c>
      <c r="O86" s="92" t="str">
        <f t="shared" si="103"/>
        <v>Частичное-факел</v>
      </c>
      <c r="P86" s="92" t="s">
        <v>85</v>
      </c>
      <c r="Q86" s="92" t="s">
        <v>85</v>
      </c>
      <c r="R86" s="92" t="s">
        <v>85</v>
      </c>
      <c r="S86" s="92" t="s">
        <v>85</v>
      </c>
      <c r="T86" s="92" t="s">
        <v>85</v>
      </c>
      <c r="U86" s="92" t="s">
        <v>85</v>
      </c>
      <c r="V86" s="92" t="s">
        <v>85</v>
      </c>
      <c r="W86" s="92" t="s">
        <v>85</v>
      </c>
      <c r="X86" s="92" t="s">
        <v>85</v>
      </c>
      <c r="Y86" s="92">
        <v>40</v>
      </c>
      <c r="Z86" s="92">
        <v>6</v>
      </c>
      <c r="AA86" s="92" t="s">
        <v>85</v>
      </c>
      <c r="AB86" s="92" t="s">
        <v>85</v>
      </c>
      <c r="AC86" s="92" t="s">
        <v>85</v>
      </c>
      <c r="AD86" s="92" t="s">
        <v>85</v>
      </c>
      <c r="AE86" s="92" t="s">
        <v>85</v>
      </c>
      <c r="AF86" s="92" t="s">
        <v>85</v>
      </c>
      <c r="AG86" s="92" t="s">
        <v>85</v>
      </c>
      <c r="AH86" s="92" t="s">
        <v>85</v>
      </c>
      <c r="AI86" t="s">
        <v>85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7</v>
      </c>
      <c r="AO86" s="92"/>
      <c r="AP86" s="92"/>
      <c r="AQ86" s="93">
        <f>AM86*I86+AL86</f>
        <v>0.30326560000000002</v>
      </c>
      <c r="AR86" s="93">
        <f t="shared" si="106"/>
        <v>3.0326560000000002E-2</v>
      </c>
      <c r="AS86" s="94">
        <f t="shared" si="107"/>
        <v>0.5</v>
      </c>
      <c r="AT86" s="94">
        <f t="shared" si="108"/>
        <v>0.20839804000000001</v>
      </c>
      <c r="AU86" s="93">
        <f>10068.2*J86*POWER(10,-6)</f>
        <v>1.9862544960000002E-2</v>
      </c>
      <c r="AV86" s="94">
        <f t="shared" si="104"/>
        <v>1.0618527449599999</v>
      </c>
      <c r="AW86" s="95">
        <f t="shared" si="109"/>
        <v>0</v>
      </c>
      <c r="AX86" s="95">
        <f t="shared" si="110"/>
        <v>2.2224999999999998E-5</v>
      </c>
      <c r="AY86" s="95">
        <f t="shared" si="111"/>
        <v>1.1799838628367998E-5</v>
      </c>
    </row>
    <row r="87" spans="1:51" x14ac:dyDescent="0.3">
      <c r="A87" s="48" t="s">
        <v>24</v>
      </c>
      <c r="B87" s="48" t="str">
        <f>B82</f>
        <v>Трубопровод Верхний продукт от Е-109 до Е-110 
Рег.№ТТ-381</v>
      </c>
      <c r="C87" s="179" t="s">
        <v>197</v>
      </c>
      <c r="D87" s="49" t="s">
        <v>198</v>
      </c>
      <c r="E87" s="167">
        <f>E86</f>
        <v>4.9999999999999998E-7</v>
      </c>
      <c r="F87" s="168">
        <v>635</v>
      </c>
      <c r="G87" s="48">
        <v>8.3000000000000001E-3</v>
      </c>
      <c r="H87" s="50">
        <f t="shared" si="105"/>
        <v>2.6352499999999999E-6</v>
      </c>
      <c r="I87" s="162">
        <f>I86</f>
        <v>1.9728000000000001</v>
      </c>
      <c r="J87" s="169">
        <f>J83*0.15</f>
        <v>0.11442240000000001</v>
      </c>
      <c r="K87" s="173" t="s">
        <v>200</v>
      </c>
      <c r="L87" s="230">
        <v>19</v>
      </c>
      <c r="M87" s="92" t="str">
        <f t="shared" si="102"/>
        <v>С6</v>
      </c>
      <c r="N87" s="92" t="str">
        <f t="shared" si="102"/>
        <v>Трубопровод Верхний продукт от Е-109 до Е-110 
Рег.№ТТ-381</v>
      </c>
      <c r="O87" s="92" t="str">
        <f t="shared" si="103"/>
        <v>Частичное-взрыв</v>
      </c>
      <c r="P87" s="92" t="s">
        <v>85</v>
      </c>
      <c r="Q87" s="92" t="s">
        <v>85</v>
      </c>
      <c r="R87" s="92" t="s">
        <v>85</v>
      </c>
      <c r="S87" s="92" t="s">
        <v>85</v>
      </c>
      <c r="T87" s="92">
        <v>0</v>
      </c>
      <c r="U87" s="92">
        <v>31.1</v>
      </c>
      <c r="V87" s="92">
        <v>88.6</v>
      </c>
      <c r="W87" s="92">
        <v>225.1</v>
      </c>
      <c r="X87" s="92">
        <v>380.6</v>
      </c>
      <c r="Y87" s="92" t="s">
        <v>85</v>
      </c>
      <c r="Z87" s="92" t="s">
        <v>85</v>
      </c>
      <c r="AA87" s="92" t="s">
        <v>85</v>
      </c>
      <c r="AB87" s="92" t="s">
        <v>85</v>
      </c>
      <c r="AC87" s="92" t="s">
        <v>85</v>
      </c>
      <c r="AD87" s="92" t="s">
        <v>85</v>
      </c>
      <c r="AE87" s="92" t="s">
        <v>85</v>
      </c>
      <c r="AF87" s="92" t="s">
        <v>85</v>
      </c>
      <c r="AG87" s="92" t="s">
        <v>85</v>
      </c>
      <c r="AH87" s="92" t="s">
        <v>85</v>
      </c>
      <c r="AI87" t="s">
        <v>85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7</v>
      </c>
      <c r="AO87" s="92"/>
      <c r="AP87" s="92"/>
      <c r="AQ87" s="93">
        <f t="shared" ref="AQ87:AQ88" si="112">AM87*I87+AL87</f>
        <v>0.30326560000000002</v>
      </c>
      <c r="AR87" s="93">
        <f t="shared" si="106"/>
        <v>3.0326560000000002E-2</v>
      </c>
      <c r="AS87" s="94">
        <f t="shared" si="107"/>
        <v>0.25</v>
      </c>
      <c r="AT87" s="94">
        <f t="shared" si="108"/>
        <v>0.14589804000000001</v>
      </c>
      <c r="AU87" s="93">
        <f>10068.2*J87*POWER(10,-6)*10</f>
        <v>1.15202760768E-2</v>
      </c>
      <c r="AV87" s="94">
        <f t="shared" si="104"/>
        <v>0.74101047607680004</v>
      </c>
      <c r="AW87" s="95">
        <f t="shared" si="109"/>
        <v>0</v>
      </c>
      <c r="AX87" s="95">
        <f t="shared" si="110"/>
        <v>2.6352499999999999E-6</v>
      </c>
      <c r="AY87" s="95">
        <f t="shared" si="111"/>
        <v>1.9527478570813874E-6</v>
      </c>
    </row>
    <row r="88" spans="1:51" x14ac:dyDescent="0.3">
      <c r="A88" s="48" t="s">
        <v>219</v>
      </c>
      <c r="B88" s="48" t="str">
        <f>B82</f>
        <v>Трубопровод Верхний продукт от Е-109 до Е-110 
Рег.№ТТ-381</v>
      </c>
      <c r="C88" s="179" t="s">
        <v>172</v>
      </c>
      <c r="D88" s="49" t="s">
        <v>174</v>
      </c>
      <c r="E88" s="167">
        <f>E86</f>
        <v>4.9999999999999998E-7</v>
      </c>
      <c r="F88" s="168">
        <f>F82</f>
        <v>635</v>
      </c>
      <c r="G88" s="48">
        <v>2.64E-2</v>
      </c>
      <c r="H88" s="50">
        <f t="shared" si="105"/>
        <v>8.3819999999999987E-6</v>
      </c>
      <c r="I88" s="162">
        <f>0.15*I82</f>
        <v>1.9728000000000001</v>
      </c>
      <c r="J88" s="169">
        <f>J84*0.15</f>
        <v>1.1836800000000001</v>
      </c>
      <c r="K88" s="174"/>
      <c r="L88" s="178"/>
      <c r="M88" s="92" t="str">
        <f t="shared" si="102"/>
        <v>С7</v>
      </c>
      <c r="N88" s="92" t="str">
        <f t="shared" si="102"/>
        <v>Трубопровод Верхний продукт от Е-109 до Е-110 
Рег.№ТТ-381</v>
      </c>
      <c r="O88" s="92" t="str">
        <f t="shared" si="103"/>
        <v>Частичное-пожар-вспышка</v>
      </c>
      <c r="P88" s="92" t="s">
        <v>85</v>
      </c>
      <c r="Q88" s="92" t="s">
        <v>85</v>
      </c>
      <c r="R88" s="92" t="s">
        <v>85</v>
      </c>
      <c r="S88" s="92" t="s">
        <v>85</v>
      </c>
      <c r="T88" s="92" t="s">
        <v>85</v>
      </c>
      <c r="U88" s="92" t="s">
        <v>85</v>
      </c>
      <c r="V88" s="92" t="s">
        <v>85</v>
      </c>
      <c r="W88" s="92" t="s">
        <v>85</v>
      </c>
      <c r="X88" s="92" t="s">
        <v>85</v>
      </c>
      <c r="Y88" s="92" t="s">
        <v>85</v>
      </c>
      <c r="Z88" s="92" t="s">
        <v>85</v>
      </c>
      <c r="AA88" s="92">
        <v>35.44</v>
      </c>
      <c r="AB88" s="92">
        <v>42.53</v>
      </c>
      <c r="AC88" s="92" t="s">
        <v>85</v>
      </c>
      <c r="AD88" s="92" t="s">
        <v>85</v>
      </c>
      <c r="AE88" s="92" t="s">
        <v>85</v>
      </c>
      <c r="AF88" s="92" t="s">
        <v>85</v>
      </c>
      <c r="AG88" s="92" t="s">
        <v>85</v>
      </c>
      <c r="AH88" s="92" t="s">
        <v>85</v>
      </c>
      <c r="AI88" t="s">
        <v>85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7</v>
      </c>
      <c r="AO88" s="92"/>
      <c r="AP88" s="92"/>
      <c r="AQ88" s="93">
        <f t="shared" si="112"/>
        <v>0.30326560000000002</v>
      </c>
      <c r="AR88" s="93">
        <f t="shared" si="106"/>
        <v>3.0326560000000002E-2</v>
      </c>
      <c r="AS88" s="94">
        <f t="shared" si="107"/>
        <v>0.25</v>
      </c>
      <c r="AT88" s="94">
        <f t="shared" si="108"/>
        <v>0.14589804000000001</v>
      </c>
      <c r="AU88" s="93">
        <f>10068.2*J88*POWER(10,-6)*10</f>
        <v>0.11917526976000001</v>
      </c>
      <c r="AV88" s="94">
        <f t="shared" si="104"/>
        <v>0.84866546976000001</v>
      </c>
      <c r="AW88" s="95">
        <f t="shared" si="109"/>
        <v>0</v>
      </c>
      <c r="AX88" s="95">
        <f t="shared" si="110"/>
        <v>8.3819999999999987E-6</v>
      </c>
      <c r="AY88" s="95">
        <f t="shared" si="111"/>
        <v>7.1135139675283191E-6</v>
      </c>
    </row>
    <row r="89" spans="1:51" ht="15" thickBot="1" x14ac:dyDescent="0.35">
      <c r="A89" s="48" t="s">
        <v>220</v>
      </c>
      <c r="B89" s="48" t="str">
        <f>B82</f>
        <v>Трубопровод Верхний продукт от Е-109 до Е-110 
Рег.№ТТ-381</v>
      </c>
      <c r="C89" s="179" t="s">
        <v>173</v>
      </c>
      <c r="D89" s="49" t="s">
        <v>62</v>
      </c>
      <c r="E89" s="167">
        <f>E86</f>
        <v>4.9999999999999998E-7</v>
      </c>
      <c r="F89" s="168">
        <f>F82</f>
        <v>635</v>
      </c>
      <c r="G89" s="48">
        <v>0.93030000000000002</v>
      </c>
      <c r="H89" s="50">
        <f t="shared" si="105"/>
        <v>2.9537024999999996E-4</v>
      </c>
      <c r="I89" s="162">
        <f>0.15*I82</f>
        <v>1.9728000000000001</v>
      </c>
      <c r="J89" s="171">
        <v>0</v>
      </c>
      <c r="K89" s="175"/>
      <c r="L89" s="176"/>
      <c r="M89" s="92" t="str">
        <f t="shared" si="102"/>
        <v>С8</v>
      </c>
      <c r="N89" s="92" t="str">
        <f t="shared" si="102"/>
        <v>Трубопровод Верхний продукт от Е-109 до Е-110 
Рег.№ТТ-381</v>
      </c>
      <c r="O89" s="92" t="str">
        <f t="shared" si="103"/>
        <v>Частичное-ликвидация</v>
      </c>
      <c r="P89" s="92" t="s">
        <v>85</v>
      </c>
      <c r="Q89" s="92" t="s">
        <v>85</v>
      </c>
      <c r="R89" s="92" t="s">
        <v>85</v>
      </c>
      <c r="S89" s="92" t="s">
        <v>85</v>
      </c>
      <c r="T89" s="92" t="s">
        <v>85</v>
      </c>
      <c r="U89" s="92" t="s">
        <v>85</v>
      </c>
      <c r="V89" s="92" t="s">
        <v>85</v>
      </c>
      <c r="W89" s="92" t="s">
        <v>85</v>
      </c>
      <c r="X89" s="92" t="s">
        <v>85</v>
      </c>
      <c r="Y89" s="92" t="s">
        <v>85</v>
      </c>
      <c r="Z89" s="92" t="s">
        <v>85</v>
      </c>
      <c r="AA89" s="92" t="s">
        <v>85</v>
      </c>
      <c r="AB89" s="92" t="s">
        <v>85</v>
      </c>
      <c r="AC89" s="92" t="s">
        <v>85</v>
      </c>
      <c r="AD89" s="92" t="s">
        <v>85</v>
      </c>
      <c r="AE89" s="92" t="s">
        <v>85</v>
      </c>
      <c r="AF89" s="92" t="s">
        <v>85</v>
      </c>
      <c r="AG89" s="92" t="s">
        <v>85</v>
      </c>
      <c r="AH89" s="92" t="s">
        <v>85</v>
      </c>
      <c r="AI89" t="s">
        <v>85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7</v>
      </c>
      <c r="AO89" s="92"/>
      <c r="AP89" s="92"/>
      <c r="AQ89" s="93">
        <f>AM89*I89*0.1+AL89</f>
        <v>0.25532655999999998</v>
      </c>
      <c r="AR89" s="93">
        <f t="shared" si="106"/>
        <v>2.5532656000000001E-2</v>
      </c>
      <c r="AS89" s="94">
        <f t="shared" si="107"/>
        <v>0</v>
      </c>
      <c r="AT89" s="94">
        <f t="shared" si="108"/>
        <v>7.0214803999999992E-2</v>
      </c>
      <c r="AU89" s="93">
        <f>1333*J88*POWER(10,-6)</f>
        <v>1.57784544E-3</v>
      </c>
      <c r="AV89" s="94">
        <f t="shared" si="104"/>
        <v>0.35265186543999999</v>
      </c>
      <c r="AW89" s="95">
        <f t="shared" si="109"/>
        <v>0</v>
      </c>
      <c r="AX89" s="95">
        <f t="shared" si="110"/>
        <v>0</v>
      </c>
      <c r="AY89" s="95">
        <f t="shared" si="111"/>
        <v>1.0416286965797914E-4</v>
      </c>
    </row>
    <row r="90" spans="1:51" x14ac:dyDescent="0.3">
      <c r="A90" s="52"/>
      <c r="B90" s="52"/>
      <c r="C90" s="92"/>
      <c r="D90" s="268"/>
      <c r="E90" s="269"/>
      <c r="F90" s="270"/>
      <c r="G90" s="52"/>
      <c r="H90" s="95"/>
      <c r="I90" s="94"/>
      <c r="J90" s="52"/>
      <c r="K90" s="52"/>
      <c r="L90" s="52"/>
      <c r="M90" s="92"/>
      <c r="N90" s="92"/>
      <c r="O90" s="92"/>
      <c r="P90" s="92" t="s">
        <v>85</v>
      </c>
      <c r="Q90" s="92" t="s">
        <v>85</v>
      </c>
      <c r="R90" s="92" t="s">
        <v>85</v>
      </c>
      <c r="S90" s="92" t="s">
        <v>85</v>
      </c>
      <c r="T90" s="92" t="s">
        <v>85</v>
      </c>
      <c r="U90" s="92" t="s">
        <v>85</v>
      </c>
      <c r="V90" s="92" t="s">
        <v>85</v>
      </c>
      <c r="W90" s="92" t="s">
        <v>85</v>
      </c>
      <c r="X90" s="92" t="s">
        <v>85</v>
      </c>
      <c r="Y90" s="92" t="s">
        <v>85</v>
      </c>
      <c r="Z90" s="92" t="s">
        <v>85</v>
      </c>
      <c r="AA90" s="92" t="s">
        <v>85</v>
      </c>
      <c r="AB90" s="92" t="s">
        <v>85</v>
      </c>
      <c r="AC90" s="92" t="s">
        <v>85</v>
      </c>
      <c r="AD90" s="92" t="s">
        <v>85</v>
      </c>
      <c r="AE90" s="92" t="s">
        <v>85</v>
      </c>
      <c r="AF90" s="92" t="s">
        <v>85</v>
      </c>
      <c r="AG90" s="92" t="s">
        <v>85</v>
      </c>
      <c r="AH90" s="92" t="s">
        <v>85</v>
      </c>
      <c r="AI90" t="s">
        <v>85</v>
      </c>
      <c r="AJ90" s="92"/>
      <c r="AK90" s="92"/>
      <c r="AL90" s="92"/>
      <c r="AM90" s="92"/>
      <c r="AN90" s="92"/>
      <c r="AO90" s="92"/>
      <c r="AP90" s="92"/>
      <c r="AQ90" s="93"/>
      <c r="AR90" s="93"/>
      <c r="AS90" s="94"/>
      <c r="AT90" s="94"/>
      <c r="AU90" s="93"/>
      <c r="AV90" s="94"/>
      <c r="AW90" s="95"/>
      <c r="AX90" s="95"/>
      <c r="AY90" s="95"/>
    </row>
    <row r="91" spans="1:51" ht="15" thickBot="1" x14ac:dyDescent="0.35">
      <c r="P91" t="s">
        <v>85</v>
      </c>
      <c r="Q91" t="s">
        <v>85</v>
      </c>
      <c r="R91" t="s">
        <v>85</v>
      </c>
      <c r="S91" t="s">
        <v>85</v>
      </c>
      <c r="T91" t="s">
        <v>85</v>
      </c>
      <c r="U91" t="s">
        <v>85</v>
      </c>
      <c r="V91" t="s">
        <v>85</v>
      </c>
      <c r="W91" t="s">
        <v>85</v>
      </c>
      <c r="X91" t="s">
        <v>85</v>
      </c>
      <c r="Y91" t="s">
        <v>85</v>
      </c>
      <c r="Z91" t="s">
        <v>85</v>
      </c>
      <c r="AA91" t="s">
        <v>85</v>
      </c>
      <c r="AB91" t="s">
        <v>85</v>
      </c>
      <c r="AC91" t="s">
        <v>85</v>
      </c>
      <c r="AD91" t="s">
        <v>85</v>
      </c>
      <c r="AE91" t="s">
        <v>85</v>
      </c>
      <c r="AF91" t="s">
        <v>85</v>
      </c>
      <c r="AG91" t="s">
        <v>85</v>
      </c>
      <c r="AH91" t="s">
        <v>85</v>
      </c>
      <c r="AI91" t="s">
        <v>85</v>
      </c>
    </row>
    <row r="92" spans="1:51" ht="18" customHeight="1" x14ac:dyDescent="0.3">
      <c r="A92" s="48" t="s">
        <v>19</v>
      </c>
      <c r="B92" s="311" t="s">
        <v>338</v>
      </c>
      <c r="C92" s="179" t="s">
        <v>191</v>
      </c>
      <c r="D92" s="49" t="s">
        <v>339</v>
      </c>
      <c r="E92" s="166">
        <v>9.9999999999999995E-8</v>
      </c>
      <c r="F92" s="163">
        <v>898</v>
      </c>
      <c r="G92" s="48">
        <v>0.2</v>
      </c>
      <c r="H92" s="50">
        <f>E92*F92*G92</f>
        <v>1.7960000000000001E-5</v>
      </c>
      <c r="I92" s="164">
        <f>1.2*28.4</f>
        <v>34.08</v>
      </c>
      <c r="J92" s="169">
        <f>I92</f>
        <v>34.08</v>
      </c>
      <c r="K92" s="172" t="s">
        <v>184</v>
      </c>
      <c r="L92" s="177">
        <v>0</v>
      </c>
      <c r="M92" s="92" t="str">
        <f t="shared" ref="M92:M99" si="113">A92</f>
        <v>С1</v>
      </c>
      <c r="N92" s="92" t="str">
        <f t="shared" ref="N92:N99" si="114">B92</f>
        <v>Трубопровод Нижние продукты из Е-109 и Е-110 Рег.№ТТ-483</v>
      </c>
      <c r="O92" s="92" t="str">
        <f t="shared" ref="O92:O99" si="115">D92</f>
        <v>Полное-факельное горение</v>
      </c>
      <c r="P92" s="92" t="s">
        <v>85</v>
      </c>
      <c r="Q92" s="92" t="s">
        <v>85</v>
      </c>
      <c r="R92" s="92" t="s">
        <v>85</v>
      </c>
      <c r="S92" s="92" t="s">
        <v>85</v>
      </c>
      <c r="T92" s="92" t="s">
        <v>85</v>
      </c>
      <c r="U92" s="92" t="s">
        <v>85</v>
      </c>
      <c r="V92" s="92" t="s">
        <v>85</v>
      </c>
      <c r="W92" s="92" t="s">
        <v>85</v>
      </c>
      <c r="X92" s="92" t="s">
        <v>85</v>
      </c>
      <c r="Y92" s="92">
        <v>55</v>
      </c>
      <c r="Z92" s="92">
        <v>9</v>
      </c>
      <c r="AA92" s="92" t="s">
        <v>85</v>
      </c>
      <c r="AB92" s="92" t="s">
        <v>85</v>
      </c>
      <c r="AC92" s="92" t="s">
        <v>85</v>
      </c>
      <c r="AD92" s="92" t="s">
        <v>85</v>
      </c>
      <c r="AE92" s="92" t="s">
        <v>85</v>
      </c>
      <c r="AF92" s="92" t="s">
        <v>85</v>
      </c>
      <c r="AG92" s="92" t="s">
        <v>85</v>
      </c>
      <c r="AH92" s="92" t="s">
        <v>85</v>
      </c>
      <c r="AI92" t="s">
        <v>85</v>
      </c>
      <c r="AJ92" s="52">
        <v>2</v>
      </c>
      <c r="AK92" s="52">
        <v>4</v>
      </c>
      <c r="AL92" s="165">
        <v>3.69</v>
      </c>
      <c r="AM92" s="165">
        <v>2.7E-2</v>
      </c>
      <c r="AN92" s="165">
        <v>20</v>
      </c>
      <c r="AO92" s="92"/>
      <c r="AP92" s="92"/>
      <c r="AQ92" s="93">
        <f>AM92*I92+AL92</f>
        <v>4.6101599999999996</v>
      </c>
      <c r="AR92" s="93">
        <f>0.1*AQ92</f>
        <v>0.46101599999999998</v>
      </c>
      <c r="AS92" s="94">
        <f>AJ92*3+0.25*AK92</f>
        <v>7</v>
      </c>
      <c r="AT92" s="94">
        <f>SUM(AQ92:AS92)/4</f>
        <v>3.0177939999999999</v>
      </c>
      <c r="AU92" s="93">
        <f>10068.2*J92*POWER(10,-6)</f>
        <v>0.34312425599999996</v>
      </c>
      <c r="AV92" s="94">
        <f t="shared" ref="AV92:AV99" si="116">AU92+AT92+AS92+AR92+AQ92</f>
        <v>15.432094255999999</v>
      </c>
      <c r="AW92" s="95">
        <f>AJ92*H92</f>
        <v>3.5920000000000002E-5</v>
      </c>
      <c r="AX92" s="95">
        <f>H92*AK92</f>
        <v>7.1840000000000003E-5</v>
      </c>
      <c r="AY92" s="95">
        <f>H92*AV92</f>
        <v>2.7716041283776E-4</v>
      </c>
    </row>
    <row r="93" spans="1:51" x14ac:dyDescent="0.3">
      <c r="A93" s="48" t="s">
        <v>20</v>
      </c>
      <c r="B93" s="48" t="str">
        <f>B92</f>
        <v>Трубопровод Нижние продукты из Е-109 и Е-110 Рег.№ТТ-483</v>
      </c>
      <c r="C93" s="179" t="s">
        <v>169</v>
      </c>
      <c r="D93" s="49" t="s">
        <v>63</v>
      </c>
      <c r="E93" s="167">
        <f>E92</f>
        <v>9.9999999999999995E-8</v>
      </c>
      <c r="F93" s="168">
        <f>F92</f>
        <v>898</v>
      </c>
      <c r="G93" s="48">
        <v>0.1152</v>
      </c>
      <c r="H93" s="50">
        <f t="shared" ref="H93:H99" si="117">E93*F93*G93</f>
        <v>1.0344960000000001E-5</v>
      </c>
      <c r="I93" s="162">
        <f>I92</f>
        <v>34.08</v>
      </c>
      <c r="J93" s="180">
        <f>0.058*I92</f>
        <v>1.97664</v>
      </c>
      <c r="K93" s="174" t="s">
        <v>185</v>
      </c>
      <c r="L93" s="178">
        <v>0</v>
      </c>
      <c r="M93" s="92" t="str">
        <f t="shared" si="113"/>
        <v>С2</v>
      </c>
      <c r="N93" s="92" t="str">
        <f t="shared" si="114"/>
        <v>Трубопровод Нижние продукты из Е-109 и Е-110 Рег.№ТТ-483</v>
      </c>
      <c r="O93" s="92" t="str">
        <f t="shared" si="115"/>
        <v>Полное-взрыв</v>
      </c>
      <c r="P93" s="92" t="s">
        <v>85</v>
      </c>
      <c r="Q93" s="92" t="s">
        <v>85</v>
      </c>
      <c r="R93" s="92" t="s">
        <v>85</v>
      </c>
      <c r="S93" s="92" t="s">
        <v>85</v>
      </c>
      <c r="T93" s="92">
        <v>0</v>
      </c>
      <c r="U93" s="92">
        <v>80.599999999999994</v>
      </c>
      <c r="V93" s="92">
        <v>228.6</v>
      </c>
      <c r="W93" s="92">
        <v>581.6</v>
      </c>
      <c r="X93" s="92">
        <v>983.1</v>
      </c>
      <c r="Y93" s="92" t="s">
        <v>85</v>
      </c>
      <c r="Z93" s="92" t="s">
        <v>85</v>
      </c>
      <c r="AA93" s="92" t="s">
        <v>85</v>
      </c>
      <c r="AB93" s="92" t="s">
        <v>85</v>
      </c>
      <c r="AC93" s="92" t="s">
        <v>85</v>
      </c>
      <c r="AD93" s="92" t="s">
        <v>85</v>
      </c>
      <c r="AE93" s="92" t="s">
        <v>85</v>
      </c>
      <c r="AF93" s="92" t="s">
        <v>85</v>
      </c>
      <c r="AG93" s="92" t="s">
        <v>85</v>
      </c>
      <c r="AH93" s="92" t="s">
        <v>85</v>
      </c>
      <c r="AI93" t="s">
        <v>85</v>
      </c>
      <c r="AJ93" s="52">
        <v>4</v>
      </c>
      <c r="AK93" s="52">
        <v>5</v>
      </c>
      <c r="AL93" s="92">
        <f>AL92</f>
        <v>3.69</v>
      </c>
      <c r="AM93" s="92">
        <f>AM92</f>
        <v>2.7E-2</v>
      </c>
      <c r="AN93" s="92">
        <f>AN92</f>
        <v>20</v>
      </c>
      <c r="AO93" s="92"/>
      <c r="AP93" s="92"/>
      <c r="AQ93" s="93">
        <f>AM93*I93+AL93</f>
        <v>4.6101599999999996</v>
      </c>
      <c r="AR93" s="93">
        <f t="shared" ref="AR93:AR99" si="118">0.1*AQ93</f>
        <v>0.46101599999999998</v>
      </c>
      <c r="AS93" s="94">
        <f t="shared" ref="AS93:AS99" si="119">AJ93*3+0.25*AK93</f>
        <v>13.25</v>
      </c>
      <c r="AT93" s="94">
        <f t="shared" ref="AT93:AT99" si="120">SUM(AQ93:AS93)/4</f>
        <v>4.5802940000000003</v>
      </c>
      <c r="AU93" s="93">
        <f>10068.2*J93*POWER(10,-6)*10</f>
        <v>0.19901206848000003</v>
      </c>
      <c r="AV93" s="94">
        <f t="shared" si="116"/>
        <v>23.100482068480002</v>
      </c>
      <c r="AW93" s="95">
        <f t="shared" ref="AW93:AW99" si="121">AJ93*H93</f>
        <v>4.1379840000000003E-5</v>
      </c>
      <c r="AX93" s="95">
        <f t="shared" ref="AX93:AX99" si="122">H93*AK93</f>
        <v>5.1724800000000003E-5</v>
      </c>
      <c r="AY93" s="95">
        <f t="shared" ref="AY93:AY99" si="123">H93*AV93</f>
        <v>2.389735629791429E-4</v>
      </c>
    </row>
    <row r="94" spans="1:51" x14ac:dyDescent="0.3">
      <c r="A94" s="48" t="s">
        <v>21</v>
      </c>
      <c r="B94" s="48" t="str">
        <f>B92</f>
        <v>Трубопровод Нижние продукты из Е-109 и Е-110 Рег.№ТТ-483</v>
      </c>
      <c r="C94" s="179" t="s">
        <v>336</v>
      </c>
      <c r="D94" s="49" t="s">
        <v>334</v>
      </c>
      <c r="E94" s="167">
        <f>E92</f>
        <v>9.9999999999999995E-8</v>
      </c>
      <c r="F94" s="168">
        <f>F92</f>
        <v>898</v>
      </c>
      <c r="G94" s="48">
        <v>7.6799999999999993E-2</v>
      </c>
      <c r="H94" s="50">
        <f t="shared" si="117"/>
        <v>6.8966399999999996E-6</v>
      </c>
      <c r="I94" s="162">
        <f>I92</f>
        <v>34.08</v>
      </c>
      <c r="J94" s="169">
        <f>0.3*I92</f>
        <v>10.223999999999998</v>
      </c>
      <c r="K94" s="174" t="s">
        <v>186</v>
      </c>
      <c r="L94" s="178">
        <v>26</v>
      </c>
      <c r="M94" s="92" t="str">
        <f t="shared" si="113"/>
        <v>С3</v>
      </c>
      <c r="N94" s="92" t="str">
        <f t="shared" si="114"/>
        <v>Трубопровод Нижние продукты из Е-109 и Е-110 Рег.№ТТ-483</v>
      </c>
      <c r="O94" s="92" t="str">
        <f t="shared" si="115"/>
        <v>Полное-огненный шар</v>
      </c>
      <c r="P94" s="92" t="s">
        <v>85</v>
      </c>
      <c r="Q94" s="92" t="s">
        <v>85</v>
      </c>
      <c r="R94" s="92" t="s">
        <v>85</v>
      </c>
      <c r="S94" s="92" t="s">
        <v>85</v>
      </c>
      <c r="T94" s="92" t="s">
        <v>85</v>
      </c>
      <c r="U94" s="92" t="s">
        <v>85</v>
      </c>
      <c r="V94" s="92" t="s">
        <v>85</v>
      </c>
      <c r="W94" s="92" t="s">
        <v>85</v>
      </c>
      <c r="X94" s="92" t="s">
        <v>85</v>
      </c>
      <c r="Y94" s="92" t="s">
        <v>85</v>
      </c>
      <c r="Z94" s="92" t="s">
        <v>85</v>
      </c>
      <c r="AA94" s="92" t="s">
        <v>85</v>
      </c>
      <c r="AB94" s="92" t="s">
        <v>85</v>
      </c>
      <c r="AC94" s="92" t="s">
        <v>85</v>
      </c>
      <c r="AD94" s="92" t="s">
        <v>85</v>
      </c>
      <c r="AE94" s="92">
        <v>88</v>
      </c>
      <c r="AF94" s="92">
        <v>132</v>
      </c>
      <c r="AG94" s="92">
        <v>159.5</v>
      </c>
      <c r="AH94" s="92">
        <v>207</v>
      </c>
      <c r="AI94" t="s">
        <v>85</v>
      </c>
      <c r="AJ94" s="92">
        <v>0</v>
      </c>
      <c r="AK94" s="92">
        <v>0</v>
      </c>
      <c r="AL94" s="92">
        <f>AL92</f>
        <v>3.69</v>
      </c>
      <c r="AM94" s="92">
        <f>AM92</f>
        <v>2.7E-2</v>
      </c>
      <c r="AN94" s="92">
        <f>AN92</f>
        <v>20</v>
      </c>
      <c r="AO94" s="92"/>
      <c r="AP94" s="92"/>
      <c r="AQ94" s="93">
        <f>AM94*I94*0.1+AL94</f>
        <v>3.782016</v>
      </c>
      <c r="AR94" s="93">
        <f t="shared" si="118"/>
        <v>0.37820160000000003</v>
      </c>
      <c r="AS94" s="94">
        <f t="shared" si="119"/>
        <v>0</v>
      </c>
      <c r="AT94" s="94">
        <f t="shared" si="120"/>
        <v>1.0400544</v>
      </c>
      <c r="AU94" s="93">
        <f>1333*J92*POWER(10,-6)</f>
        <v>4.5428639999999999E-2</v>
      </c>
      <c r="AV94" s="94">
        <f t="shared" si="116"/>
        <v>5.2457006399999999</v>
      </c>
      <c r="AW94" s="95">
        <f t="shared" si="121"/>
        <v>0</v>
      </c>
      <c r="AX94" s="95">
        <f t="shared" si="122"/>
        <v>0</v>
      </c>
      <c r="AY94" s="95">
        <f t="shared" si="123"/>
        <v>3.6177708861849599E-5</v>
      </c>
    </row>
    <row r="95" spans="1:51" x14ac:dyDescent="0.3">
      <c r="A95" s="48" t="s">
        <v>22</v>
      </c>
      <c r="B95" s="48" t="str">
        <f>B92</f>
        <v>Трубопровод Нижние продукты из Е-109 и Е-110 Рег.№ТТ-483</v>
      </c>
      <c r="C95" s="179" t="s">
        <v>170</v>
      </c>
      <c r="D95" s="49" t="s">
        <v>61</v>
      </c>
      <c r="E95" s="167">
        <f>E92</f>
        <v>9.9999999999999995E-8</v>
      </c>
      <c r="F95" s="168">
        <f>F92</f>
        <v>898</v>
      </c>
      <c r="G95" s="48">
        <v>0.60799999999999998</v>
      </c>
      <c r="H95" s="50">
        <f t="shared" si="117"/>
        <v>5.4598400000000002E-5</v>
      </c>
      <c r="I95" s="162">
        <f>I92</f>
        <v>34.08</v>
      </c>
      <c r="J95" s="171">
        <v>0</v>
      </c>
      <c r="K95" s="174" t="s">
        <v>188</v>
      </c>
      <c r="L95" s="178">
        <v>45390</v>
      </c>
      <c r="M95" s="92" t="str">
        <f t="shared" si="113"/>
        <v>С4</v>
      </c>
      <c r="N95" s="92" t="str">
        <f t="shared" si="114"/>
        <v>Трубопровод Нижние продукты из Е-109 и Е-110 Рег.№ТТ-483</v>
      </c>
      <c r="O95" s="92" t="str">
        <f t="shared" si="115"/>
        <v>Полное-ликвидация</v>
      </c>
      <c r="P95" s="92" t="s">
        <v>85</v>
      </c>
      <c r="Q95" s="92" t="s">
        <v>85</v>
      </c>
      <c r="R95" s="92" t="s">
        <v>85</v>
      </c>
      <c r="S95" s="92" t="s">
        <v>85</v>
      </c>
      <c r="T95" s="92" t="s">
        <v>85</v>
      </c>
      <c r="U95" s="92" t="s">
        <v>85</v>
      </c>
      <c r="V95" s="92" t="s">
        <v>85</v>
      </c>
      <c r="W95" s="92" t="s">
        <v>85</v>
      </c>
      <c r="X95" s="92" t="s">
        <v>85</v>
      </c>
      <c r="Y95" s="92" t="s">
        <v>85</v>
      </c>
      <c r="Z95" s="92" t="s">
        <v>85</v>
      </c>
      <c r="AA95" s="92" t="s">
        <v>85</v>
      </c>
      <c r="AB95" s="92" t="s">
        <v>85</v>
      </c>
      <c r="AC95" s="92" t="s">
        <v>85</v>
      </c>
      <c r="AD95" s="92" t="s">
        <v>85</v>
      </c>
      <c r="AE95" s="92" t="s">
        <v>85</v>
      </c>
      <c r="AF95" s="92" t="s">
        <v>85</v>
      </c>
      <c r="AG95" s="92" t="s">
        <v>85</v>
      </c>
      <c r="AH95" s="92" t="s">
        <v>85</v>
      </c>
      <c r="AI95" t="s">
        <v>85</v>
      </c>
      <c r="AJ95" s="92">
        <v>0</v>
      </c>
      <c r="AK95" s="92">
        <v>0</v>
      </c>
      <c r="AL95" s="92">
        <f>AL92</f>
        <v>3.69</v>
      </c>
      <c r="AM95" s="92">
        <f>AM92</f>
        <v>2.7E-2</v>
      </c>
      <c r="AN95" s="92">
        <f>AN92</f>
        <v>20</v>
      </c>
      <c r="AO95" s="92"/>
      <c r="AP95" s="92"/>
      <c r="AQ95" s="93">
        <f>AM95*I95*0.1+AL95</f>
        <v>3.782016</v>
      </c>
      <c r="AR95" s="93">
        <f t="shared" si="118"/>
        <v>0.37820160000000003</v>
      </c>
      <c r="AS95" s="94">
        <f t="shared" si="119"/>
        <v>0</v>
      </c>
      <c r="AT95" s="94">
        <f t="shared" si="120"/>
        <v>1.0400544</v>
      </c>
      <c r="AU95" s="93">
        <f>1333*J93*POWER(10,-6)</f>
        <v>2.63486112E-3</v>
      </c>
      <c r="AV95" s="94">
        <f t="shared" si="116"/>
        <v>5.2029068611200007</v>
      </c>
      <c r="AW95" s="95">
        <f t="shared" si="121"/>
        <v>0</v>
      </c>
      <c r="AX95" s="95">
        <f t="shared" si="122"/>
        <v>0</v>
      </c>
      <c r="AY95" s="95">
        <f t="shared" si="123"/>
        <v>2.8407038996617424E-4</v>
      </c>
    </row>
    <row r="96" spans="1:51" x14ac:dyDescent="0.3">
      <c r="A96" s="48" t="s">
        <v>23</v>
      </c>
      <c r="B96" s="48" t="str">
        <f>B92</f>
        <v>Трубопровод Нижние продукты из Е-109 и Е-110 Рег.№ТТ-483</v>
      </c>
      <c r="C96" s="179" t="s">
        <v>195</v>
      </c>
      <c r="D96" s="49" t="s">
        <v>196</v>
      </c>
      <c r="E96" s="166">
        <v>4.9999999999999998E-7</v>
      </c>
      <c r="F96" s="168">
        <f>F92</f>
        <v>898</v>
      </c>
      <c r="G96" s="48">
        <v>3.5000000000000003E-2</v>
      </c>
      <c r="H96" s="50">
        <f t="shared" si="117"/>
        <v>1.5715000000000001E-5</v>
      </c>
      <c r="I96" s="162">
        <f>0.15*I92</f>
        <v>5.1119999999999992</v>
      </c>
      <c r="J96" s="169">
        <f>I96</f>
        <v>5.1119999999999992</v>
      </c>
      <c r="K96" s="174" t="s">
        <v>189</v>
      </c>
      <c r="L96" s="178">
        <v>3</v>
      </c>
      <c r="M96" s="92" t="str">
        <f t="shared" si="113"/>
        <v>С5</v>
      </c>
      <c r="N96" s="92" t="str">
        <f t="shared" si="114"/>
        <v>Трубопровод Нижние продукты из Е-109 и Е-110 Рег.№ТТ-483</v>
      </c>
      <c r="O96" s="92" t="str">
        <f t="shared" si="115"/>
        <v>Частичное-факел</v>
      </c>
      <c r="P96" s="92" t="s">
        <v>85</v>
      </c>
      <c r="Q96" s="92" t="s">
        <v>85</v>
      </c>
      <c r="R96" s="92" t="s">
        <v>85</v>
      </c>
      <c r="S96" s="92" t="s">
        <v>85</v>
      </c>
      <c r="T96" s="92" t="s">
        <v>85</v>
      </c>
      <c r="U96" s="92" t="s">
        <v>85</v>
      </c>
      <c r="V96" s="92" t="s">
        <v>85</v>
      </c>
      <c r="W96" s="92" t="s">
        <v>85</v>
      </c>
      <c r="X96" s="92" t="s">
        <v>85</v>
      </c>
      <c r="Y96" s="92">
        <v>35</v>
      </c>
      <c r="Z96" s="92">
        <v>6</v>
      </c>
      <c r="AA96" s="92" t="s">
        <v>85</v>
      </c>
      <c r="AB96" s="92" t="s">
        <v>85</v>
      </c>
      <c r="AC96" s="92" t="s">
        <v>85</v>
      </c>
      <c r="AD96" s="92" t="s">
        <v>85</v>
      </c>
      <c r="AE96" s="92" t="s">
        <v>85</v>
      </c>
      <c r="AF96" s="92" t="s">
        <v>85</v>
      </c>
      <c r="AG96" s="92" t="s">
        <v>85</v>
      </c>
      <c r="AH96" s="92" t="s">
        <v>85</v>
      </c>
      <c r="AI96" t="s">
        <v>85</v>
      </c>
      <c r="AJ96" s="92">
        <v>0</v>
      </c>
      <c r="AK96" s="92">
        <v>2</v>
      </c>
      <c r="AL96" s="92">
        <f>0.1*$AL$2</f>
        <v>0.25</v>
      </c>
      <c r="AM96" s="92">
        <f>AM92</f>
        <v>2.7E-2</v>
      </c>
      <c r="AN96" s="92">
        <f>ROUNDUP(AN92/3,0)</f>
        <v>7</v>
      </c>
      <c r="AO96" s="92"/>
      <c r="AP96" s="92"/>
      <c r="AQ96" s="93">
        <f>AM96*I96+AL96</f>
        <v>0.38802399999999998</v>
      </c>
      <c r="AR96" s="93">
        <f t="shared" si="118"/>
        <v>3.8802400000000001E-2</v>
      </c>
      <c r="AS96" s="94">
        <f t="shared" si="119"/>
        <v>0.5</v>
      </c>
      <c r="AT96" s="94">
        <f t="shared" si="120"/>
        <v>0.23170659999999998</v>
      </c>
      <c r="AU96" s="93">
        <f>10068.2*J96*POWER(10,-6)</f>
        <v>5.1468638399999996E-2</v>
      </c>
      <c r="AV96" s="94">
        <f t="shared" si="116"/>
        <v>1.2100016383999999</v>
      </c>
      <c r="AW96" s="95">
        <f t="shared" si="121"/>
        <v>0</v>
      </c>
      <c r="AX96" s="95">
        <f t="shared" si="122"/>
        <v>3.1430000000000002E-5</v>
      </c>
      <c r="AY96" s="95">
        <f t="shared" si="123"/>
        <v>1.9015175747456E-5</v>
      </c>
    </row>
    <row r="97" spans="1:51" x14ac:dyDescent="0.3">
      <c r="A97" s="48" t="s">
        <v>24</v>
      </c>
      <c r="B97" s="48" t="str">
        <f>B92</f>
        <v>Трубопровод Нижние продукты из Е-109 и Е-110 Рег.№ТТ-483</v>
      </c>
      <c r="C97" s="179" t="s">
        <v>197</v>
      </c>
      <c r="D97" s="49" t="s">
        <v>198</v>
      </c>
      <c r="E97" s="167">
        <f>E96</f>
        <v>4.9999999999999998E-7</v>
      </c>
      <c r="F97" s="168">
        <v>898</v>
      </c>
      <c r="G97" s="48">
        <v>8.3000000000000001E-3</v>
      </c>
      <c r="H97" s="50">
        <f t="shared" si="117"/>
        <v>3.7266999999999998E-6</v>
      </c>
      <c r="I97" s="162">
        <f>I96</f>
        <v>5.1119999999999992</v>
      </c>
      <c r="J97" s="169">
        <f>J93*0.15</f>
        <v>0.29649599999999998</v>
      </c>
      <c r="K97" s="173" t="s">
        <v>200</v>
      </c>
      <c r="L97" s="230">
        <v>19</v>
      </c>
      <c r="M97" s="92" t="str">
        <f t="shared" si="113"/>
        <v>С6</v>
      </c>
      <c r="N97" s="92" t="str">
        <f t="shared" si="114"/>
        <v>Трубопровод Нижние продукты из Е-109 и Е-110 Рег.№ТТ-483</v>
      </c>
      <c r="O97" s="92" t="str">
        <f t="shared" si="115"/>
        <v>Частичное-взрыв</v>
      </c>
      <c r="P97" s="92" t="s">
        <v>85</v>
      </c>
      <c r="Q97" s="92" t="s">
        <v>85</v>
      </c>
      <c r="R97" s="92" t="s">
        <v>85</v>
      </c>
      <c r="S97" s="92" t="s">
        <v>85</v>
      </c>
      <c r="T97" s="92">
        <v>0</v>
      </c>
      <c r="U97" s="92">
        <v>42.6</v>
      </c>
      <c r="V97" s="92">
        <v>121.6</v>
      </c>
      <c r="W97" s="92">
        <v>309.10000000000002</v>
      </c>
      <c r="X97" s="92">
        <v>522.6</v>
      </c>
      <c r="Y97" s="92" t="s">
        <v>85</v>
      </c>
      <c r="Z97" s="92" t="s">
        <v>85</v>
      </c>
      <c r="AA97" s="92" t="s">
        <v>85</v>
      </c>
      <c r="AB97" s="92" t="s">
        <v>85</v>
      </c>
      <c r="AC97" s="92" t="s">
        <v>85</v>
      </c>
      <c r="AD97" s="92" t="s">
        <v>85</v>
      </c>
      <c r="AE97" s="92" t="s">
        <v>85</v>
      </c>
      <c r="AF97" s="92" t="s">
        <v>85</v>
      </c>
      <c r="AG97" s="92" t="s">
        <v>85</v>
      </c>
      <c r="AH97" s="92" t="s">
        <v>85</v>
      </c>
      <c r="AI97" t="s">
        <v>85</v>
      </c>
      <c r="AJ97" s="92">
        <v>0</v>
      </c>
      <c r="AK97" s="92">
        <v>1</v>
      </c>
      <c r="AL97" s="92">
        <f>0.1*$AL$2</f>
        <v>0.25</v>
      </c>
      <c r="AM97" s="92">
        <f>AM92</f>
        <v>2.7E-2</v>
      </c>
      <c r="AN97" s="92">
        <f>AN96</f>
        <v>7</v>
      </c>
      <c r="AO97" s="92"/>
      <c r="AP97" s="92"/>
      <c r="AQ97" s="93">
        <f t="shared" ref="AQ97:AQ98" si="124">AM97*I97+AL97</f>
        <v>0.38802399999999998</v>
      </c>
      <c r="AR97" s="93">
        <f t="shared" si="118"/>
        <v>3.8802400000000001E-2</v>
      </c>
      <c r="AS97" s="94">
        <f t="shared" si="119"/>
        <v>0.25</v>
      </c>
      <c r="AT97" s="94">
        <f t="shared" si="120"/>
        <v>0.16920659999999998</v>
      </c>
      <c r="AU97" s="93">
        <f>10068.2*J97*POWER(10,-6)*10</f>
        <v>2.9851810271999998E-2</v>
      </c>
      <c r="AV97" s="94">
        <f t="shared" si="116"/>
        <v>0.87588481027200005</v>
      </c>
      <c r="AW97" s="95">
        <f t="shared" si="121"/>
        <v>0</v>
      </c>
      <c r="AX97" s="95">
        <f t="shared" si="122"/>
        <v>3.7266999999999998E-6</v>
      </c>
      <c r="AY97" s="95">
        <f t="shared" si="123"/>
        <v>3.2641599224406622E-6</v>
      </c>
    </row>
    <row r="98" spans="1:51" x14ac:dyDescent="0.3">
      <c r="A98" s="48" t="s">
        <v>219</v>
      </c>
      <c r="B98" s="48" t="str">
        <f>B92</f>
        <v>Трубопровод Нижние продукты из Е-109 и Е-110 Рег.№ТТ-483</v>
      </c>
      <c r="C98" s="179" t="s">
        <v>172</v>
      </c>
      <c r="D98" s="49" t="s">
        <v>174</v>
      </c>
      <c r="E98" s="167">
        <f>E96</f>
        <v>4.9999999999999998E-7</v>
      </c>
      <c r="F98" s="168">
        <f>F92</f>
        <v>898</v>
      </c>
      <c r="G98" s="48">
        <v>2.64E-2</v>
      </c>
      <c r="H98" s="50">
        <f t="shared" si="117"/>
        <v>1.1853599999999999E-5</v>
      </c>
      <c r="I98" s="162">
        <f>0.15*I92</f>
        <v>5.1119999999999992</v>
      </c>
      <c r="J98" s="169">
        <f>J94*0.15</f>
        <v>1.5335999999999996</v>
      </c>
      <c r="K98" s="174"/>
      <c r="L98" s="178"/>
      <c r="M98" s="92" t="str">
        <f t="shared" si="113"/>
        <v>С7</v>
      </c>
      <c r="N98" s="92" t="str">
        <f t="shared" si="114"/>
        <v>Трубопровод Нижние продукты из Е-109 и Е-110 Рег.№ТТ-483</v>
      </c>
      <c r="O98" s="92" t="str">
        <f t="shared" si="115"/>
        <v>Частичное-пожар-вспышка</v>
      </c>
      <c r="P98" s="92" t="s">
        <v>85</v>
      </c>
      <c r="Q98" s="92" t="s">
        <v>85</v>
      </c>
      <c r="R98" s="92" t="s">
        <v>85</v>
      </c>
      <c r="S98" s="92" t="s">
        <v>85</v>
      </c>
      <c r="T98" s="92" t="s">
        <v>85</v>
      </c>
      <c r="U98" s="92" t="s">
        <v>85</v>
      </c>
      <c r="V98" s="92" t="s">
        <v>85</v>
      </c>
      <c r="W98" s="92" t="s">
        <v>85</v>
      </c>
      <c r="X98" s="92" t="s">
        <v>85</v>
      </c>
      <c r="Y98" s="92" t="s">
        <v>85</v>
      </c>
      <c r="Z98" s="92" t="s">
        <v>85</v>
      </c>
      <c r="AA98" s="92">
        <v>38.6</v>
      </c>
      <c r="AB98" s="92">
        <v>46.32</v>
      </c>
      <c r="AC98" s="92" t="s">
        <v>85</v>
      </c>
      <c r="AD98" s="92" t="s">
        <v>85</v>
      </c>
      <c r="AE98" s="92" t="s">
        <v>85</v>
      </c>
      <c r="AF98" s="92" t="s">
        <v>85</v>
      </c>
      <c r="AG98" s="92" t="s">
        <v>85</v>
      </c>
      <c r="AH98" s="92" t="s">
        <v>85</v>
      </c>
      <c r="AI98" t="s">
        <v>85</v>
      </c>
      <c r="AJ98" s="92">
        <v>0</v>
      </c>
      <c r="AK98" s="92">
        <v>1</v>
      </c>
      <c r="AL98" s="92">
        <f>0.1*$AL$2</f>
        <v>0.25</v>
      </c>
      <c r="AM98" s="92">
        <f>AM92</f>
        <v>2.7E-2</v>
      </c>
      <c r="AN98" s="92">
        <f>ROUNDUP(AN92/3,0)</f>
        <v>7</v>
      </c>
      <c r="AO98" s="92"/>
      <c r="AP98" s="92"/>
      <c r="AQ98" s="93">
        <f t="shared" si="124"/>
        <v>0.38802399999999998</v>
      </c>
      <c r="AR98" s="93">
        <f t="shared" si="118"/>
        <v>3.8802400000000001E-2</v>
      </c>
      <c r="AS98" s="94">
        <f t="shared" si="119"/>
        <v>0.25</v>
      </c>
      <c r="AT98" s="94">
        <f t="shared" si="120"/>
        <v>0.16920659999999998</v>
      </c>
      <c r="AU98" s="93">
        <f>10068.2*J98*POWER(10,-6)*10</f>
        <v>0.15440591519999997</v>
      </c>
      <c r="AV98" s="94">
        <f t="shared" si="116"/>
        <v>1.0004389151999999</v>
      </c>
      <c r="AW98" s="95">
        <f t="shared" si="121"/>
        <v>0</v>
      </c>
      <c r="AX98" s="95">
        <f t="shared" si="122"/>
        <v>1.1853599999999999E-5</v>
      </c>
      <c r="AY98" s="95">
        <f t="shared" si="123"/>
        <v>1.1858802725214718E-5</v>
      </c>
    </row>
    <row r="99" spans="1:51" ht="15" thickBot="1" x14ac:dyDescent="0.35">
      <c r="A99" s="48" t="s">
        <v>220</v>
      </c>
      <c r="B99" s="48" t="str">
        <f>B92</f>
        <v>Трубопровод Нижние продукты из Е-109 и Е-110 Рег.№ТТ-483</v>
      </c>
      <c r="C99" s="179" t="s">
        <v>173</v>
      </c>
      <c r="D99" s="49" t="s">
        <v>62</v>
      </c>
      <c r="E99" s="167">
        <f>E96</f>
        <v>4.9999999999999998E-7</v>
      </c>
      <c r="F99" s="168">
        <f>F92</f>
        <v>898</v>
      </c>
      <c r="G99" s="48">
        <v>0.93030000000000002</v>
      </c>
      <c r="H99" s="50">
        <f t="shared" si="117"/>
        <v>4.1770469999999999E-4</v>
      </c>
      <c r="I99" s="162">
        <f>0.15*I92</f>
        <v>5.1119999999999992</v>
      </c>
      <c r="J99" s="171">
        <v>0</v>
      </c>
      <c r="K99" s="175"/>
      <c r="L99" s="176"/>
      <c r="M99" s="92" t="str">
        <f t="shared" si="113"/>
        <v>С8</v>
      </c>
      <c r="N99" s="92" t="str">
        <f t="shared" si="114"/>
        <v>Трубопровод Нижние продукты из Е-109 и Е-110 Рег.№ТТ-483</v>
      </c>
      <c r="O99" s="92" t="str">
        <f t="shared" si="115"/>
        <v>Частичное-ликвидация</v>
      </c>
      <c r="P99" s="92" t="s">
        <v>85</v>
      </c>
      <c r="Q99" s="92" t="s">
        <v>85</v>
      </c>
      <c r="R99" s="92" t="s">
        <v>85</v>
      </c>
      <c r="S99" s="92" t="s">
        <v>85</v>
      </c>
      <c r="T99" s="92" t="s">
        <v>85</v>
      </c>
      <c r="U99" s="92" t="s">
        <v>85</v>
      </c>
      <c r="V99" s="92" t="s">
        <v>85</v>
      </c>
      <c r="W99" s="92" t="s">
        <v>85</v>
      </c>
      <c r="X99" s="92" t="s">
        <v>85</v>
      </c>
      <c r="Y99" s="92" t="s">
        <v>85</v>
      </c>
      <c r="Z99" s="92" t="s">
        <v>85</v>
      </c>
      <c r="AA99" s="92" t="s">
        <v>85</v>
      </c>
      <c r="AB99" s="92" t="s">
        <v>85</v>
      </c>
      <c r="AC99" s="92" t="s">
        <v>85</v>
      </c>
      <c r="AD99" s="92" t="s">
        <v>85</v>
      </c>
      <c r="AE99" s="92" t="s">
        <v>85</v>
      </c>
      <c r="AF99" s="92" t="s">
        <v>85</v>
      </c>
      <c r="AG99" s="92" t="s">
        <v>85</v>
      </c>
      <c r="AH99" s="92" t="s">
        <v>85</v>
      </c>
      <c r="AI99" t="s">
        <v>85</v>
      </c>
      <c r="AJ99" s="92">
        <v>0</v>
      </c>
      <c r="AK99" s="92">
        <v>0</v>
      </c>
      <c r="AL99" s="92">
        <f>0.1*$AL$2</f>
        <v>0.25</v>
      </c>
      <c r="AM99" s="92">
        <f>AM92</f>
        <v>2.7E-2</v>
      </c>
      <c r="AN99" s="92">
        <f>ROUNDUP(AN92/3,0)</f>
        <v>7</v>
      </c>
      <c r="AO99" s="92"/>
      <c r="AP99" s="92"/>
      <c r="AQ99" s="93">
        <f>AM99*I99*0.1+AL99</f>
        <v>0.26380239999999999</v>
      </c>
      <c r="AR99" s="93">
        <f t="shared" si="118"/>
        <v>2.6380239999999999E-2</v>
      </c>
      <c r="AS99" s="94">
        <f t="shared" si="119"/>
        <v>0</v>
      </c>
      <c r="AT99" s="94">
        <f t="shared" si="120"/>
        <v>7.2545659999999998E-2</v>
      </c>
      <c r="AU99" s="93">
        <f>1333*J98*POWER(10,-6)</f>
        <v>2.0442887999999994E-3</v>
      </c>
      <c r="AV99" s="94">
        <f t="shared" si="116"/>
        <v>0.36477258879999996</v>
      </c>
      <c r="AW99" s="95">
        <f t="shared" si="121"/>
        <v>0</v>
      </c>
      <c r="AX99" s="95">
        <f t="shared" si="122"/>
        <v>0</v>
      </c>
      <c r="AY99" s="95">
        <f t="shared" si="123"/>
        <v>1.5236722477292734E-4</v>
      </c>
    </row>
    <row r="100" spans="1:51" x14ac:dyDescent="0.3">
      <c r="A100" s="52"/>
      <c r="B100" s="52"/>
      <c r="C100" s="92"/>
      <c r="D100" s="268"/>
      <c r="E100" s="269"/>
      <c r="F100" s="270"/>
      <c r="G100" s="52"/>
      <c r="H100" s="95"/>
      <c r="I100" s="94"/>
      <c r="J100" s="52"/>
      <c r="K100" s="52"/>
      <c r="L100" s="52"/>
      <c r="M100" s="92"/>
      <c r="N100" s="92"/>
      <c r="O100" s="92"/>
      <c r="P100" s="92" t="s">
        <v>85</v>
      </c>
      <c r="Q100" s="92" t="s">
        <v>85</v>
      </c>
      <c r="R100" s="92" t="s">
        <v>85</v>
      </c>
      <c r="S100" s="92" t="s">
        <v>85</v>
      </c>
      <c r="T100" s="92" t="s">
        <v>85</v>
      </c>
      <c r="U100" s="92" t="s">
        <v>85</v>
      </c>
      <c r="V100" s="92" t="s">
        <v>85</v>
      </c>
      <c r="W100" s="92" t="s">
        <v>85</v>
      </c>
      <c r="X100" s="92" t="s">
        <v>85</v>
      </c>
      <c r="Y100" s="92" t="s">
        <v>85</v>
      </c>
      <c r="Z100" s="92" t="s">
        <v>85</v>
      </c>
      <c r="AA100" s="92" t="s">
        <v>85</v>
      </c>
      <c r="AB100" s="92" t="s">
        <v>85</v>
      </c>
      <c r="AC100" s="92" t="s">
        <v>85</v>
      </c>
      <c r="AD100" s="92" t="s">
        <v>85</v>
      </c>
      <c r="AE100" s="92" t="s">
        <v>85</v>
      </c>
      <c r="AF100" s="92" t="s">
        <v>85</v>
      </c>
      <c r="AG100" s="92" t="s">
        <v>85</v>
      </c>
      <c r="AH100" s="92" t="s">
        <v>85</v>
      </c>
      <c r="AI100" t="s">
        <v>85</v>
      </c>
      <c r="AJ100" s="92"/>
      <c r="AK100" s="92"/>
      <c r="AL100" s="92"/>
      <c r="AM100" s="92"/>
      <c r="AN100" s="92"/>
      <c r="AO100" s="92"/>
      <c r="AP100" s="92"/>
      <c r="AQ100" s="93"/>
      <c r="AR100" s="93"/>
      <c r="AS100" s="94"/>
      <c r="AT100" s="94"/>
      <c r="AU100" s="93"/>
      <c r="AV100" s="94"/>
      <c r="AW100" s="95"/>
      <c r="AX100" s="95"/>
      <c r="AY100" s="95"/>
    </row>
    <row r="101" spans="1:51" ht="15" thickBot="1" x14ac:dyDescent="0.35">
      <c r="P101" t="s">
        <v>85</v>
      </c>
      <c r="Q101" t="s">
        <v>85</v>
      </c>
      <c r="R101" t="s">
        <v>85</v>
      </c>
      <c r="S101" t="s">
        <v>85</v>
      </c>
      <c r="T101" t="s">
        <v>85</v>
      </c>
      <c r="U101" t="s">
        <v>85</v>
      </c>
      <c r="V101" t="s">
        <v>85</v>
      </c>
      <c r="W101" t="s">
        <v>85</v>
      </c>
      <c r="X101" t="s">
        <v>85</v>
      </c>
      <c r="Y101" t="s">
        <v>85</v>
      </c>
      <c r="Z101" t="s">
        <v>85</v>
      </c>
      <c r="AA101" t="s">
        <v>85</v>
      </c>
      <c r="AB101" t="s">
        <v>85</v>
      </c>
      <c r="AC101" t="s">
        <v>85</v>
      </c>
      <c r="AD101" t="s">
        <v>85</v>
      </c>
      <c r="AE101" t="s">
        <v>85</v>
      </c>
      <c r="AF101" t="s">
        <v>85</v>
      </c>
      <c r="AG101" t="s">
        <v>85</v>
      </c>
      <c r="AH101" t="s">
        <v>85</v>
      </c>
      <c r="AI101" t="s">
        <v>85</v>
      </c>
    </row>
    <row r="102" spans="1:51" ht="18" customHeight="1" x14ac:dyDescent="0.3">
      <c r="A102" s="48" t="s">
        <v>19</v>
      </c>
      <c r="B102" s="163" t="s">
        <v>340</v>
      </c>
      <c r="C102" s="179" t="s">
        <v>191</v>
      </c>
      <c r="D102" s="49" t="s">
        <v>192</v>
      </c>
      <c r="E102" s="166">
        <v>9.9999999999999995E-8</v>
      </c>
      <c r="F102" s="163">
        <v>125</v>
      </c>
      <c r="G102" s="48">
        <v>0.2</v>
      </c>
      <c r="H102" s="50">
        <f>E102*F102*G102</f>
        <v>2.4999999999999998E-6</v>
      </c>
      <c r="I102" s="164">
        <v>1.99</v>
      </c>
      <c r="J102" s="169">
        <f>I102</f>
        <v>1.99</v>
      </c>
      <c r="K102" s="172" t="s">
        <v>184</v>
      </c>
      <c r="L102" s="177">
        <v>0</v>
      </c>
      <c r="M102" s="92" t="str">
        <f t="shared" ref="M102:M109" si="125">A102</f>
        <v>С1</v>
      </c>
      <c r="N102" s="92" t="str">
        <f t="shared" ref="N102:N109" si="126">B102</f>
        <v>Трубопровод водород подпиточный
Рег.№ТТ-435</v>
      </c>
      <c r="O102" s="92" t="str">
        <f t="shared" ref="O102:O109" si="127">D102</f>
        <v>Полное-факел</v>
      </c>
      <c r="P102" s="92" t="s">
        <v>85</v>
      </c>
      <c r="Q102" s="92" t="s">
        <v>85</v>
      </c>
      <c r="R102" s="92" t="s">
        <v>85</v>
      </c>
      <c r="S102" s="92" t="s">
        <v>85</v>
      </c>
      <c r="T102" s="92" t="s">
        <v>85</v>
      </c>
      <c r="U102" s="92" t="s">
        <v>85</v>
      </c>
      <c r="V102" s="92" t="s">
        <v>85</v>
      </c>
      <c r="W102" s="92" t="s">
        <v>85</v>
      </c>
      <c r="X102" s="92" t="s">
        <v>85</v>
      </c>
      <c r="Y102" s="92">
        <v>27</v>
      </c>
      <c r="Z102" s="92">
        <v>5</v>
      </c>
      <c r="AA102" s="92" t="s">
        <v>85</v>
      </c>
      <c r="AB102" s="92" t="s">
        <v>85</v>
      </c>
      <c r="AC102" s="92" t="s">
        <v>85</v>
      </c>
      <c r="AD102" s="92" t="s">
        <v>85</v>
      </c>
      <c r="AE102" s="92" t="s">
        <v>85</v>
      </c>
      <c r="AF102" s="92" t="s">
        <v>85</v>
      </c>
      <c r="AG102" s="92" t="s">
        <v>85</v>
      </c>
      <c r="AH102" s="92" t="s">
        <v>85</v>
      </c>
      <c r="AI102" t="s">
        <v>85</v>
      </c>
      <c r="AJ102" s="52">
        <v>2</v>
      </c>
      <c r="AK102" s="52">
        <v>3</v>
      </c>
      <c r="AL102" s="165">
        <v>1.2</v>
      </c>
      <c r="AM102" s="165">
        <v>2.7E-2</v>
      </c>
      <c r="AN102" s="165">
        <v>6</v>
      </c>
      <c r="AO102" s="92"/>
      <c r="AP102" s="92"/>
      <c r="AQ102" s="93">
        <f>AM102*I102+AL102</f>
        <v>1.25373</v>
      </c>
      <c r="AR102" s="93">
        <f>0.1*AQ102</f>
        <v>0.12537300000000001</v>
      </c>
      <c r="AS102" s="94">
        <f>AJ102*3+0.25*AK102</f>
        <v>6.75</v>
      </c>
      <c r="AT102" s="94">
        <f>SUM(AQ102:AS102)/4</f>
        <v>2.0322757500000002</v>
      </c>
      <c r="AU102" s="93">
        <f>10068.2*J102*POWER(10,-6)</f>
        <v>2.0035718000000001E-2</v>
      </c>
      <c r="AV102" s="94">
        <f t="shared" ref="AV102:AV109" si="128">AU102+AT102+AS102+AR102+AQ102</f>
        <v>10.181414468</v>
      </c>
      <c r="AW102" s="95">
        <f>AJ102*H102</f>
        <v>4.9999999999999996E-6</v>
      </c>
      <c r="AX102" s="95">
        <f>H102*AK102</f>
        <v>7.4999999999999993E-6</v>
      </c>
      <c r="AY102" s="95">
        <f>H102*AV102</f>
        <v>2.5453536169999998E-5</v>
      </c>
    </row>
    <row r="103" spans="1:51" x14ac:dyDescent="0.3">
      <c r="A103" s="48" t="s">
        <v>20</v>
      </c>
      <c r="B103" s="48" t="str">
        <f>B102</f>
        <v>Трубопровод водород подпиточный
Рег.№ТТ-435</v>
      </c>
      <c r="C103" s="179" t="s">
        <v>169</v>
      </c>
      <c r="D103" s="49" t="s">
        <v>63</v>
      </c>
      <c r="E103" s="167">
        <f>E102</f>
        <v>9.9999999999999995E-8</v>
      </c>
      <c r="F103" s="168">
        <f>F102</f>
        <v>125</v>
      </c>
      <c r="G103" s="48">
        <v>0.1152</v>
      </c>
      <c r="H103" s="50">
        <f t="shared" ref="H103:H109" si="129">E103*F103*G103</f>
        <v>1.4399999999999998E-6</v>
      </c>
      <c r="I103" s="162">
        <f>I102</f>
        <v>1.99</v>
      </c>
      <c r="J103" s="180">
        <f>0.067*I102</f>
        <v>0.13333</v>
      </c>
      <c r="K103" s="174" t="s">
        <v>185</v>
      </c>
      <c r="L103" s="178">
        <v>6</v>
      </c>
      <c r="M103" s="92" t="str">
        <f t="shared" si="125"/>
        <v>С2</v>
      </c>
      <c r="N103" s="92" t="str">
        <f t="shared" si="126"/>
        <v>Трубопровод водород подпиточный
Рег.№ТТ-435</v>
      </c>
      <c r="O103" s="92" t="str">
        <f t="shared" si="127"/>
        <v>Полное-взрыв</v>
      </c>
      <c r="P103" s="92" t="s">
        <v>85</v>
      </c>
      <c r="Q103" s="92" t="s">
        <v>85</v>
      </c>
      <c r="R103" s="92" t="s">
        <v>85</v>
      </c>
      <c r="S103" s="92" t="s">
        <v>85</v>
      </c>
      <c r="T103" s="92">
        <v>0</v>
      </c>
      <c r="U103" s="92">
        <v>0</v>
      </c>
      <c r="V103" s="92">
        <v>47.6</v>
      </c>
      <c r="W103" s="92">
        <v>129.1</v>
      </c>
      <c r="X103" s="92">
        <v>221.6</v>
      </c>
      <c r="Y103" s="92" t="s">
        <v>85</v>
      </c>
      <c r="Z103" s="92" t="s">
        <v>85</v>
      </c>
      <c r="AA103" s="92" t="s">
        <v>85</v>
      </c>
      <c r="AB103" s="92" t="s">
        <v>85</v>
      </c>
      <c r="AC103" s="92" t="s">
        <v>85</v>
      </c>
      <c r="AD103" s="92" t="s">
        <v>85</v>
      </c>
      <c r="AE103" s="92" t="s">
        <v>85</v>
      </c>
      <c r="AF103" s="92" t="s">
        <v>85</v>
      </c>
      <c r="AG103" s="92" t="s">
        <v>85</v>
      </c>
      <c r="AH103" s="92" t="s">
        <v>85</v>
      </c>
      <c r="AI103" t="s">
        <v>85</v>
      </c>
      <c r="AJ103" s="52">
        <v>4</v>
      </c>
      <c r="AK103" s="52">
        <v>5</v>
      </c>
      <c r="AL103" s="92">
        <f>AL102</f>
        <v>1.2</v>
      </c>
      <c r="AM103" s="92">
        <f>AM102</f>
        <v>2.7E-2</v>
      </c>
      <c r="AN103" s="92">
        <f>AN102</f>
        <v>6</v>
      </c>
      <c r="AO103" s="92"/>
      <c r="AP103" s="92"/>
      <c r="AQ103" s="93">
        <f>AM103*I103+AL103</f>
        <v>1.25373</v>
      </c>
      <c r="AR103" s="93">
        <f t="shared" ref="AR103:AR109" si="130">0.1*AQ103</f>
        <v>0.12537300000000001</v>
      </c>
      <c r="AS103" s="94">
        <f t="shared" ref="AS103:AS109" si="131">AJ103*3+0.25*AK103</f>
        <v>13.25</v>
      </c>
      <c r="AT103" s="94">
        <f t="shared" ref="AT103:AT109" si="132">SUM(AQ103:AS103)/4</f>
        <v>3.6572757500000002</v>
      </c>
      <c r="AU103" s="93">
        <f>10068.2*J103*POWER(10,-6)*10</f>
        <v>1.3423931060000002E-2</v>
      </c>
      <c r="AV103" s="94">
        <f t="shared" si="128"/>
        <v>18.299802681060001</v>
      </c>
      <c r="AW103" s="95">
        <f t="shared" ref="AW103:AW109" si="133">AJ103*H103</f>
        <v>5.7599999999999991E-6</v>
      </c>
      <c r="AX103" s="95">
        <f t="shared" ref="AX103:AX109" si="134">H103*AK103</f>
        <v>7.1999999999999988E-6</v>
      </c>
      <c r="AY103" s="95">
        <f t="shared" ref="AY103:AY109" si="135">H103*AV103</f>
        <v>2.6351715860726398E-5</v>
      </c>
    </row>
    <row r="104" spans="1:51" x14ac:dyDescent="0.3">
      <c r="A104" s="48" t="s">
        <v>21</v>
      </c>
      <c r="B104" s="48" t="str">
        <f>B102</f>
        <v>Трубопровод водород подпиточный
Рег.№ТТ-435</v>
      </c>
      <c r="C104" s="179" t="s">
        <v>193</v>
      </c>
      <c r="D104" s="49" t="s">
        <v>194</v>
      </c>
      <c r="E104" s="167">
        <f>E102</f>
        <v>9.9999999999999995E-8</v>
      </c>
      <c r="F104" s="168">
        <f>F102</f>
        <v>125</v>
      </c>
      <c r="G104" s="48">
        <v>7.6799999999999993E-2</v>
      </c>
      <c r="H104" s="50">
        <f t="shared" si="129"/>
        <v>9.5999999999999991E-7</v>
      </c>
      <c r="I104" s="162">
        <f>I102</f>
        <v>1.99</v>
      </c>
      <c r="J104" s="169">
        <f>I102</f>
        <v>1.99</v>
      </c>
      <c r="K104" s="174" t="s">
        <v>186</v>
      </c>
      <c r="L104" s="178">
        <v>0</v>
      </c>
      <c r="M104" s="92" t="str">
        <f t="shared" si="125"/>
        <v>С3</v>
      </c>
      <c r="N104" s="92" t="str">
        <f t="shared" si="126"/>
        <v>Трубопровод водород подпиточный
Рег.№ТТ-435</v>
      </c>
      <c r="O104" s="92" t="str">
        <f t="shared" si="127"/>
        <v>Полное-вспышка</v>
      </c>
      <c r="P104" s="92" t="s">
        <v>85</v>
      </c>
      <c r="Q104" s="92" t="s">
        <v>85</v>
      </c>
      <c r="R104" s="92" t="s">
        <v>85</v>
      </c>
      <c r="S104" s="92" t="s">
        <v>85</v>
      </c>
      <c r="T104" s="92" t="s">
        <v>85</v>
      </c>
      <c r="U104" s="92" t="s">
        <v>85</v>
      </c>
      <c r="V104" s="92" t="s">
        <v>85</v>
      </c>
      <c r="W104" s="92" t="s">
        <v>85</v>
      </c>
      <c r="X104" s="92" t="s">
        <v>85</v>
      </c>
      <c r="Y104" s="92" t="s">
        <v>85</v>
      </c>
      <c r="Z104" s="92" t="s">
        <v>85</v>
      </c>
      <c r="AA104" s="92">
        <v>42.06</v>
      </c>
      <c r="AB104" s="92">
        <v>50.47</v>
      </c>
      <c r="AC104" s="92" t="s">
        <v>85</v>
      </c>
      <c r="AD104" s="92" t="s">
        <v>85</v>
      </c>
      <c r="AE104" s="92" t="s">
        <v>85</v>
      </c>
      <c r="AF104" s="92" t="s">
        <v>85</v>
      </c>
      <c r="AG104" s="92" t="s">
        <v>85</v>
      </c>
      <c r="AH104" s="92" t="s">
        <v>85</v>
      </c>
      <c r="AI104" t="s">
        <v>85</v>
      </c>
      <c r="AJ104" s="92">
        <v>0</v>
      </c>
      <c r="AK104" s="92">
        <v>0</v>
      </c>
      <c r="AL104" s="92">
        <f>AL102</f>
        <v>1.2</v>
      </c>
      <c r="AM104" s="92">
        <f>AM102</f>
        <v>2.7E-2</v>
      </c>
      <c r="AN104" s="92">
        <f>AN102</f>
        <v>6</v>
      </c>
      <c r="AO104" s="92"/>
      <c r="AP104" s="92"/>
      <c r="AQ104" s="93">
        <f>AM104*I104*0.1+AL104</f>
        <v>1.205373</v>
      </c>
      <c r="AR104" s="93">
        <f t="shared" si="130"/>
        <v>0.12053730000000001</v>
      </c>
      <c r="AS104" s="94">
        <f t="shared" si="131"/>
        <v>0</v>
      </c>
      <c r="AT104" s="94">
        <f t="shared" si="132"/>
        <v>0.33147757500000002</v>
      </c>
      <c r="AU104" s="93">
        <f>1333*J102*POWER(10,-6)</f>
        <v>2.6526699999999998E-3</v>
      </c>
      <c r="AV104" s="94">
        <f t="shared" si="128"/>
        <v>1.6600405450000002</v>
      </c>
      <c r="AW104" s="95">
        <f t="shared" si="133"/>
        <v>0</v>
      </c>
      <c r="AX104" s="95">
        <f t="shared" si="134"/>
        <v>0</v>
      </c>
      <c r="AY104" s="95">
        <f t="shared" si="135"/>
        <v>1.5936389232000001E-6</v>
      </c>
    </row>
    <row r="105" spans="1:51" x14ac:dyDescent="0.3">
      <c r="A105" s="48" t="s">
        <v>22</v>
      </c>
      <c r="B105" s="48" t="str">
        <f>B102</f>
        <v>Трубопровод водород подпиточный
Рег.№ТТ-435</v>
      </c>
      <c r="C105" s="179" t="s">
        <v>170</v>
      </c>
      <c r="D105" s="49" t="s">
        <v>61</v>
      </c>
      <c r="E105" s="167">
        <f>E102</f>
        <v>9.9999999999999995E-8</v>
      </c>
      <c r="F105" s="168">
        <f>F102</f>
        <v>125</v>
      </c>
      <c r="G105" s="48">
        <v>0.60799999999999998</v>
      </c>
      <c r="H105" s="50">
        <f t="shared" si="129"/>
        <v>7.5999999999999992E-6</v>
      </c>
      <c r="I105" s="162">
        <f>I102</f>
        <v>1.99</v>
      </c>
      <c r="J105" s="171">
        <v>0</v>
      </c>
      <c r="K105" s="174" t="s">
        <v>188</v>
      </c>
      <c r="L105" s="178">
        <v>45390</v>
      </c>
      <c r="M105" s="92" t="str">
        <f t="shared" si="125"/>
        <v>С4</v>
      </c>
      <c r="N105" s="92" t="str">
        <f t="shared" si="126"/>
        <v>Трубопровод водород подпиточный
Рег.№ТТ-435</v>
      </c>
      <c r="O105" s="92" t="str">
        <f t="shared" si="127"/>
        <v>Полное-ликвидация</v>
      </c>
      <c r="P105" s="92" t="s">
        <v>85</v>
      </c>
      <c r="Q105" s="92" t="s">
        <v>85</v>
      </c>
      <c r="R105" s="92" t="s">
        <v>85</v>
      </c>
      <c r="S105" s="92" t="s">
        <v>85</v>
      </c>
      <c r="T105" s="92" t="s">
        <v>85</v>
      </c>
      <c r="U105" s="92" t="s">
        <v>85</v>
      </c>
      <c r="V105" s="92" t="s">
        <v>85</v>
      </c>
      <c r="W105" s="92" t="s">
        <v>85</v>
      </c>
      <c r="X105" s="92" t="s">
        <v>85</v>
      </c>
      <c r="Y105" s="92" t="s">
        <v>85</v>
      </c>
      <c r="Z105" s="92" t="s">
        <v>85</v>
      </c>
      <c r="AA105" s="92" t="s">
        <v>85</v>
      </c>
      <c r="AB105" s="92" t="s">
        <v>85</v>
      </c>
      <c r="AC105" s="92" t="s">
        <v>85</v>
      </c>
      <c r="AD105" s="92" t="s">
        <v>85</v>
      </c>
      <c r="AE105" s="92" t="s">
        <v>85</v>
      </c>
      <c r="AF105" s="92" t="s">
        <v>85</v>
      </c>
      <c r="AG105" s="92" t="s">
        <v>85</v>
      </c>
      <c r="AH105" s="92" t="s">
        <v>85</v>
      </c>
      <c r="AI105" t="s">
        <v>85</v>
      </c>
      <c r="AJ105" s="92">
        <v>0</v>
      </c>
      <c r="AK105" s="92">
        <v>0</v>
      </c>
      <c r="AL105" s="92">
        <f>AL102</f>
        <v>1.2</v>
      </c>
      <c r="AM105" s="92">
        <f>AM102</f>
        <v>2.7E-2</v>
      </c>
      <c r="AN105" s="92">
        <f>AN102</f>
        <v>6</v>
      </c>
      <c r="AO105" s="92"/>
      <c r="AP105" s="92"/>
      <c r="AQ105" s="93">
        <f>AM105*I105*0.1+AL105</f>
        <v>1.205373</v>
      </c>
      <c r="AR105" s="93">
        <f t="shared" si="130"/>
        <v>0.12053730000000001</v>
      </c>
      <c r="AS105" s="94">
        <f t="shared" si="131"/>
        <v>0</v>
      </c>
      <c r="AT105" s="94">
        <f t="shared" si="132"/>
        <v>0.33147757500000002</v>
      </c>
      <c r="AU105" s="93">
        <f>1333*J103*POWER(10,-6)</f>
        <v>1.7772889000000001E-4</v>
      </c>
      <c r="AV105" s="94">
        <f t="shared" si="128"/>
        <v>1.6575656038900002</v>
      </c>
      <c r="AW105" s="95">
        <f t="shared" si="133"/>
        <v>0</v>
      </c>
      <c r="AX105" s="95">
        <f t="shared" si="134"/>
        <v>0</v>
      </c>
      <c r="AY105" s="95">
        <f t="shared" si="135"/>
        <v>1.2597498589564E-5</v>
      </c>
    </row>
    <row r="106" spans="1:51" x14ac:dyDescent="0.3">
      <c r="A106" s="48" t="s">
        <v>23</v>
      </c>
      <c r="B106" s="48" t="str">
        <f>B102</f>
        <v>Трубопровод водород подпиточный
Рег.№ТТ-435</v>
      </c>
      <c r="C106" s="179" t="s">
        <v>195</v>
      </c>
      <c r="D106" s="49" t="s">
        <v>196</v>
      </c>
      <c r="E106" s="166">
        <v>4.9999999999999998E-7</v>
      </c>
      <c r="F106" s="168">
        <f>F102</f>
        <v>125</v>
      </c>
      <c r="G106" s="48">
        <v>3.5000000000000003E-2</v>
      </c>
      <c r="H106" s="50">
        <f t="shared" si="129"/>
        <v>2.1875000000000002E-6</v>
      </c>
      <c r="I106" s="162">
        <f>0.15*I102</f>
        <v>0.29849999999999999</v>
      </c>
      <c r="J106" s="169">
        <f>I106</f>
        <v>0.29849999999999999</v>
      </c>
      <c r="K106" s="174" t="s">
        <v>189</v>
      </c>
      <c r="L106" s="178">
        <v>3</v>
      </c>
      <c r="M106" s="92" t="str">
        <f t="shared" si="125"/>
        <v>С5</v>
      </c>
      <c r="N106" s="92" t="str">
        <f t="shared" si="126"/>
        <v>Трубопровод водород подпиточный
Рег.№ТТ-435</v>
      </c>
      <c r="O106" s="92" t="str">
        <f t="shared" si="127"/>
        <v>Частичное-факел</v>
      </c>
      <c r="P106" s="92" t="s">
        <v>85</v>
      </c>
      <c r="Q106" s="92" t="s">
        <v>85</v>
      </c>
      <c r="R106" s="92" t="s">
        <v>85</v>
      </c>
      <c r="S106" s="92" t="s">
        <v>85</v>
      </c>
      <c r="T106" s="92" t="s">
        <v>85</v>
      </c>
      <c r="U106" s="92" t="s">
        <v>85</v>
      </c>
      <c r="V106" s="92" t="s">
        <v>85</v>
      </c>
      <c r="W106" s="92" t="s">
        <v>85</v>
      </c>
      <c r="X106" s="92" t="s">
        <v>85</v>
      </c>
      <c r="Y106" s="92">
        <v>17</v>
      </c>
      <c r="Z106" s="92">
        <v>3</v>
      </c>
      <c r="AA106" s="92" t="s">
        <v>85</v>
      </c>
      <c r="AB106" s="92" t="s">
        <v>85</v>
      </c>
      <c r="AC106" s="92" t="s">
        <v>85</v>
      </c>
      <c r="AD106" s="92" t="s">
        <v>85</v>
      </c>
      <c r="AE106" s="92" t="s">
        <v>85</v>
      </c>
      <c r="AF106" s="92" t="s">
        <v>85</v>
      </c>
      <c r="AG106" s="92" t="s">
        <v>85</v>
      </c>
      <c r="AH106" s="92" t="s">
        <v>85</v>
      </c>
      <c r="AI106" t="s">
        <v>85</v>
      </c>
      <c r="AJ106" s="92">
        <v>0</v>
      </c>
      <c r="AK106" s="92">
        <v>2</v>
      </c>
      <c r="AL106" s="92">
        <f>0.1*$AL$2</f>
        <v>0.25</v>
      </c>
      <c r="AM106" s="92">
        <f>AM102</f>
        <v>2.7E-2</v>
      </c>
      <c r="AN106" s="92">
        <f>ROUNDUP(AN102/3,0)</f>
        <v>2</v>
      </c>
      <c r="AO106" s="92"/>
      <c r="AP106" s="92"/>
      <c r="AQ106" s="93">
        <f>AM106*I106+AL106</f>
        <v>0.2580595</v>
      </c>
      <c r="AR106" s="93">
        <f t="shared" si="130"/>
        <v>2.5805950000000001E-2</v>
      </c>
      <c r="AS106" s="94">
        <f t="shared" si="131"/>
        <v>0.5</v>
      </c>
      <c r="AT106" s="94">
        <f t="shared" si="132"/>
        <v>0.19596636249999999</v>
      </c>
      <c r="AU106" s="93">
        <f>10068.2*J106*POWER(10,-6)</f>
        <v>3.0053577E-3</v>
      </c>
      <c r="AV106" s="94">
        <f t="shared" si="128"/>
        <v>0.98283717019999994</v>
      </c>
      <c r="AW106" s="95">
        <f t="shared" si="133"/>
        <v>0</v>
      </c>
      <c r="AX106" s="95">
        <f t="shared" si="134"/>
        <v>4.3750000000000005E-6</v>
      </c>
      <c r="AY106" s="95">
        <f t="shared" si="135"/>
        <v>2.1499563098125002E-6</v>
      </c>
    </row>
    <row r="107" spans="1:51" x14ac:dyDescent="0.3">
      <c r="A107" s="48" t="s">
        <v>24</v>
      </c>
      <c r="B107" s="48" t="str">
        <f>B102</f>
        <v>Трубопровод водород подпиточный
Рег.№ТТ-435</v>
      </c>
      <c r="C107" s="179" t="s">
        <v>197</v>
      </c>
      <c r="D107" s="49" t="s">
        <v>198</v>
      </c>
      <c r="E107" s="167">
        <f>E106</f>
        <v>4.9999999999999998E-7</v>
      </c>
      <c r="F107" s="168">
        <f>F102</f>
        <v>125</v>
      </c>
      <c r="G107" s="48">
        <v>8.3000000000000001E-3</v>
      </c>
      <c r="H107" s="50">
        <f t="shared" si="129"/>
        <v>5.1875000000000001E-7</v>
      </c>
      <c r="I107" s="162">
        <f>I106</f>
        <v>0.29849999999999999</v>
      </c>
      <c r="J107" s="169">
        <f>J103*0.15</f>
        <v>1.99995E-2</v>
      </c>
      <c r="K107" s="173" t="s">
        <v>200</v>
      </c>
      <c r="L107" s="230">
        <v>4</v>
      </c>
      <c r="M107" s="92" t="str">
        <f t="shared" si="125"/>
        <v>С6</v>
      </c>
      <c r="N107" s="92" t="str">
        <f t="shared" si="126"/>
        <v>Трубопровод водород подпиточный
Рег.№ТТ-435</v>
      </c>
      <c r="O107" s="92" t="str">
        <f t="shared" si="127"/>
        <v>Частичное-взрыв</v>
      </c>
      <c r="P107" s="92" t="s">
        <v>85</v>
      </c>
      <c r="Q107" s="92" t="s">
        <v>85</v>
      </c>
      <c r="R107" s="92" t="s">
        <v>85</v>
      </c>
      <c r="S107" s="92" t="s">
        <v>85</v>
      </c>
      <c r="T107" s="92">
        <v>0</v>
      </c>
      <c r="U107" s="92">
        <v>0</v>
      </c>
      <c r="V107" s="92">
        <v>25.1</v>
      </c>
      <c r="W107" s="92">
        <v>68.599999999999994</v>
      </c>
      <c r="X107" s="92">
        <v>117.6</v>
      </c>
      <c r="Y107" s="92" t="s">
        <v>85</v>
      </c>
      <c r="Z107" s="92" t="s">
        <v>85</v>
      </c>
      <c r="AA107" s="92" t="s">
        <v>85</v>
      </c>
      <c r="AB107" s="92" t="s">
        <v>85</v>
      </c>
      <c r="AC107" s="92" t="s">
        <v>85</v>
      </c>
      <c r="AD107" s="92" t="s">
        <v>85</v>
      </c>
      <c r="AE107" s="92" t="s">
        <v>85</v>
      </c>
      <c r="AF107" s="92" t="s">
        <v>85</v>
      </c>
      <c r="AG107" s="92" t="s">
        <v>85</v>
      </c>
      <c r="AH107" s="92" t="s">
        <v>85</v>
      </c>
      <c r="AI107" t="s">
        <v>85</v>
      </c>
      <c r="AJ107" s="92">
        <v>0</v>
      </c>
      <c r="AK107" s="92">
        <v>1</v>
      </c>
      <c r="AL107" s="92">
        <f>0.1*$AL$2</f>
        <v>0.25</v>
      </c>
      <c r="AM107" s="92">
        <f>AM102</f>
        <v>2.7E-2</v>
      </c>
      <c r="AN107" s="92">
        <f>AN106</f>
        <v>2</v>
      </c>
      <c r="AO107" s="92"/>
      <c r="AP107" s="92"/>
      <c r="AQ107" s="93">
        <f t="shared" ref="AQ107:AQ108" si="136">AM107*I107+AL107</f>
        <v>0.2580595</v>
      </c>
      <c r="AR107" s="93">
        <f t="shared" si="130"/>
        <v>2.5805950000000001E-2</v>
      </c>
      <c r="AS107" s="94">
        <f t="shared" si="131"/>
        <v>0.25</v>
      </c>
      <c r="AT107" s="94">
        <f t="shared" si="132"/>
        <v>0.13346636249999999</v>
      </c>
      <c r="AU107" s="93">
        <f>10068.2*J107*POWER(10,-6)*10</f>
        <v>2.0135896590000001E-3</v>
      </c>
      <c r="AV107" s="94">
        <f t="shared" si="128"/>
        <v>0.66934540215899996</v>
      </c>
      <c r="AW107" s="95">
        <f t="shared" si="133"/>
        <v>0</v>
      </c>
      <c r="AX107" s="95">
        <f t="shared" si="134"/>
        <v>5.1875000000000001E-7</v>
      </c>
      <c r="AY107" s="95">
        <f t="shared" si="135"/>
        <v>3.4722292736998122E-7</v>
      </c>
    </row>
    <row r="108" spans="1:51" x14ac:dyDescent="0.3">
      <c r="A108" s="48" t="s">
        <v>219</v>
      </c>
      <c r="B108" s="48" t="str">
        <f>B102</f>
        <v>Трубопровод водород подпиточный
Рег.№ТТ-435</v>
      </c>
      <c r="C108" s="179" t="s">
        <v>172</v>
      </c>
      <c r="D108" s="49" t="s">
        <v>174</v>
      </c>
      <c r="E108" s="167">
        <f>E106</f>
        <v>4.9999999999999998E-7</v>
      </c>
      <c r="F108" s="168">
        <f>F102</f>
        <v>125</v>
      </c>
      <c r="G108" s="48">
        <v>2.64E-2</v>
      </c>
      <c r="H108" s="50">
        <f t="shared" si="129"/>
        <v>1.6500000000000001E-6</v>
      </c>
      <c r="I108" s="162">
        <f>0.15*I102</f>
        <v>0.29849999999999999</v>
      </c>
      <c r="J108" s="169">
        <f>J104*0.15</f>
        <v>0.29849999999999999</v>
      </c>
      <c r="K108" s="174"/>
      <c r="L108" s="178"/>
      <c r="M108" s="92" t="str">
        <f t="shared" si="125"/>
        <v>С7</v>
      </c>
      <c r="N108" s="92" t="str">
        <f t="shared" si="126"/>
        <v>Трубопровод водород подпиточный
Рег.№ТТ-435</v>
      </c>
      <c r="O108" s="92" t="str">
        <f t="shared" si="127"/>
        <v>Частичное-пожар-вспышка</v>
      </c>
      <c r="P108" s="92" t="s">
        <v>85</v>
      </c>
      <c r="Q108" s="92" t="s">
        <v>85</v>
      </c>
      <c r="R108" s="92" t="s">
        <v>85</v>
      </c>
      <c r="S108" s="92" t="s">
        <v>85</v>
      </c>
      <c r="T108" s="92" t="s">
        <v>85</v>
      </c>
      <c r="U108" s="92" t="s">
        <v>85</v>
      </c>
      <c r="V108" s="92" t="s">
        <v>85</v>
      </c>
      <c r="W108" s="92" t="s">
        <v>85</v>
      </c>
      <c r="X108" s="92" t="s">
        <v>85</v>
      </c>
      <c r="Y108" s="92" t="s">
        <v>85</v>
      </c>
      <c r="Z108" s="92" t="s">
        <v>85</v>
      </c>
      <c r="AA108" s="92">
        <v>22.49</v>
      </c>
      <c r="AB108" s="92">
        <v>26.99</v>
      </c>
      <c r="AC108" s="92" t="s">
        <v>85</v>
      </c>
      <c r="AD108" s="92" t="s">
        <v>85</v>
      </c>
      <c r="AE108" s="92" t="s">
        <v>85</v>
      </c>
      <c r="AF108" s="92" t="s">
        <v>85</v>
      </c>
      <c r="AG108" s="92" t="s">
        <v>85</v>
      </c>
      <c r="AH108" s="92" t="s">
        <v>85</v>
      </c>
      <c r="AI108" t="s">
        <v>85</v>
      </c>
      <c r="AJ108" s="92">
        <v>0</v>
      </c>
      <c r="AK108" s="92">
        <v>1</v>
      </c>
      <c r="AL108" s="92">
        <f>0.1*$AL$2</f>
        <v>0.25</v>
      </c>
      <c r="AM108" s="92">
        <f>AM102</f>
        <v>2.7E-2</v>
      </c>
      <c r="AN108" s="92">
        <f>ROUNDUP(AN102/3,0)</f>
        <v>2</v>
      </c>
      <c r="AO108" s="92"/>
      <c r="AP108" s="92"/>
      <c r="AQ108" s="93">
        <f t="shared" si="136"/>
        <v>0.2580595</v>
      </c>
      <c r="AR108" s="93">
        <f t="shared" si="130"/>
        <v>2.5805950000000001E-2</v>
      </c>
      <c r="AS108" s="94">
        <f t="shared" si="131"/>
        <v>0.25</v>
      </c>
      <c r="AT108" s="94">
        <f t="shared" si="132"/>
        <v>0.13346636249999999</v>
      </c>
      <c r="AU108" s="93">
        <f>10068.2*J108*POWER(10,-6)*10</f>
        <v>3.0053576999999998E-2</v>
      </c>
      <c r="AV108" s="94">
        <f t="shared" si="128"/>
        <v>0.69738538949999995</v>
      </c>
      <c r="AW108" s="95">
        <f t="shared" si="133"/>
        <v>0</v>
      </c>
      <c r="AX108" s="95">
        <f t="shared" si="134"/>
        <v>1.6500000000000001E-6</v>
      </c>
      <c r="AY108" s="95">
        <f t="shared" si="135"/>
        <v>1.150685892675E-6</v>
      </c>
    </row>
    <row r="109" spans="1:51" ht="15" thickBot="1" x14ac:dyDescent="0.35">
      <c r="A109" s="48" t="s">
        <v>220</v>
      </c>
      <c r="B109" s="48" t="str">
        <f>B102</f>
        <v>Трубопровод водород подпиточный
Рег.№ТТ-435</v>
      </c>
      <c r="C109" s="179" t="s">
        <v>173</v>
      </c>
      <c r="D109" s="49" t="s">
        <v>62</v>
      </c>
      <c r="E109" s="167">
        <f>E106</f>
        <v>4.9999999999999998E-7</v>
      </c>
      <c r="F109" s="168">
        <f>F102</f>
        <v>125</v>
      </c>
      <c r="G109" s="48">
        <v>0.93030000000000002</v>
      </c>
      <c r="H109" s="50">
        <f t="shared" si="129"/>
        <v>5.814375E-5</v>
      </c>
      <c r="I109" s="162">
        <f>0.15*I102</f>
        <v>0.29849999999999999</v>
      </c>
      <c r="J109" s="171">
        <v>0</v>
      </c>
      <c r="K109" s="175"/>
      <c r="L109" s="176"/>
      <c r="M109" s="92" t="str">
        <f t="shared" si="125"/>
        <v>С8</v>
      </c>
      <c r="N109" s="92" t="str">
        <f t="shared" si="126"/>
        <v>Трубопровод водород подпиточный
Рег.№ТТ-435</v>
      </c>
      <c r="O109" s="92" t="str">
        <f t="shared" si="127"/>
        <v>Частичное-ликвидация</v>
      </c>
      <c r="P109" s="92" t="s">
        <v>85</v>
      </c>
      <c r="Q109" s="92" t="s">
        <v>85</v>
      </c>
      <c r="R109" s="92" t="s">
        <v>85</v>
      </c>
      <c r="S109" s="92" t="s">
        <v>85</v>
      </c>
      <c r="T109" s="92" t="s">
        <v>85</v>
      </c>
      <c r="U109" s="92" t="s">
        <v>85</v>
      </c>
      <c r="V109" s="92" t="s">
        <v>85</v>
      </c>
      <c r="W109" s="92" t="s">
        <v>85</v>
      </c>
      <c r="X109" s="92" t="s">
        <v>85</v>
      </c>
      <c r="Y109" s="92" t="s">
        <v>85</v>
      </c>
      <c r="Z109" s="92" t="s">
        <v>85</v>
      </c>
      <c r="AA109" s="92" t="s">
        <v>85</v>
      </c>
      <c r="AB109" s="92" t="s">
        <v>85</v>
      </c>
      <c r="AC109" s="92" t="s">
        <v>85</v>
      </c>
      <c r="AD109" s="92" t="s">
        <v>85</v>
      </c>
      <c r="AE109" s="92" t="s">
        <v>85</v>
      </c>
      <c r="AF109" s="92" t="s">
        <v>85</v>
      </c>
      <c r="AG109" s="92" t="s">
        <v>85</v>
      </c>
      <c r="AH109" s="92" t="s">
        <v>85</v>
      </c>
      <c r="AI109" t="s">
        <v>85</v>
      </c>
      <c r="AJ109" s="92">
        <v>0</v>
      </c>
      <c r="AK109" s="92">
        <v>0</v>
      </c>
      <c r="AL109" s="92">
        <f>0.1*$AL$2</f>
        <v>0.25</v>
      </c>
      <c r="AM109" s="92">
        <f>AM102</f>
        <v>2.7E-2</v>
      </c>
      <c r="AN109" s="92">
        <f>ROUNDUP(AN102/3,0)</f>
        <v>2</v>
      </c>
      <c r="AO109" s="92"/>
      <c r="AP109" s="92"/>
      <c r="AQ109" s="93">
        <f>AM109*I109*0.1+AL109</f>
        <v>0.25080595</v>
      </c>
      <c r="AR109" s="93">
        <f t="shared" si="130"/>
        <v>2.5080595000000001E-2</v>
      </c>
      <c r="AS109" s="94">
        <f t="shared" si="131"/>
        <v>0</v>
      </c>
      <c r="AT109" s="94">
        <f t="shared" si="132"/>
        <v>6.8971636249999996E-2</v>
      </c>
      <c r="AU109" s="93">
        <f>1333*J108*POWER(10,-6)</f>
        <v>3.9790049999999992E-4</v>
      </c>
      <c r="AV109" s="94">
        <f t="shared" si="128"/>
        <v>0.34525608175</v>
      </c>
      <c r="AW109" s="95">
        <f t="shared" si="133"/>
        <v>0</v>
      </c>
      <c r="AX109" s="95">
        <f t="shared" si="134"/>
        <v>0</v>
      </c>
      <c r="AY109" s="95">
        <f t="shared" si="135"/>
        <v>2.0074483303251564E-5</v>
      </c>
    </row>
    <row r="110" spans="1:51" x14ac:dyDescent="0.3">
      <c r="A110" s="52"/>
      <c r="B110" s="52"/>
      <c r="C110" s="92"/>
      <c r="D110" s="268"/>
      <c r="E110" s="269"/>
      <c r="F110" s="270"/>
      <c r="G110" s="52"/>
      <c r="H110" s="95"/>
      <c r="I110" s="94"/>
      <c r="J110" s="52"/>
      <c r="K110" s="52"/>
      <c r="L110" s="52"/>
      <c r="M110" s="92"/>
      <c r="N110" s="92"/>
      <c r="O110" s="92"/>
      <c r="P110" s="92" t="s">
        <v>85</v>
      </c>
      <c r="Q110" s="92" t="s">
        <v>85</v>
      </c>
      <c r="R110" s="92" t="s">
        <v>85</v>
      </c>
      <c r="S110" s="92" t="s">
        <v>85</v>
      </c>
      <c r="T110" s="92" t="s">
        <v>85</v>
      </c>
      <c r="U110" s="92" t="s">
        <v>85</v>
      </c>
      <c r="V110" s="92" t="s">
        <v>85</v>
      </c>
      <c r="W110" s="92" t="s">
        <v>85</v>
      </c>
      <c r="X110" s="92" t="s">
        <v>85</v>
      </c>
      <c r="Y110" s="92" t="s">
        <v>85</v>
      </c>
      <c r="Z110" s="92" t="s">
        <v>85</v>
      </c>
      <c r="AA110" s="92" t="s">
        <v>85</v>
      </c>
      <c r="AB110" s="92" t="s">
        <v>85</v>
      </c>
      <c r="AC110" s="92" t="s">
        <v>85</v>
      </c>
      <c r="AD110" s="92" t="s">
        <v>85</v>
      </c>
      <c r="AE110" s="92" t="s">
        <v>85</v>
      </c>
      <c r="AF110" s="92" t="s">
        <v>85</v>
      </c>
      <c r="AG110" s="92" t="s">
        <v>85</v>
      </c>
      <c r="AH110" s="92" t="s">
        <v>85</v>
      </c>
      <c r="AI110" t="s">
        <v>85</v>
      </c>
      <c r="AJ110" s="92"/>
      <c r="AK110" s="92"/>
      <c r="AL110" s="92"/>
      <c r="AM110" s="92"/>
      <c r="AN110" s="92"/>
      <c r="AO110" s="92"/>
      <c r="AP110" s="92"/>
      <c r="AQ110" s="93"/>
      <c r="AR110" s="93"/>
      <c r="AS110" s="94"/>
      <c r="AT110" s="94"/>
      <c r="AU110" s="93"/>
      <c r="AV110" s="94"/>
      <c r="AW110" s="95"/>
      <c r="AX110" s="95"/>
      <c r="AY110" s="95"/>
    </row>
    <row r="111" spans="1:51" ht="15" thickBot="1" x14ac:dyDescent="0.35">
      <c r="P111" t="s">
        <v>85</v>
      </c>
      <c r="Q111" t="s">
        <v>85</v>
      </c>
      <c r="R111" t="s">
        <v>85</v>
      </c>
      <c r="S111" t="s">
        <v>85</v>
      </c>
      <c r="T111" t="s">
        <v>85</v>
      </c>
      <c r="U111" t="s">
        <v>85</v>
      </c>
      <c r="V111" t="s">
        <v>85</v>
      </c>
      <c r="W111" t="s">
        <v>85</v>
      </c>
      <c r="X111" t="s">
        <v>85</v>
      </c>
      <c r="Y111" t="s">
        <v>85</v>
      </c>
      <c r="Z111" t="s">
        <v>85</v>
      </c>
      <c r="AA111" t="s">
        <v>85</v>
      </c>
      <c r="AB111" t="s">
        <v>85</v>
      </c>
      <c r="AC111" t="s">
        <v>85</v>
      </c>
      <c r="AD111" t="s">
        <v>85</v>
      </c>
      <c r="AE111" t="s">
        <v>85</v>
      </c>
      <c r="AF111" t="s">
        <v>85</v>
      </c>
      <c r="AG111" t="s">
        <v>85</v>
      </c>
      <c r="AH111" t="s">
        <v>85</v>
      </c>
      <c r="AI111" t="s">
        <v>85</v>
      </c>
    </row>
    <row r="112" spans="1:51" ht="15" thickBot="1" x14ac:dyDescent="0.35">
      <c r="A112" s="48" t="s">
        <v>19</v>
      </c>
      <c r="B112" s="163" t="s">
        <v>341</v>
      </c>
      <c r="C112" s="179" t="s">
        <v>168</v>
      </c>
      <c r="D112" s="49" t="s">
        <v>60</v>
      </c>
      <c r="E112" s="166">
        <v>9.9999999999999995E-8</v>
      </c>
      <c r="F112" s="163">
        <v>412</v>
      </c>
      <c r="G112" s="48">
        <v>0.2</v>
      </c>
      <c r="H112" s="50">
        <f>E112*F112*G112</f>
        <v>8.2400000000000007E-6</v>
      </c>
      <c r="I112" s="164">
        <v>14.32</v>
      </c>
      <c r="J112" s="162">
        <f>I112</f>
        <v>14.32</v>
      </c>
      <c r="K112" s="172" t="s">
        <v>184</v>
      </c>
      <c r="L112" s="177">
        <f>I112*20</f>
        <v>286.39999999999998</v>
      </c>
      <c r="M112" s="92" t="str">
        <f t="shared" ref="M112:N117" si="137">A112</f>
        <v>С1</v>
      </c>
      <c r="N112" s="92" t="str">
        <f t="shared" si="137"/>
        <v>Трубопровод Насыщенный амин от К-101 
Рег.№ТТ-327</v>
      </c>
      <c r="O112" s="92" t="str">
        <f t="shared" ref="O112:O117" si="138">D112</f>
        <v>Полное-пожар</v>
      </c>
      <c r="P112" s="92">
        <v>17</v>
      </c>
      <c r="Q112" s="92">
        <v>23.3</v>
      </c>
      <c r="R112" s="92">
        <v>32.9</v>
      </c>
      <c r="S112" s="92">
        <v>60.6</v>
      </c>
      <c r="T112" s="92" t="s">
        <v>85</v>
      </c>
      <c r="U112" s="92" t="s">
        <v>85</v>
      </c>
      <c r="V112" s="92" t="s">
        <v>85</v>
      </c>
      <c r="W112" s="92" t="s">
        <v>85</v>
      </c>
      <c r="X112" s="92" t="s">
        <v>85</v>
      </c>
      <c r="Y112" s="92" t="s">
        <v>85</v>
      </c>
      <c r="Z112" s="92" t="s">
        <v>85</v>
      </c>
      <c r="AA112" s="92" t="s">
        <v>85</v>
      </c>
      <c r="AB112" s="92" t="s">
        <v>85</v>
      </c>
      <c r="AC112" s="92" t="s">
        <v>85</v>
      </c>
      <c r="AD112" s="92" t="s">
        <v>85</v>
      </c>
      <c r="AE112" s="92" t="s">
        <v>85</v>
      </c>
      <c r="AF112" s="92" t="s">
        <v>85</v>
      </c>
      <c r="AG112" s="92" t="s">
        <v>85</v>
      </c>
      <c r="AH112" s="92" t="s">
        <v>85</v>
      </c>
      <c r="AI112" t="s">
        <v>85</v>
      </c>
      <c r="AJ112" s="52">
        <v>3</v>
      </c>
      <c r="AK112" s="52">
        <v>6</v>
      </c>
      <c r="AL112" s="165">
        <v>1.9</v>
      </c>
      <c r="AM112" s="165">
        <v>2.7E-2</v>
      </c>
      <c r="AN112" s="165">
        <v>7</v>
      </c>
      <c r="AO112" s="92"/>
      <c r="AP112" s="92"/>
      <c r="AQ112" s="93">
        <f>AM112*I112+AL112</f>
        <v>2.2866399999999998</v>
      </c>
      <c r="AR112" s="93">
        <f>0.1*AQ112</f>
        <v>0.22866399999999998</v>
      </c>
      <c r="AS112" s="94">
        <f>AJ112*3+0.25*AK112</f>
        <v>10.5</v>
      </c>
      <c r="AT112" s="94">
        <f>SUM(AQ112:AS112)/4</f>
        <v>3.2538260000000001</v>
      </c>
      <c r="AU112" s="93">
        <f>10068.2*J112*POWER(10,-6)</f>
        <v>0.144176624</v>
      </c>
      <c r="AV112" s="94">
        <f>AU112+AT112+AS112+AR112+AQ112</f>
        <v>16.413306624000001</v>
      </c>
      <c r="AW112" s="95">
        <f>AJ112*H112</f>
        <v>2.472E-5</v>
      </c>
      <c r="AX112" s="95">
        <f>H112*AK112</f>
        <v>4.9440000000000001E-5</v>
      </c>
      <c r="AY112" s="95">
        <f>H112*AV112</f>
        <v>1.3524564658176001E-4</v>
      </c>
    </row>
    <row r="113" spans="1:51" ht="15" thickBot="1" x14ac:dyDescent="0.35">
      <c r="A113" s="48" t="s">
        <v>20</v>
      </c>
      <c r="B113" s="48" t="str">
        <f>B112</f>
        <v>Трубопровод Насыщенный амин от К-101 
Рег.№ТТ-327</v>
      </c>
      <c r="C113" s="179" t="s">
        <v>169</v>
      </c>
      <c r="D113" s="49" t="s">
        <v>63</v>
      </c>
      <c r="E113" s="167">
        <f>E112</f>
        <v>9.9999999999999995E-8</v>
      </c>
      <c r="F113" s="168">
        <f>F112</f>
        <v>412</v>
      </c>
      <c r="G113" s="48">
        <v>0.04</v>
      </c>
      <c r="H113" s="50">
        <f t="shared" ref="H113:H117" si="139">E113*F113*G113</f>
        <v>1.6479999999999999E-6</v>
      </c>
      <c r="I113" s="162">
        <f>I112</f>
        <v>14.32</v>
      </c>
      <c r="J113" s="163">
        <v>0.25</v>
      </c>
      <c r="K113" s="172" t="s">
        <v>185</v>
      </c>
      <c r="L113" s="177">
        <v>0</v>
      </c>
      <c r="M113" s="92" t="str">
        <f t="shared" si="137"/>
        <v>С2</v>
      </c>
      <c r="N113" s="92" t="str">
        <f t="shared" si="137"/>
        <v>Трубопровод Насыщенный амин от К-101 
Рег.№ТТ-327</v>
      </c>
      <c r="O113" s="92" t="str">
        <f t="shared" si="138"/>
        <v>Полное-взрыв</v>
      </c>
      <c r="P113" s="92" t="s">
        <v>85</v>
      </c>
      <c r="Q113" s="92" t="s">
        <v>85</v>
      </c>
      <c r="R113" s="92" t="s">
        <v>85</v>
      </c>
      <c r="S113" s="92" t="s">
        <v>85</v>
      </c>
      <c r="T113" s="92">
        <v>0</v>
      </c>
      <c r="U113" s="92">
        <v>0</v>
      </c>
      <c r="V113" s="92">
        <v>58.6</v>
      </c>
      <c r="W113" s="92">
        <v>159.1</v>
      </c>
      <c r="X113" s="92">
        <v>273.10000000000002</v>
      </c>
      <c r="Y113" s="92" t="s">
        <v>85</v>
      </c>
      <c r="Z113" s="92" t="s">
        <v>85</v>
      </c>
      <c r="AA113" s="92" t="s">
        <v>85</v>
      </c>
      <c r="AB113" s="92" t="s">
        <v>85</v>
      </c>
      <c r="AC113" s="92" t="s">
        <v>85</v>
      </c>
      <c r="AD113" s="92" t="s">
        <v>85</v>
      </c>
      <c r="AE113" s="92" t="s">
        <v>85</v>
      </c>
      <c r="AF113" s="92" t="s">
        <v>85</v>
      </c>
      <c r="AG113" s="92" t="s">
        <v>85</v>
      </c>
      <c r="AH113" s="92" t="s">
        <v>85</v>
      </c>
      <c r="AI113" t="s">
        <v>85</v>
      </c>
      <c r="AJ113" s="52">
        <v>2</v>
      </c>
      <c r="AK113" s="52">
        <v>8</v>
      </c>
      <c r="AL113" s="92">
        <f>AL112</f>
        <v>1.9</v>
      </c>
      <c r="AM113" s="92">
        <f>AM112</f>
        <v>2.7E-2</v>
      </c>
      <c r="AN113" s="92">
        <f>AN112</f>
        <v>7</v>
      </c>
      <c r="AO113" s="92"/>
      <c r="AP113" s="92"/>
      <c r="AQ113" s="93">
        <f>AM113*I113+AL113</f>
        <v>2.2866399999999998</v>
      </c>
      <c r="AR113" s="93">
        <f t="shared" ref="AR113:AR117" si="140">0.1*AQ113</f>
        <v>0.22866399999999998</v>
      </c>
      <c r="AS113" s="94">
        <f t="shared" ref="AS113:AS117" si="141">AJ113*3+0.25*AK113</f>
        <v>8</v>
      </c>
      <c r="AT113" s="94">
        <f t="shared" ref="AT113:AT117" si="142">SUM(AQ113:AS113)/4</f>
        <v>2.6288260000000001</v>
      </c>
      <c r="AU113" s="93">
        <f>10068.2*J113*POWER(10,-6)*10</f>
        <v>2.5170500000000002E-2</v>
      </c>
      <c r="AV113" s="94">
        <f t="shared" ref="AV113:AV117" si="143">AU113+AT113+AS113+AR113+AQ113</f>
        <v>13.1693005</v>
      </c>
      <c r="AW113" s="95">
        <f t="shared" ref="AW113:AW117" si="144">AJ113*H113</f>
        <v>3.2959999999999999E-6</v>
      </c>
      <c r="AX113" s="95">
        <f t="shared" ref="AX113:AX117" si="145">H113*AK113</f>
        <v>1.3183999999999999E-5</v>
      </c>
      <c r="AY113" s="95">
        <f t="shared" ref="AY113:AY117" si="146">H113*AV113</f>
        <v>2.1703007223999999E-5</v>
      </c>
    </row>
    <row r="114" spans="1:51" x14ac:dyDescent="0.3">
      <c r="A114" s="48" t="s">
        <v>21</v>
      </c>
      <c r="B114" s="48" t="str">
        <f>B112</f>
        <v>Трубопровод Насыщенный амин от К-101 
Рег.№ТТ-327</v>
      </c>
      <c r="C114" s="179" t="s">
        <v>178</v>
      </c>
      <c r="D114" s="49" t="s">
        <v>180</v>
      </c>
      <c r="E114" s="167">
        <f>E112</f>
        <v>9.9999999999999995E-8</v>
      </c>
      <c r="F114" s="168">
        <f>F112</f>
        <v>412</v>
      </c>
      <c r="G114" s="48">
        <v>0.76</v>
      </c>
      <c r="H114" s="50">
        <f t="shared" si="139"/>
        <v>3.1312000000000001E-5</v>
      </c>
      <c r="I114" s="162">
        <f>I112</f>
        <v>14.32</v>
      </c>
      <c r="J114" s="162">
        <f>J113</f>
        <v>0.25</v>
      </c>
      <c r="K114" s="172" t="s">
        <v>186</v>
      </c>
      <c r="L114" s="177">
        <v>0</v>
      </c>
      <c r="M114" s="92" t="str">
        <f t="shared" si="137"/>
        <v>С3</v>
      </c>
      <c r="N114" s="92" t="str">
        <f t="shared" si="137"/>
        <v>Трубопровод Насыщенный амин от К-101 
Рег.№ТТ-327</v>
      </c>
      <c r="O114" s="92" t="str">
        <f t="shared" si="138"/>
        <v>Полное-токси</v>
      </c>
      <c r="P114" s="92" t="s">
        <v>85</v>
      </c>
      <c r="Q114" s="92" t="s">
        <v>85</v>
      </c>
      <c r="R114" s="92" t="s">
        <v>85</v>
      </c>
      <c r="S114" s="92" t="s">
        <v>85</v>
      </c>
      <c r="T114" s="92" t="s">
        <v>85</v>
      </c>
      <c r="U114" s="92" t="s">
        <v>85</v>
      </c>
      <c r="V114" s="92" t="s">
        <v>85</v>
      </c>
      <c r="W114" s="92" t="s">
        <v>85</v>
      </c>
      <c r="X114" s="92" t="s">
        <v>85</v>
      </c>
      <c r="Y114" s="92" t="s">
        <v>85</v>
      </c>
      <c r="Z114" s="92" t="s">
        <v>85</v>
      </c>
      <c r="AA114" s="92" t="s">
        <v>85</v>
      </c>
      <c r="AB114" s="92" t="s">
        <v>85</v>
      </c>
      <c r="AC114" s="92">
        <v>31.2</v>
      </c>
      <c r="AD114" s="92">
        <v>91.2</v>
      </c>
      <c r="AE114" s="92" t="s">
        <v>85</v>
      </c>
      <c r="AF114" s="92" t="s">
        <v>85</v>
      </c>
      <c r="AG114" s="92" t="s">
        <v>85</v>
      </c>
      <c r="AH114" s="92" t="s">
        <v>85</v>
      </c>
      <c r="AI114" t="s">
        <v>85</v>
      </c>
      <c r="AJ114" s="92">
        <v>0</v>
      </c>
      <c r="AK114" s="92">
        <v>1</v>
      </c>
      <c r="AL114" s="92">
        <f>AL112</f>
        <v>1.9</v>
      </c>
      <c r="AM114" s="92">
        <f>AM112</f>
        <v>2.7E-2</v>
      </c>
      <c r="AN114" s="92">
        <f>AN112</f>
        <v>7</v>
      </c>
      <c r="AO114" s="92"/>
      <c r="AP114" s="92"/>
      <c r="AQ114" s="93">
        <f>AM114*I114*0.1+AL114</f>
        <v>1.9386639999999999</v>
      </c>
      <c r="AR114" s="93">
        <f t="shared" si="140"/>
        <v>0.19386639999999999</v>
      </c>
      <c r="AS114" s="94">
        <f t="shared" si="141"/>
        <v>0.25</v>
      </c>
      <c r="AT114" s="94">
        <f t="shared" si="142"/>
        <v>0.59563259999999996</v>
      </c>
      <c r="AU114" s="93">
        <f>1333*J113*POWER(10,-6)</f>
        <v>3.3325E-4</v>
      </c>
      <c r="AV114" s="94">
        <f t="shared" si="143"/>
        <v>2.9784962500000001</v>
      </c>
      <c r="AW114" s="95">
        <f t="shared" si="144"/>
        <v>0</v>
      </c>
      <c r="AX114" s="95">
        <f t="shared" si="145"/>
        <v>3.1312000000000001E-5</v>
      </c>
      <c r="AY114" s="95">
        <f t="shared" si="146"/>
        <v>9.3262674580000003E-5</v>
      </c>
    </row>
    <row r="115" spans="1:51" x14ac:dyDescent="0.3">
      <c r="A115" s="48" t="s">
        <v>22</v>
      </c>
      <c r="B115" s="48" t="str">
        <f>B112</f>
        <v>Трубопровод Насыщенный амин от К-101 
Рег.№ТТ-327</v>
      </c>
      <c r="C115" s="179" t="s">
        <v>171</v>
      </c>
      <c r="D115" s="49" t="s">
        <v>86</v>
      </c>
      <c r="E115" s="166">
        <v>4.9999999999999998E-7</v>
      </c>
      <c r="F115" s="168">
        <f>F112</f>
        <v>412</v>
      </c>
      <c r="G115" s="48">
        <v>0.2</v>
      </c>
      <c r="H115" s="50">
        <f t="shared" si="139"/>
        <v>4.1199999999999999E-5</v>
      </c>
      <c r="I115" s="162">
        <f>0.15*I112</f>
        <v>2.1480000000000001</v>
      </c>
      <c r="J115" s="162">
        <f>I115</f>
        <v>2.1480000000000001</v>
      </c>
      <c r="K115" s="174" t="s">
        <v>188</v>
      </c>
      <c r="L115" s="178">
        <v>45390</v>
      </c>
      <c r="M115" s="92" t="str">
        <f t="shared" si="137"/>
        <v>С4</v>
      </c>
      <c r="N115" s="92" t="str">
        <f t="shared" si="137"/>
        <v>Трубопровод Насыщенный амин от К-101 
Рег.№ТТ-327</v>
      </c>
      <c r="O115" s="92" t="str">
        <f t="shared" si="138"/>
        <v>Частичное-пожар</v>
      </c>
      <c r="P115" s="92">
        <v>12.8</v>
      </c>
      <c r="Q115" s="92">
        <v>16.3</v>
      </c>
      <c r="R115" s="92">
        <v>21.5</v>
      </c>
      <c r="S115" s="92">
        <v>37</v>
      </c>
      <c r="T115" s="92" t="s">
        <v>85</v>
      </c>
      <c r="U115" s="92" t="s">
        <v>85</v>
      </c>
      <c r="V115" s="92" t="s">
        <v>85</v>
      </c>
      <c r="W115" s="92" t="s">
        <v>85</v>
      </c>
      <c r="X115" s="92" t="s">
        <v>85</v>
      </c>
      <c r="Y115" s="92" t="s">
        <v>85</v>
      </c>
      <c r="Z115" s="92" t="s">
        <v>85</v>
      </c>
      <c r="AA115" s="92" t="s">
        <v>85</v>
      </c>
      <c r="AB115" s="92" t="s">
        <v>85</v>
      </c>
      <c r="AC115" s="92" t="s">
        <v>85</v>
      </c>
      <c r="AD115" s="92" t="s">
        <v>85</v>
      </c>
      <c r="AE115" s="92" t="s">
        <v>85</v>
      </c>
      <c r="AF115" s="92" t="s">
        <v>85</v>
      </c>
      <c r="AG115" s="92" t="s">
        <v>85</v>
      </c>
      <c r="AH115" s="92" t="s">
        <v>85</v>
      </c>
      <c r="AI115" t="s">
        <v>85</v>
      </c>
      <c r="AJ115" s="92">
        <v>0</v>
      </c>
      <c r="AK115" s="92">
        <v>2</v>
      </c>
      <c r="AL115" s="92">
        <f>0.1*$AL$2</f>
        <v>0.25</v>
      </c>
      <c r="AM115" s="92">
        <f>AM112</f>
        <v>2.7E-2</v>
      </c>
      <c r="AN115" s="92">
        <f>ROUNDUP(AN112/3,0)</f>
        <v>3</v>
      </c>
      <c r="AO115" s="92"/>
      <c r="AP115" s="92"/>
      <c r="AQ115" s="93">
        <f>AM115*I115+AL115</f>
        <v>0.30799599999999999</v>
      </c>
      <c r="AR115" s="93">
        <f t="shared" si="140"/>
        <v>3.07996E-2</v>
      </c>
      <c r="AS115" s="94">
        <f t="shared" si="141"/>
        <v>0.5</v>
      </c>
      <c r="AT115" s="94">
        <f t="shared" si="142"/>
        <v>0.20969889999999999</v>
      </c>
      <c r="AU115" s="93">
        <f>10068.2*J115*POWER(10,-6)</f>
        <v>2.1626493600000001E-2</v>
      </c>
      <c r="AV115" s="94">
        <f t="shared" si="143"/>
        <v>1.0701209936</v>
      </c>
      <c r="AW115" s="95">
        <f t="shared" si="144"/>
        <v>0</v>
      </c>
      <c r="AX115" s="95">
        <f t="shared" si="145"/>
        <v>8.2399999999999997E-5</v>
      </c>
      <c r="AY115" s="95">
        <f t="shared" si="146"/>
        <v>4.4088984936319998E-5</v>
      </c>
    </row>
    <row r="116" spans="1:51" x14ac:dyDescent="0.3">
      <c r="A116" s="48" t="s">
        <v>23</v>
      </c>
      <c r="B116" s="48" t="str">
        <f>B112</f>
        <v>Трубопровод Насыщенный амин от К-101 
Рег.№ТТ-327</v>
      </c>
      <c r="C116" s="179" t="s">
        <v>172</v>
      </c>
      <c r="D116" s="49" t="s">
        <v>174</v>
      </c>
      <c r="E116" s="167">
        <f>E115</f>
        <v>4.9999999999999998E-7</v>
      </c>
      <c r="F116" s="168">
        <f>F112</f>
        <v>412</v>
      </c>
      <c r="G116" s="48">
        <v>0.04</v>
      </c>
      <c r="H116" s="50">
        <f t="shared" si="139"/>
        <v>8.2400000000000007E-6</v>
      </c>
      <c r="I116" s="162">
        <f>0.15*I112</f>
        <v>2.1480000000000001</v>
      </c>
      <c r="J116" s="162">
        <f>0.15*J113</f>
        <v>3.7499999999999999E-2</v>
      </c>
      <c r="K116" s="174" t="s">
        <v>189</v>
      </c>
      <c r="L116" s="178">
        <v>3</v>
      </c>
      <c r="M116" s="92" t="str">
        <f t="shared" si="137"/>
        <v>С5</v>
      </c>
      <c r="N116" s="92" t="str">
        <f t="shared" si="137"/>
        <v>Трубопровод Насыщенный амин от К-101 
Рег.№ТТ-327</v>
      </c>
      <c r="O116" s="92" t="str">
        <f t="shared" si="138"/>
        <v>Частичное-пожар-вспышка</v>
      </c>
      <c r="P116" s="92" t="s">
        <v>85</v>
      </c>
      <c r="Q116" s="92" t="s">
        <v>85</v>
      </c>
      <c r="R116" s="92" t="s">
        <v>85</v>
      </c>
      <c r="S116" s="92" t="s">
        <v>85</v>
      </c>
      <c r="T116" s="92" t="s">
        <v>85</v>
      </c>
      <c r="U116" s="92" t="s">
        <v>85</v>
      </c>
      <c r="V116" s="92" t="s">
        <v>85</v>
      </c>
      <c r="W116" s="92" t="s">
        <v>85</v>
      </c>
      <c r="X116" s="92" t="s">
        <v>85</v>
      </c>
      <c r="Y116" s="92" t="s">
        <v>85</v>
      </c>
      <c r="Z116" s="92" t="s">
        <v>85</v>
      </c>
      <c r="AA116" s="92">
        <v>11.34</v>
      </c>
      <c r="AB116" s="92">
        <v>13.61</v>
      </c>
      <c r="AC116" s="92" t="s">
        <v>85</v>
      </c>
      <c r="AD116" s="92" t="s">
        <v>85</v>
      </c>
      <c r="AE116" s="92" t="s">
        <v>85</v>
      </c>
      <c r="AF116" s="92" t="s">
        <v>85</v>
      </c>
      <c r="AG116" s="92" t="s">
        <v>85</v>
      </c>
      <c r="AH116" s="92" t="s">
        <v>85</v>
      </c>
      <c r="AI116" t="s">
        <v>85</v>
      </c>
      <c r="AJ116" s="92">
        <v>0</v>
      </c>
      <c r="AK116" s="92">
        <v>1</v>
      </c>
      <c r="AL116" s="92">
        <f>0.1*$AL$2</f>
        <v>0.25</v>
      </c>
      <c r="AM116" s="92">
        <f>AM112</f>
        <v>2.7E-2</v>
      </c>
      <c r="AN116" s="92">
        <f>ROUNDUP(AN112/3,0)</f>
        <v>3</v>
      </c>
      <c r="AO116" s="92"/>
      <c r="AP116" s="92"/>
      <c r="AQ116" s="93">
        <f t="shared" ref="AQ116" si="147">AM116*I116+AL116</f>
        <v>0.30799599999999999</v>
      </c>
      <c r="AR116" s="93">
        <f t="shared" si="140"/>
        <v>3.07996E-2</v>
      </c>
      <c r="AS116" s="94">
        <f t="shared" si="141"/>
        <v>0.25</v>
      </c>
      <c r="AT116" s="94">
        <f t="shared" si="142"/>
        <v>0.14719889999999999</v>
      </c>
      <c r="AU116" s="93">
        <f>10068.2*J116*POWER(10,-6)*10</f>
        <v>3.7755749999999998E-3</v>
      </c>
      <c r="AV116" s="94">
        <f t="shared" si="143"/>
        <v>0.73977007500000003</v>
      </c>
      <c r="AW116" s="95">
        <f t="shared" si="144"/>
        <v>0</v>
      </c>
      <c r="AX116" s="95">
        <f t="shared" si="145"/>
        <v>8.2400000000000007E-6</v>
      </c>
      <c r="AY116" s="95">
        <f t="shared" si="146"/>
        <v>6.0957054180000007E-6</v>
      </c>
    </row>
    <row r="117" spans="1:51" ht="15" thickBot="1" x14ac:dyDescent="0.35">
      <c r="A117" s="48" t="s">
        <v>24</v>
      </c>
      <c r="B117" s="48" t="str">
        <f>B112</f>
        <v>Трубопровод Насыщенный амин от К-101 
Рег.№ТТ-327</v>
      </c>
      <c r="C117" s="179" t="s">
        <v>179</v>
      </c>
      <c r="D117" s="49" t="s">
        <v>181</v>
      </c>
      <c r="E117" s="167">
        <f>E115</f>
        <v>4.9999999999999998E-7</v>
      </c>
      <c r="F117" s="168">
        <f>F112</f>
        <v>412</v>
      </c>
      <c r="G117" s="48">
        <v>0.76</v>
      </c>
      <c r="H117" s="50">
        <f t="shared" si="139"/>
        <v>1.5656000000000001E-4</v>
      </c>
      <c r="I117" s="162">
        <f>0.15*I112</f>
        <v>2.1480000000000001</v>
      </c>
      <c r="J117" s="162">
        <f>J116</f>
        <v>3.7499999999999999E-2</v>
      </c>
      <c r="K117" s="175" t="s">
        <v>200</v>
      </c>
      <c r="L117" s="231">
        <v>2</v>
      </c>
      <c r="M117" s="92" t="str">
        <f t="shared" si="137"/>
        <v>С6</v>
      </c>
      <c r="N117" s="92" t="str">
        <f t="shared" si="137"/>
        <v>Трубопровод Насыщенный амин от К-101 
Рег.№ТТ-327</v>
      </c>
      <c r="O117" s="92" t="str">
        <f t="shared" si="138"/>
        <v>Частичное-токси</v>
      </c>
      <c r="P117" s="92" t="s">
        <v>85</v>
      </c>
      <c r="Q117" s="92" t="s">
        <v>85</v>
      </c>
      <c r="R117" s="92" t="s">
        <v>85</v>
      </c>
      <c r="S117" s="92" t="s">
        <v>85</v>
      </c>
      <c r="T117" s="92" t="s">
        <v>85</v>
      </c>
      <c r="U117" s="92" t="s">
        <v>85</v>
      </c>
      <c r="V117" s="92" t="s">
        <v>85</v>
      </c>
      <c r="W117" s="92" t="s">
        <v>85</v>
      </c>
      <c r="X117" s="92" t="s">
        <v>85</v>
      </c>
      <c r="Y117" s="92" t="s">
        <v>85</v>
      </c>
      <c r="Z117" s="92" t="s">
        <v>85</v>
      </c>
      <c r="AA117" s="92" t="s">
        <v>85</v>
      </c>
      <c r="AB117" s="92" t="s">
        <v>85</v>
      </c>
      <c r="AC117" s="92">
        <v>4.7</v>
      </c>
      <c r="AD117" s="92">
        <v>13.7</v>
      </c>
      <c r="AE117" s="92" t="s">
        <v>85</v>
      </c>
      <c r="AF117" s="92" t="s">
        <v>85</v>
      </c>
      <c r="AG117" s="92" t="s">
        <v>85</v>
      </c>
      <c r="AH117" s="92" t="s">
        <v>85</v>
      </c>
      <c r="AI117" t="s">
        <v>85</v>
      </c>
      <c r="AJ117" s="92">
        <v>0</v>
      </c>
      <c r="AK117" s="92">
        <v>1</v>
      </c>
      <c r="AL117" s="92">
        <f>0.1*$AL$2</f>
        <v>0.25</v>
      </c>
      <c r="AM117" s="92">
        <f>AM112</f>
        <v>2.7E-2</v>
      </c>
      <c r="AN117" s="92">
        <f>ROUNDUP(AN112/3,0)</f>
        <v>3</v>
      </c>
      <c r="AO117" s="92"/>
      <c r="AP117" s="92"/>
      <c r="AQ117" s="93">
        <f>AM117*I117*0.1+AL117</f>
        <v>0.25579960000000002</v>
      </c>
      <c r="AR117" s="93">
        <f t="shared" si="140"/>
        <v>2.5579960000000002E-2</v>
      </c>
      <c r="AS117" s="94">
        <f t="shared" si="141"/>
        <v>0.25</v>
      </c>
      <c r="AT117" s="94">
        <f t="shared" si="142"/>
        <v>0.13284488999999999</v>
      </c>
      <c r="AU117" s="93">
        <f>1333*J116*POWER(10,-6)</f>
        <v>4.9987499999999995E-5</v>
      </c>
      <c r="AV117" s="94">
        <f t="shared" si="143"/>
        <v>0.66427443750000004</v>
      </c>
      <c r="AW117" s="95">
        <f t="shared" si="144"/>
        <v>0</v>
      </c>
      <c r="AX117" s="95">
        <f t="shared" si="145"/>
        <v>1.5656000000000001E-4</v>
      </c>
      <c r="AY117" s="95">
        <f t="shared" si="146"/>
        <v>1.0399880593500001E-4</v>
      </c>
    </row>
    <row r="118" spans="1:51" x14ac:dyDescent="0.3">
      <c r="A118" s="48"/>
      <c r="B118" s="48"/>
      <c r="C118" s="179"/>
      <c r="D118" s="49"/>
      <c r="E118" s="167"/>
      <c r="F118" s="168"/>
      <c r="G118" s="48"/>
      <c r="H118" s="50"/>
      <c r="I118" s="162"/>
      <c r="J118" s="48"/>
      <c r="K118" s="292"/>
      <c r="L118" s="293"/>
      <c r="M118" s="92"/>
      <c r="N118" s="92"/>
      <c r="O118" s="92"/>
      <c r="P118" s="92" t="s">
        <v>85</v>
      </c>
      <c r="Q118" s="92" t="s">
        <v>85</v>
      </c>
      <c r="R118" s="92" t="s">
        <v>85</v>
      </c>
      <c r="S118" s="92" t="s">
        <v>85</v>
      </c>
      <c r="T118" s="92" t="s">
        <v>85</v>
      </c>
      <c r="U118" s="92" t="s">
        <v>85</v>
      </c>
      <c r="V118" s="92" t="s">
        <v>85</v>
      </c>
      <c r="W118" s="92" t="s">
        <v>85</v>
      </c>
      <c r="X118" s="92" t="s">
        <v>85</v>
      </c>
      <c r="Y118" s="92" t="s">
        <v>85</v>
      </c>
      <c r="Z118" s="92" t="s">
        <v>85</v>
      </c>
      <c r="AA118" s="92" t="s">
        <v>85</v>
      </c>
      <c r="AB118" s="92" t="s">
        <v>85</v>
      </c>
      <c r="AC118" s="92" t="s">
        <v>85</v>
      </c>
      <c r="AD118" s="92" t="s">
        <v>85</v>
      </c>
      <c r="AE118" s="92" t="s">
        <v>85</v>
      </c>
      <c r="AF118" s="92" t="s">
        <v>85</v>
      </c>
      <c r="AG118" s="92" t="s">
        <v>85</v>
      </c>
      <c r="AH118" s="92" t="s">
        <v>85</v>
      </c>
      <c r="AI118" t="s">
        <v>85</v>
      </c>
      <c r="AJ118" s="92"/>
      <c r="AK118" s="92"/>
      <c r="AL118" s="92"/>
      <c r="AM118" s="92"/>
      <c r="AN118" s="92"/>
      <c r="AO118" s="92"/>
      <c r="AP118" s="92"/>
      <c r="AQ118" s="93"/>
      <c r="AR118" s="93"/>
      <c r="AS118" s="94"/>
      <c r="AT118" s="94"/>
      <c r="AU118" s="93"/>
      <c r="AV118" s="94"/>
      <c r="AW118" s="95"/>
      <c r="AX118" s="95"/>
      <c r="AY118" s="95"/>
    </row>
    <row r="119" spans="1:51" s="281" customFormat="1" x14ac:dyDescent="0.3">
      <c r="A119" s="48" t="s">
        <v>85</v>
      </c>
      <c r="B119" s="48" t="s">
        <v>85</v>
      </c>
      <c r="C119" s="48" t="s">
        <v>85</v>
      </c>
      <c r="D119" s="48" t="s">
        <v>85</v>
      </c>
      <c r="E119" s="48" t="s">
        <v>85</v>
      </c>
      <c r="F119" s="48" t="s">
        <v>85</v>
      </c>
      <c r="G119" s="48" t="s">
        <v>85</v>
      </c>
      <c r="H119" s="48" t="s">
        <v>85</v>
      </c>
      <c r="I119" s="48" t="s">
        <v>85</v>
      </c>
      <c r="J119" s="48" t="s">
        <v>85</v>
      </c>
      <c r="K119" s="48" t="s">
        <v>85</v>
      </c>
      <c r="L119" s="48" t="s">
        <v>85</v>
      </c>
      <c r="M119" s="48" t="s">
        <v>85</v>
      </c>
      <c r="N119" s="48" t="s">
        <v>85</v>
      </c>
      <c r="O119" s="48" t="s">
        <v>85</v>
      </c>
      <c r="P119" s="48" t="s">
        <v>85</v>
      </c>
      <c r="Q119" s="48" t="s">
        <v>85</v>
      </c>
      <c r="R119" s="48" t="s">
        <v>85</v>
      </c>
      <c r="S119" s="48" t="s">
        <v>85</v>
      </c>
      <c r="T119" s="48" t="s">
        <v>85</v>
      </c>
      <c r="U119" s="48" t="s">
        <v>85</v>
      </c>
      <c r="V119" s="48" t="s">
        <v>85</v>
      </c>
      <c r="W119" s="48" t="s">
        <v>85</v>
      </c>
      <c r="X119" s="48" t="s">
        <v>85</v>
      </c>
      <c r="Y119" s="48" t="s">
        <v>85</v>
      </c>
      <c r="Z119" s="48" t="s">
        <v>85</v>
      </c>
      <c r="AA119" s="48" t="s">
        <v>85</v>
      </c>
      <c r="AB119" s="48" t="s">
        <v>85</v>
      </c>
      <c r="AC119" s="48" t="s">
        <v>85</v>
      </c>
      <c r="AD119" s="48" t="s">
        <v>85</v>
      </c>
      <c r="AE119" s="48" t="s">
        <v>85</v>
      </c>
      <c r="AF119" s="48" t="s">
        <v>85</v>
      </c>
      <c r="AG119" s="48" t="s">
        <v>85</v>
      </c>
      <c r="AH119" s="48" t="s">
        <v>85</v>
      </c>
      <c r="AI119" s="281" t="s">
        <v>85</v>
      </c>
      <c r="AJ119" s="48" t="s">
        <v>85</v>
      </c>
      <c r="AK119" s="48" t="s">
        <v>85</v>
      </c>
      <c r="AL119" s="48" t="s">
        <v>85</v>
      </c>
      <c r="AM119" s="48" t="s">
        <v>85</v>
      </c>
      <c r="AN119" s="48" t="s">
        <v>85</v>
      </c>
      <c r="AO119" s="48" t="s">
        <v>85</v>
      </c>
      <c r="AP119" s="48" t="s">
        <v>85</v>
      </c>
      <c r="AQ119" s="48" t="s">
        <v>85</v>
      </c>
      <c r="AR119" s="48" t="s">
        <v>85</v>
      </c>
      <c r="AS119" s="48" t="s">
        <v>85</v>
      </c>
      <c r="AT119" s="48" t="s">
        <v>85</v>
      </c>
      <c r="AU119" s="48" t="s">
        <v>85</v>
      </c>
      <c r="AV119" s="48" t="s">
        <v>85</v>
      </c>
      <c r="AW119" s="48" t="s">
        <v>85</v>
      </c>
      <c r="AX119" s="48" t="s">
        <v>85</v>
      </c>
      <c r="AY119" s="48" t="s">
        <v>85</v>
      </c>
    </row>
    <row r="120" spans="1:51" s="281" customFormat="1" x14ac:dyDescent="0.3">
      <c r="A120" s="48" t="s">
        <v>85</v>
      </c>
      <c r="B120" s="48" t="s">
        <v>85</v>
      </c>
      <c r="C120" s="48" t="s">
        <v>85</v>
      </c>
      <c r="D120" s="48" t="s">
        <v>85</v>
      </c>
      <c r="E120" s="48" t="s">
        <v>85</v>
      </c>
      <c r="F120" s="48" t="s">
        <v>85</v>
      </c>
      <c r="G120" s="48" t="s">
        <v>85</v>
      </c>
      <c r="H120" s="48" t="s">
        <v>85</v>
      </c>
      <c r="I120" s="48" t="s">
        <v>85</v>
      </c>
      <c r="J120" s="48" t="s">
        <v>85</v>
      </c>
      <c r="K120" s="48" t="s">
        <v>85</v>
      </c>
      <c r="L120" s="48" t="s">
        <v>85</v>
      </c>
      <c r="M120" s="48" t="s">
        <v>85</v>
      </c>
      <c r="N120" s="48" t="s">
        <v>85</v>
      </c>
      <c r="O120" s="48" t="s">
        <v>85</v>
      </c>
      <c r="P120" s="48" t="s">
        <v>85</v>
      </c>
      <c r="Q120" s="48" t="s">
        <v>85</v>
      </c>
      <c r="R120" s="48" t="s">
        <v>85</v>
      </c>
      <c r="S120" s="48" t="s">
        <v>85</v>
      </c>
      <c r="T120" s="48" t="s">
        <v>85</v>
      </c>
      <c r="U120" s="48" t="s">
        <v>85</v>
      </c>
      <c r="V120" s="48" t="s">
        <v>85</v>
      </c>
      <c r="W120" s="48" t="s">
        <v>85</v>
      </c>
      <c r="X120" s="48" t="s">
        <v>85</v>
      </c>
      <c r="Y120" s="48" t="s">
        <v>85</v>
      </c>
      <c r="Z120" s="48" t="s">
        <v>85</v>
      </c>
      <c r="AA120" s="48" t="s">
        <v>85</v>
      </c>
      <c r="AB120" s="48" t="s">
        <v>85</v>
      </c>
      <c r="AC120" s="48" t="s">
        <v>85</v>
      </c>
      <c r="AD120" s="48" t="s">
        <v>85</v>
      </c>
      <c r="AE120" s="48" t="s">
        <v>85</v>
      </c>
      <c r="AF120" s="48" t="s">
        <v>85</v>
      </c>
      <c r="AG120" s="48" t="s">
        <v>85</v>
      </c>
      <c r="AH120" s="48" t="s">
        <v>85</v>
      </c>
      <c r="AI120" s="281" t="s">
        <v>85</v>
      </c>
      <c r="AJ120" s="48" t="s">
        <v>85</v>
      </c>
      <c r="AK120" s="48" t="s">
        <v>85</v>
      </c>
      <c r="AL120" s="48" t="s">
        <v>85</v>
      </c>
      <c r="AM120" s="48" t="s">
        <v>85</v>
      </c>
      <c r="AN120" s="48" t="s">
        <v>85</v>
      </c>
      <c r="AO120" s="48" t="s">
        <v>85</v>
      </c>
      <c r="AP120" s="48" t="s">
        <v>85</v>
      </c>
      <c r="AQ120" s="48" t="s">
        <v>85</v>
      </c>
      <c r="AR120" s="48" t="s">
        <v>85</v>
      </c>
      <c r="AS120" s="48" t="s">
        <v>85</v>
      </c>
      <c r="AT120" s="48" t="s">
        <v>85</v>
      </c>
      <c r="AU120" s="48" t="s">
        <v>85</v>
      </c>
      <c r="AV120" s="48" t="s">
        <v>85</v>
      </c>
      <c r="AW120" s="48" t="s">
        <v>85</v>
      </c>
      <c r="AX120" s="48" t="s">
        <v>85</v>
      </c>
      <c r="AY120" s="48" t="s">
        <v>85</v>
      </c>
    </row>
    <row r="121" spans="1:51" ht="15" thickBot="1" x14ac:dyDescent="0.35">
      <c r="P121" t="s">
        <v>85</v>
      </c>
      <c r="Q121" t="s">
        <v>85</v>
      </c>
      <c r="R121" t="s">
        <v>85</v>
      </c>
      <c r="S121" t="s">
        <v>85</v>
      </c>
      <c r="T121" t="s">
        <v>85</v>
      </c>
      <c r="U121" t="s">
        <v>85</v>
      </c>
      <c r="V121" t="s">
        <v>85</v>
      </c>
      <c r="W121" t="s">
        <v>85</v>
      </c>
      <c r="X121" t="s">
        <v>85</v>
      </c>
      <c r="Y121" t="s">
        <v>85</v>
      </c>
      <c r="Z121" t="s">
        <v>85</v>
      </c>
      <c r="AA121" t="s">
        <v>85</v>
      </c>
      <c r="AB121" t="s">
        <v>85</v>
      </c>
      <c r="AC121" t="s">
        <v>85</v>
      </c>
      <c r="AD121" t="s">
        <v>85</v>
      </c>
      <c r="AE121" t="s">
        <v>85</v>
      </c>
      <c r="AF121" t="s">
        <v>85</v>
      </c>
      <c r="AG121" t="s">
        <v>85</v>
      </c>
      <c r="AH121" t="s">
        <v>85</v>
      </c>
      <c r="AI121" t="s">
        <v>85</v>
      </c>
    </row>
    <row r="122" spans="1:51" ht="18" customHeight="1" x14ac:dyDescent="0.3">
      <c r="A122" s="48" t="s">
        <v>19</v>
      </c>
      <c r="B122" s="163" t="s">
        <v>342</v>
      </c>
      <c r="C122" s="179" t="s">
        <v>191</v>
      </c>
      <c r="D122" s="49" t="s">
        <v>192</v>
      </c>
      <c r="E122" s="166">
        <v>9.9999999999999995E-8</v>
      </c>
      <c r="F122" s="163">
        <v>1328</v>
      </c>
      <c r="G122" s="48">
        <v>0.2</v>
      </c>
      <c r="H122" s="50">
        <f>E122*F122*G122</f>
        <v>2.6560000000000003E-5</v>
      </c>
      <c r="I122" s="164">
        <v>38.56</v>
      </c>
      <c r="J122" s="169">
        <f>I122</f>
        <v>38.56</v>
      </c>
      <c r="K122" s="172" t="s">
        <v>184</v>
      </c>
      <c r="L122" s="177">
        <v>0</v>
      </c>
      <c r="M122" s="92" t="str">
        <f t="shared" ref="M122:M129" si="148">A122</f>
        <v>С1</v>
      </c>
      <c r="N122" s="92" t="str">
        <f t="shared" ref="N122:N129" si="149">B122</f>
        <v>Трубопровод Система транспорта топливного газа МЕ-101 Рег.№ТТ-227</v>
      </c>
      <c r="O122" s="92" t="str">
        <f t="shared" ref="O122:O129" si="150">D122</f>
        <v>Полное-факел</v>
      </c>
      <c r="P122" s="92" t="s">
        <v>85</v>
      </c>
      <c r="Q122" s="92" t="s">
        <v>85</v>
      </c>
      <c r="R122" s="92" t="s">
        <v>85</v>
      </c>
      <c r="S122" s="92" t="s">
        <v>85</v>
      </c>
      <c r="T122" s="92" t="s">
        <v>85</v>
      </c>
      <c r="U122" s="92" t="s">
        <v>85</v>
      </c>
      <c r="V122" s="92" t="s">
        <v>85</v>
      </c>
      <c r="W122" s="92" t="s">
        <v>85</v>
      </c>
      <c r="X122" s="92" t="s">
        <v>85</v>
      </c>
      <c r="Y122" s="92">
        <v>27</v>
      </c>
      <c r="Z122" s="92">
        <v>5</v>
      </c>
      <c r="AA122" s="92" t="s">
        <v>85</v>
      </c>
      <c r="AB122" s="92" t="s">
        <v>85</v>
      </c>
      <c r="AC122" s="92" t="s">
        <v>85</v>
      </c>
      <c r="AD122" s="92" t="s">
        <v>85</v>
      </c>
      <c r="AE122" s="92" t="s">
        <v>85</v>
      </c>
      <c r="AF122" s="92" t="s">
        <v>85</v>
      </c>
      <c r="AG122" s="92" t="s">
        <v>85</v>
      </c>
      <c r="AH122" s="92" t="s">
        <v>85</v>
      </c>
      <c r="AI122" t="s">
        <v>85</v>
      </c>
      <c r="AJ122" s="52">
        <v>2</v>
      </c>
      <c r="AK122" s="52">
        <v>3</v>
      </c>
      <c r="AL122" s="165">
        <v>1.2</v>
      </c>
      <c r="AM122" s="165">
        <v>2.7E-2</v>
      </c>
      <c r="AN122" s="165">
        <v>6</v>
      </c>
      <c r="AO122" s="92"/>
      <c r="AP122" s="92"/>
      <c r="AQ122" s="93">
        <f>AM122*I122+AL122</f>
        <v>2.24112</v>
      </c>
      <c r="AR122" s="93">
        <f>0.1*AQ122</f>
        <v>0.22411200000000001</v>
      </c>
      <c r="AS122" s="94">
        <f>AJ122*3+0.25*AK122</f>
        <v>6.75</v>
      </c>
      <c r="AT122" s="94">
        <f>SUM(AQ122:AS122)/4</f>
        <v>2.3038080000000001</v>
      </c>
      <c r="AU122" s="93">
        <f>10068.2*J122*POWER(10,-6)</f>
        <v>0.38822979200000007</v>
      </c>
      <c r="AV122" s="94">
        <f t="shared" ref="AV122:AV129" si="151">AU122+AT122+AS122+AR122+AQ122</f>
        <v>11.907269792000001</v>
      </c>
      <c r="AW122" s="95">
        <f>AJ122*H122</f>
        <v>5.3120000000000006E-5</v>
      </c>
      <c r="AX122" s="95">
        <f>H122*AK122</f>
        <v>7.968000000000001E-5</v>
      </c>
      <c r="AY122" s="95">
        <f>H122*AV122</f>
        <v>3.1625708567552008E-4</v>
      </c>
    </row>
    <row r="123" spans="1:51" x14ac:dyDescent="0.3">
      <c r="A123" s="48" t="s">
        <v>20</v>
      </c>
      <c r="B123" s="48" t="str">
        <f>B122</f>
        <v>Трубопровод Система транспорта топливного газа МЕ-101 Рег.№ТТ-227</v>
      </c>
      <c r="C123" s="179" t="s">
        <v>169</v>
      </c>
      <c r="D123" s="49" t="s">
        <v>63</v>
      </c>
      <c r="E123" s="167">
        <f>E122</f>
        <v>9.9999999999999995E-8</v>
      </c>
      <c r="F123" s="168">
        <f>F122</f>
        <v>1328</v>
      </c>
      <c r="G123" s="48">
        <v>0.1152</v>
      </c>
      <c r="H123" s="50">
        <f t="shared" ref="H123:H129" si="152">E123*F123*G123</f>
        <v>1.529856E-5</v>
      </c>
      <c r="I123" s="162">
        <f>I122</f>
        <v>38.56</v>
      </c>
      <c r="J123" s="180">
        <f>0.067*I122</f>
        <v>2.5835200000000005</v>
      </c>
      <c r="K123" s="174" t="s">
        <v>185</v>
      </c>
      <c r="L123" s="178">
        <v>6</v>
      </c>
      <c r="M123" s="92" t="str">
        <f t="shared" si="148"/>
        <v>С2</v>
      </c>
      <c r="N123" s="92" t="str">
        <f t="shared" si="149"/>
        <v>Трубопровод Система транспорта топливного газа МЕ-101 Рег.№ТТ-227</v>
      </c>
      <c r="O123" s="92" t="str">
        <f t="shared" si="150"/>
        <v>Полное-взрыв</v>
      </c>
      <c r="P123" s="92" t="s">
        <v>85</v>
      </c>
      <c r="Q123" s="92" t="s">
        <v>85</v>
      </c>
      <c r="R123" s="92" t="s">
        <v>85</v>
      </c>
      <c r="S123" s="92" t="s">
        <v>85</v>
      </c>
      <c r="T123" s="92">
        <v>0</v>
      </c>
      <c r="U123" s="92">
        <v>0</v>
      </c>
      <c r="V123" s="92">
        <v>127.6</v>
      </c>
      <c r="W123" s="92">
        <v>347.1</v>
      </c>
      <c r="X123" s="92">
        <v>594.1</v>
      </c>
      <c r="Y123" s="92" t="s">
        <v>85</v>
      </c>
      <c r="Z123" s="92" t="s">
        <v>85</v>
      </c>
      <c r="AA123" s="92" t="s">
        <v>85</v>
      </c>
      <c r="AB123" s="92" t="s">
        <v>85</v>
      </c>
      <c r="AC123" s="92" t="s">
        <v>85</v>
      </c>
      <c r="AD123" s="92" t="s">
        <v>85</v>
      </c>
      <c r="AE123" s="92" t="s">
        <v>85</v>
      </c>
      <c r="AF123" s="92" t="s">
        <v>85</v>
      </c>
      <c r="AG123" s="92" t="s">
        <v>85</v>
      </c>
      <c r="AH123" s="92" t="s">
        <v>85</v>
      </c>
      <c r="AI123" t="s">
        <v>85</v>
      </c>
      <c r="AJ123" s="52">
        <v>4</v>
      </c>
      <c r="AK123" s="52">
        <v>5</v>
      </c>
      <c r="AL123" s="92">
        <f>AL122</f>
        <v>1.2</v>
      </c>
      <c r="AM123" s="92">
        <f>AM122</f>
        <v>2.7E-2</v>
      </c>
      <c r="AN123" s="92">
        <f>AN122</f>
        <v>6</v>
      </c>
      <c r="AO123" s="92"/>
      <c r="AP123" s="92"/>
      <c r="AQ123" s="93">
        <f>AM123*I123+AL123</f>
        <v>2.24112</v>
      </c>
      <c r="AR123" s="93">
        <f t="shared" ref="AR123:AR129" si="153">0.1*AQ123</f>
        <v>0.22411200000000001</v>
      </c>
      <c r="AS123" s="94">
        <f t="shared" ref="AS123:AS129" si="154">AJ123*3+0.25*AK123</f>
        <v>13.25</v>
      </c>
      <c r="AT123" s="94">
        <f t="shared" ref="AT123:AT129" si="155">SUM(AQ123:AS123)/4</f>
        <v>3.9288080000000001</v>
      </c>
      <c r="AU123" s="93">
        <f>10068.2*J123*POWER(10,-6)*10</f>
        <v>0.26011396064000003</v>
      </c>
      <c r="AV123" s="94">
        <f t="shared" si="151"/>
        <v>19.904153960640002</v>
      </c>
      <c r="AW123" s="95">
        <f t="shared" ref="AW123:AW129" si="156">AJ123*H123</f>
        <v>6.119424E-5</v>
      </c>
      <c r="AX123" s="95">
        <f t="shared" ref="AX123:AX129" si="157">H123*AK123</f>
        <v>7.6492800000000001E-5</v>
      </c>
      <c r="AY123" s="95">
        <f t="shared" ref="AY123:AY129" si="158">H123*AV123</f>
        <v>3.0450489361608872E-4</v>
      </c>
    </row>
    <row r="124" spans="1:51" x14ac:dyDescent="0.3">
      <c r="A124" s="48" t="s">
        <v>21</v>
      </c>
      <c r="B124" s="48" t="str">
        <f>B122</f>
        <v>Трубопровод Система транспорта топливного газа МЕ-101 Рег.№ТТ-227</v>
      </c>
      <c r="C124" s="179" t="s">
        <v>193</v>
      </c>
      <c r="D124" s="49" t="s">
        <v>194</v>
      </c>
      <c r="E124" s="167">
        <f>E122</f>
        <v>9.9999999999999995E-8</v>
      </c>
      <c r="F124" s="168">
        <f>F122</f>
        <v>1328</v>
      </c>
      <c r="G124" s="48">
        <v>7.6799999999999993E-2</v>
      </c>
      <c r="H124" s="50">
        <f t="shared" si="152"/>
        <v>1.019904E-5</v>
      </c>
      <c r="I124" s="162">
        <f>I122</f>
        <v>38.56</v>
      </c>
      <c r="J124" s="169">
        <f>I122</f>
        <v>38.56</v>
      </c>
      <c r="K124" s="174" t="s">
        <v>186</v>
      </c>
      <c r="L124" s="178">
        <v>0</v>
      </c>
      <c r="M124" s="92" t="str">
        <f t="shared" si="148"/>
        <v>С3</v>
      </c>
      <c r="N124" s="92" t="str">
        <f t="shared" si="149"/>
        <v>Трубопровод Система транспорта топливного газа МЕ-101 Рег.№ТТ-227</v>
      </c>
      <c r="O124" s="92" t="str">
        <f t="shared" si="150"/>
        <v>Полное-вспышка</v>
      </c>
      <c r="P124" s="92" t="s">
        <v>85</v>
      </c>
      <c r="Q124" s="92" t="s">
        <v>85</v>
      </c>
      <c r="R124" s="92" t="s">
        <v>85</v>
      </c>
      <c r="S124" s="92" t="s">
        <v>85</v>
      </c>
      <c r="T124" s="92" t="s">
        <v>85</v>
      </c>
      <c r="U124" s="92" t="s">
        <v>85</v>
      </c>
      <c r="V124" s="92" t="s">
        <v>85</v>
      </c>
      <c r="W124" s="92" t="s">
        <v>85</v>
      </c>
      <c r="X124" s="92" t="s">
        <v>85</v>
      </c>
      <c r="Y124" s="92" t="s">
        <v>85</v>
      </c>
      <c r="Z124" s="92" t="s">
        <v>85</v>
      </c>
      <c r="AA124" s="92">
        <v>111.87</v>
      </c>
      <c r="AB124" s="92">
        <v>134.24</v>
      </c>
      <c r="AC124" s="92" t="s">
        <v>85</v>
      </c>
      <c r="AD124" s="92" t="s">
        <v>85</v>
      </c>
      <c r="AE124" s="92" t="s">
        <v>85</v>
      </c>
      <c r="AF124" s="92" t="s">
        <v>85</v>
      </c>
      <c r="AG124" s="92" t="s">
        <v>85</v>
      </c>
      <c r="AH124" s="92" t="s">
        <v>85</v>
      </c>
      <c r="AI124" t="s">
        <v>85</v>
      </c>
      <c r="AJ124" s="92">
        <v>0</v>
      </c>
      <c r="AK124" s="92">
        <v>0</v>
      </c>
      <c r="AL124" s="92">
        <f>AL122</f>
        <v>1.2</v>
      </c>
      <c r="AM124" s="92">
        <f>AM122</f>
        <v>2.7E-2</v>
      </c>
      <c r="AN124" s="92">
        <f>AN122</f>
        <v>6</v>
      </c>
      <c r="AO124" s="92"/>
      <c r="AP124" s="92"/>
      <c r="AQ124" s="93">
        <f>AM124*I124*0.1+AL124</f>
        <v>1.3041119999999999</v>
      </c>
      <c r="AR124" s="93">
        <f t="shared" si="153"/>
        <v>0.1304112</v>
      </c>
      <c r="AS124" s="94">
        <f t="shared" si="154"/>
        <v>0</v>
      </c>
      <c r="AT124" s="94">
        <f t="shared" si="155"/>
        <v>0.35863079999999997</v>
      </c>
      <c r="AU124" s="93">
        <f>1333*J122*POWER(10,-6)</f>
        <v>5.1400479999999998E-2</v>
      </c>
      <c r="AV124" s="94">
        <f t="shared" si="151"/>
        <v>1.84455448</v>
      </c>
      <c r="AW124" s="95">
        <f t="shared" si="156"/>
        <v>0</v>
      </c>
      <c r="AX124" s="95">
        <f t="shared" si="157"/>
        <v>0</v>
      </c>
      <c r="AY124" s="95">
        <f t="shared" si="158"/>
        <v>1.88126849236992E-5</v>
      </c>
    </row>
    <row r="125" spans="1:51" x14ac:dyDescent="0.3">
      <c r="A125" s="48" t="s">
        <v>22</v>
      </c>
      <c r="B125" s="48" t="str">
        <f>B122</f>
        <v>Трубопровод Система транспорта топливного газа МЕ-101 Рег.№ТТ-227</v>
      </c>
      <c r="C125" s="179" t="s">
        <v>170</v>
      </c>
      <c r="D125" s="49" t="s">
        <v>61</v>
      </c>
      <c r="E125" s="167">
        <f>E122</f>
        <v>9.9999999999999995E-8</v>
      </c>
      <c r="F125" s="168">
        <f>F122</f>
        <v>1328</v>
      </c>
      <c r="G125" s="48">
        <v>0.60799999999999998</v>
      </c>
      <c r="H125" s="50">
        <f t="shared" si="152"/>
        <v>8.0742399999999995E-5</v>
      </c>
      <c r="I125" s="162">
        <f>I122</f>
        <v>38.56</v>
      </c>
      <c r="J125" s="171">
        <v>0</v>
      </c>
      <c r="K125" s="174" t="s">
        <v>188</v>
      </c>
      <c r="L125" s="178">
        <v>45390</v>
      </c>
      <c r="M125" s="92" t="str">
        <f t="shared" si="148"/>
        <v>С4</v>
      </c>
      <c r="N125" s="92" t="str">
        <f t="shared" si="149"/>
        <v>Трубопровод Система транспорта топливного газа МЕ-101 Рег.№ТТ-227</v>
      </c>
      <c r="O125" s="92" t="str">
        <f t="shared" si="150"/>
        <v>Полное-ликвидация</v>
      </c>
      <c r="P125" s="92" t="s">
        <v>85</v>
      </c>
      <c r="Q125" s="92" t="s">
        <v>85</v>
      </c>
      <c r="R125" s="92" t="s">
        <v>85</v>
      </c>
      <c r="S125" s="92" t="s">
        <v>85</v>
      </c>
      <c r="T125" s="92" t="s">
        <v>85</v>
      </c>
      <c r="U125" s="92" t="s">
        <v>85</v>
      </c>
      <c r="V125" s="92" t="s">
        <v>85</v>
      </c>
      <c r="W125" s="92" t="s">
        <v>85</v>
      </c>
      <c r="X125" s="92" t="s">
        <v>85</v>
      </c>
      <c r="Y125" s="92" t="s">
        <v>85</v>
      </c>
      <c r="Z125" s="92" t="s">
        <v>85</v>
      </c>
      <c r="AA125" s="92" t="s">
        <v>85</v>
      </c>
      <c r="AB125" s="92" t="s">
        <v>85</v>
      </c>
      <c r="AC125" s="92" t="s">
        <v>85</v>
      </c>
      <c r="AD125" s="92" t="s">
        <v>85</v>
      </c>
      <c r="AE125" s="92" t="s">
        <v>85</v>
      </c>
      <c r="AF125" s="92" t="s">
        <v>85</v>
      </c>
      <c r="AG125" s="92" t="s">
        <v>85</v>
      </c>
      <c r="AH125" s="92" t="s">
        <v>85</v>
      </c>
      <c r="AI125" t="s">
        <v>85</v>
      </c>
      <c r="AJ125" s="92">
        <v>0</v>
      </c>
      <c r="AK125" s="92">
        <v>0</v>
      </c>
      <c r="AL125" s="92">
        <f>AL122</f>
        <v>1.2</v>
      </c>
      <c r="AM125" s="92">
        <f>AM122</f>
        <v>2.7E-2</v>
      </c>
      <c r="AN125" s="92">
        <f>AN122</f>
        <v>6</v>
      </c>
      <c r="AO125" s="92"/>
      <c r="AP125" s="92"/>
      <c r="AQ125" s="93">
        <f>AM125*I125*0.1+AL125</f>
        <v>1.3041119999999999</v>
      </c>
      <c r="AR125" s="93">
        <f t="shared" si="153"/>
        <v>0.1304112</v>
      </c>
      <c r="AS125" s="94">
        <f t="shared" si="154"/>
        <v>0</v>
      </c>
      <c r="AT125" s="94">
        <f t="shared" si="155"/>
        <v>0.35863079999999997</v>
      </c>
      <c r="AU125" s="93">
        <f>1333*J123*POWER(10,-6)</f>
        <v>3.4438321600000006E-3</v>
      </c>
      <c r="AV125" s="94">
        <f t="shared" si="151"/>
        <v>1.7965978321599998</v>
      </c>
      <c r="AW125" s="95">
        <f t="shared" si="156"/>
        <v>0</v>
      </c>
      <c r="AX125" s="95">
        <f t="shared" si="157"/>
        <v>0</v>
      </c>
      <c r="AY125" s="95">
        <f t="shared" si="158"/>
        <v>1.4506162080339555E-4</v>
      </c>
    </row>
    <row r="126" spans="1:51" x14ac:dyDescent="0.3">
      <c r="A126" s="48" t="s">
        <v>23</v>
      </c>
      <c r="B126" s="48" t="str">
        <f>B122</f>
        <v>Трубопровод Система транспорта топливного газа МЕ-101 Рег.№ТТ-227</v>
      </c>
      <c r="C126" s="179" t="s">
        <v>195</v>
      </c>
      <c r="D126" s="49" t="s">
        <v>196</v>
      </c>
      <c r="E126" s="166">
        <v>4.9999999999999998E-7</v>
      </c>
      <c r="F126" s="168">
        <f>F122</f>
        <v>1328</v>
      </c>
      <c r="G126" s="48">
        <v>3.5000000000000003E-2</v>
      </c>
      <c r="H126" s="50">
        <f t="shared" si="152"/>
        <v>2.3240000000000001E-5</v>
      </c>
      <c r="I126" s="162">
        <f>0.15*I122</f>
        <v>5.7839999999999998</v>
      </c>
      <c r="J126" s="169">
        <f>I126</f>
        <v>5.7839999999999998</v>
      </c>
      <c r="K126" s="174" t="s">
        <v>189</v>
      </c>
      <c r="L126" s="178">
        <v>3</v>
      </c>
      <c r="M126" s="92" t="str">
        <f t="shared" si="148"/>
        <v>С5</v>
      </c>
      <c r="N126" s="92" t="str">
        <f t="shared" si="149"/>
        <v>Трубопровод Система транспорта топливного газа МЕ-101 Рег.№ТТ-227</v>
      </c>
      <c r="O126" s="92" t="str">
        <f t="shared" si="150"/>
        <v>Частичное-факел</v>
      </c>
      <c r="P126" s="92" t="s">
        <v>85</v>
      </c>
      <c r="Q126" s="92" t="s">
        <v>85</v>
      </c>
      <c r="R126" s="92" t="s">
        <v>85</v>
      </c>
      <c r="S126" s="92" t="s">
        <v>85</v>
      </c>
      <c r="T126" s="92" t="s">
        <v>85</v>
      </c>
      <c r="U126" s="92" t="s">
        <v>85</v>
      </c>
      <c r="V126" s="92" t="s">
        <v>85</v>
      </c>
      <c r="W126" s="92" t="s">
        <v>85</v>
      </c>
      <c r="X126" s="92" t="s">
        <v>85</v>
      </c>
      <c r="Y126" s="92">
        <v>17</v>
      </c>
      <c r="Z126" s="92">
        <v>3</v>
      </c>
      <c r="AA126" s="92" t="s">
        <v>85</v>
      </c>
      <c r="AB126" s="92" t="s">
        <v>85</v>
      </c>
      <c r="AC126" s="92" t="s">
        <v>85</v>
      </c>
      <c r="AD126" s="92" t="s">
        <v>85</v>
      </c>
      <c r="AE126" s="92" t="s">
        <v>85</v>
      </c>
      <c r="AF126" s="92" t="s">
        <v>85</v>
      </c>
      <c r="AG126" s="92" t="s">
        <v>85</v>
      </c>
      <c r="AH126" s="92" t="s">
        <v>85</v>
      </c>
      <c r="AI126" t="s">
        <v>85</v>
      </c>
      <c r="AJ126" s="92">
        <v>0</v>
      </c>
      <c r="AK126" s="92">
        <v>2</v>
      </c>
      <c r="AL126" s="92">
        <f>0.1*$AL$2</f>
        <v>0.25</v>
      </c>
      <c r="AM126" s="92">
        <f>AM122</f>
        <v>2.7E-2</v>
      </c>
      <c r="AN126" s="92">
        <f>ROUNDUP(AN122/3,0)</f>
        <v>2</v>
      </c>
      <c r="AO126" s="92"/>
      <c r="AP126" s="92"/>
      <c r="AQ126" s="93">
        <f>AM126*I126+AL126</f>
        <v>0.40616799999999997</v>
      </c>
      <c r="AR126" s="93">
        <f t="shared" si="153"/>
        <v>4.0616800000000002E-2</v>
      </c>
      <c r="AS126" s="94">
        <f t="shared" si="154"/>
        <v>0.5</v>
      </c>
      <c r="AT126" s="94">
        <f t="shared" si="155"/>
        <v>0.2366962</v>
      </c>
      <c r="AU126" s="93">
        <f>10068.2*J126*POWER(10,-6)</f>
        <v>5.8234468800000001E-2</v>
      </c>
      <c r="AV126" s="94">
        <f t="shared" si="151"/>
        <v>1.2417154687999998</v>
      </c>
      <c r="AW126" s="95">
        <f t="shared" si="156"/>
        <v>0</v>
      </c>
      <c r="AX126" s="95">
        <f t="shared" si="157"/>
        <v>4.6480000000000002E-5</v>
      </c>
      <c r="AY126" s="95">
        <f t="shared" si="158"/>
        <v>2.8857467494911999E-5</v>
      </c>
    </row>
    <row r="127" spans="1:51" x14ac:dyDescent="0.3">
      <c r="A127" s="48" t="s">
        <v>24</v>
      </c>
      <c r="B127" s="48" t="str">
        <f>B122</f>
        <v>Трубопровод Система транспорта топливного газа МЕ-101 Рег.№ТТ-227</v>
      </c>
      <c r="C127" s="179" t="s">
        <v>197</v>
      </c>
      <c r="D127" s="49" t="s">
        <v>198</v>
      </c>
      <c r="E127" s="167">
        <f>E126</f>
        <v>4.9999999999999998E-7</v>
      </c>
      <c r="F127" s="168">
        <f>F122</f>
        <v>1328</v>
      </c>
      <c r="G127" s="48">
        <v>8.3000000000000001E-3</v>
      </c>
      <c r="H127" s="50">
        <f t="shared" si="152"/>
        <v>5.5111999999999999E-6</v>
      </c>
      <c r="I127" s="162">
        <f>I126</f>
        <v>5.7839999999999998</v>
      </c>
      <c r="J127" s="169">
        <f>J123*0.15</f>
        <v>0.38752800000000004</v>
      </c>
      <c r="K127" s="173" t="s">
        <v>200</v>
      </c>
      <c r="L127" s="230">
        <v>4</v>
      </c>
      <c r="M127" s="92" t="str">
        <f t="shared" si="148"/>
        <v>С6</v>
      </c>
      <c r="N127" s="92" t="str">
        <f t="shared" si="149"/>
        <v>Трубопровод Система транспорта топливного газа МЕ-101 Рег.№ТТ-227</v>
      </c>
      <c r="O127" s="92" t="str">
        <f t="shared" si="150"/>
        <v>Частичное-взрыв</v>
      </c>
      <c r="P127" s="92" t="s">
        <v>85</v>
      </c>
      <c r="Q127" s="92" t="s">
        <v>85</v>
      </c>
      <c r="R127" s="92" t="s">
        <v>85</v>
      </c>
      <c r="S127" s="92" t="s">
        <v>85</v>
      </c>
      <c r="T127" s="92">
        <v>0</v>
      </c>
      <c r="U127" s="92">
        <v>0</v>
      </c>
      <c r="V127" s="92">
        <v>67.599999999999994</v>
      </c>
      <c r="W127" s="92">
        <v>184.6</v>
      </c>
      <c r="X127" s="92">
        <v>316.10000000000002</v>
      </c>
      <c r="Y127" s="92" t="s">
        <v>85</v>
      </c>
      <c r="Z127" s="92" t="s">
        <v>85</v>
      </c>
      <c r="AA127" s="92" t="s">
        <v>85</v>
      </c>
      <c r="AB127" s="92" t="s">
        <v>85</v>
      </c>
      <c r="AC127" s="92" t="s">
        <v>85</v>
      </c>
      <c r="AD127" s="92" t="s">
        <v>85</v>
      </c>
      <c r="AE127" s="92" t="s">
        <v>85</v>
      </c>
      <c r="AF127" s="92" t="s">
        <v>85</v>
      </c>
      <c r="AG127" s="92" t="s">
        <v>85</v>
      </c>
      <c r="AH127" s="92" t="s">
        <v>85</v>
      </c>
      <c r="AI127" t="s">
        <v>85</v>
      </c>
      <c r="AJ127" s="92">
        <v>0</v>
      </c>
      <c r="AK127" s="92">
        <v>1</v>
      </c>
      <c r="AL127" s="92">
        <f>0.1*$AL$2</f>
        <v>0.25</v>
      </c>
      <c r="AM127" s="92">
        <f>AM122</f>
        <v>2.7E-2</v>
      </c>
      <c r="AN127" s="92">
        <f>AN126</f>
        <v>2</v>
      </c>
      <c r="AO127" s="92"/>
      <c r="AP127" s="92"/>
      <c r="AQ127" s="93">
        <f t="shared" ref="AQ127:AQ128" si="159">AM127*I127+AL127</f>
        <v>0.40616799999999997</v>
      </c>
      <c r="AR127" s="93">
        <f t="shared" si="153"/>
        <v>4.0616800000000002E-2</v>
      </c>
      <c r="AS127" s="94">
        <f t="shared" si="154"/>
        <v>0.25</v>
      </c>
      <c r="AT127" s="94">
        <f t="shared" si="155"/>
        <v>0.1741962</v>
      </c>
      <c r="AU127" s="93">
        <f>10068.2*J127*POWER(10,-6)*10</f>
        <v>3.9017094096000002E-2</v>
      </c>
      <c r="AV127" s="94">
        <f t="shared" si="151"/>
        <v>0.90999809409599997</v>
      </c>
      <c r="AW127" s="95">
        <f t="shared" si="156"/>
        <v>0</v>
      </c>
      <c r="AX127" s="95">
        <f t="shared" si="157"/>
        <v>5.5111999999999999E-6</v>
      </c>
      <c r="AY127" s="95">
        <f t="shared" si="158"/>
        <v>5.0151814961818746E-6</v>
      </c>
    </row>
    <row r="128" spans="1:51" x14ac:dyDescent="0.3">
      <c r="A128" s="48" t="s">
        <v>219</v>
      </c>
      <c r="B128" s="48" t="str">
        <f>B122</f>
        <v>Трубопровод Система транспорта топливного газа МЕ-101 Рег.№ТТ-227</v>
      </c>
      <c r="C128" s="179" t="s">
        <v>172</v>
      </c>
      <c r="D128" s="49" t="s">
        <v>174</v>
      </c>
      <c r="E128" s="167">
        <f>E126</f>
        <v>4.9999999999999998E-7</v>
      </c>
      <c r="F128" s="168">
        <f>F122</f>
        <v>1328</v>
      </c>
      <c r="G128" s="48">
        <v>2.64E-2</v>
      </c>
      <c r="H128" s="50">
        <f t="shared" si="152"/>
        <v>1.7529599999999999E-5</v>
      </c>
      <c r="I128" s="162">
        <f>0.15*I122</f>
        <v>5.7839999999999998</v>
      </c>
      <c r="J128" s="169">
        <f>J124*0.15</f>
        <v>5.7839999999999998</v>
      </c>
      <c r="K128" s="174"/>
      <c r="L128" s="178"/>
      <c r="M128" s="92" t="str">
        <f t="shared" si="148"/>
        <v>С7</v>
      </c>
      <c r="N128" s="92" t="str">
        <f t="shared" si="149"/>
        <v>Трубопровод Система транспорта топливного газа МЕ-101 Рег.№ТТ-227</v>
      </c>
      <c r="O128" s="92" t="str">
        <f t="shared" si="150"/>
        <v>Частичное-пожар-вспышка</v>
      </c>
      <c r="P128" s="92" t="s">
        <v>85</v>
      </c>
      <c r="Q128" s="92" t="s">
        <v>85</v>
      </c>
      <c r="R128" s="92" t="s">
        <v>85</v>
      </c>
      <c r="S128" s="92" t="s">
        <v>85</v>
      </c>
      <c r="T128" s="92" t="s">
        <v>85</v>
      </c>
      <c r="U128" s="92" t="s">
        <v>85</v>
      </c>
      <c r="V128" s="92" t="s">
        <v>85</v>
      </c>
      <c r="W128" s="92" t="s">
        <v>85</v>
      </c>
      <c r="X128" s="92" t="s">
        <v>85</v>
      </c>
      <c r="Y128" s="92" t="s">
        <v>85</v>
      </c>
      <c r="Z128" s="92" t="s">
        <v>85</v>
      </c>
      <c r="AA128" s="92">
        <v>59.82</v>
      </c>
      <c r="AB128" s="92">
        <v>71.78</v>
      </c>
      <c r="AC128" s="92" t="s">
        <v>85</v>
      </c>
      <c r="AD128" s="92" t="s">
        <v>85</v>
      </c>
      <c r="AE128" s="92" t="s">
        <v>85</v>
      </c>
      <c r="AF128" s="92" t="s">
        <v>85</v>
      </c>
      <c r="AG128" s="92" t="s">
        <v>85</v>
      </c>
      <c r="AH128" s="92" t="s">
        <v>85</v>
      </c>
      <c r="AI128" t="s">
        <v>85</v>
      </c>
      <c r="AJ128" s="92">
        <v>0</v>
      </c>
      <c r="AK128" s="92">
        <v>1</v>
      </c>
      <c r="AL128" s="92">
        <f>0.1*$AL$2</f>
        <v>0.25</v>
      </c>
      <c r="AM128" s="92">
        <f>AM122</f>
        <v>2.7E-2</v>
      </c>
      <c r="AN128" s="92">
        <f>ROUNDUP(AN122/3,0)</f>
        <v>2</v>
      </c>
      <c r="AO128" s="92"/>
      <c r="AP128" s="92"/>
      <c r="AQ128" s="93">
        <f t="shared" si="159"/>
        <v>0.40616799999999997</v>
      </c>
      <c r="AR128" s="93">
        <f t="shared" si="153"/>
        <v>4.0616800000000002E-2</v>
      </c>
      <c r="AS128" s="94">
        <f t="shared" si="154"/>
        <v>0.25</v>
      </c>
      <c r="AT128" s="94">
        <f t="shared" si="155"/>
        <v>0.1741962</v>
      </c>
      <c r="AU128" s="93">
        <f>10068.2*J128*POWER(10,-6)*10</f>
        <v>0.58234468800000005</v>
      </c>
      <c r="AV128" s="94">
        <f t="shared" si="151"/>
        <v>1.4533256880000001</v>
      </c>
      <c r="AW128" s="95">
        <f t="shared" si="156"/>
        <v>0</v>
      </c>
      <c r="AX128" s="95">
        <f t="shared" si="157"/>
        <v>1.7529599999999999E-5</v>
      </c>
      <c r="AY128" s="95">
        <f t="shared" si="158"/>
        <v>2.5476217980364798E-5</v>
      </c>
    </row>
    <row r="129" spans="1:51" ht="15" thickBot="1" x14ac:dyDescent="0.35">
      <c r="A129" s="48" t="s">
        <v>220</v>
      </c>
      <c r="B129" s="48" t="str">
        <f>B122</f>
        <v>Трубопровод Система транспорта топливного газа МЕ-101 Рег.№ТТ-227</v>
      </c>
      <c r="C129" s="179" t="s">
        <v>173</v>
      </c>
      <c r="D129" s="49" t="s">
        <v>62</v>
      </c>
      <c r="E129" s="167">
        <f>E126</f>
        <v>4.9999999999999998E-7</v>
      </c>
      <c r="F129" s="168">
        <f>F122</f>
        <v>1328</v>
      </c>
      <c r="G129" s="48">
        <v>0.93030000000000002</v>
      </c>
      <c r="H129" s="50">
        <f t="shared" si="152"/>
        <v>6.1771920000000004E-4</v>
      </c>
      <c r="I129" s="162">
        <f>0.15*I122</f>
        <v>5.7839999999999998</v>
      </c>
      <c r="J129" s="171">
        <v>0</v>
      </c>
      <c r="K129" s="175"/>
      <c r="L129" s="176"/>
      <c r="M129" s="92" t="str">
        <f t="shared" si="148"/>
        <v>С8</v>
      </c>
      <c r="N129" s="92" t="str">
        <f t="shared" si="149"/>
        <v>Трубопровод Система транспорта топливного газа МЕ-101 Рег.№ТТ-227</v>
      </c>
      <c r="O129" s="92" t="str">
        <f t="shared" si="150"/>
        <v>Частичное-ликвидация</v>
      </c>
      <c r="P129" s="92" t="s">
        <v>85</v>
      </c>
      <c r="Q129" s="92" t="s">
        <v>85</v>
      </c>
      <c r="R129" s="92" t="s">
        <v>85</v>
      </c>
      <c r="S129" s="92" t="s">
        <v>85</v>
      </c>
      <c r="T129" s="92" t="s">
        <v>85</v>
      </c>
      <c r="U129" s="92" t="s">
        <v>85</v>
      </c>
      <c r="V129" s="92" t="s">
        <v>85</v>
      </c>
      <c r="W129" s="92" t="s">
        <v>85</v>
      </c>
      <c r="X129" s="92" t="s">
        <v>85</v>
      </c>
      <c r="Y129" s="92" t="s">
        <v>85</v>
      </c>
      <c r="Z129" s="92" t="s">
        <v>85</v>
      </c>
      <c r="AA129" s="92" t="s">
        <v>85</v>
      </c>
      <c r="AB129" s="92" t="s">
        <v>85</v>
      </c>
      <c r="AC129" s="92" t="s">
        <v>85</v>
      </c>
      <c r="AD129" s="92" t="s">
        <v>85</v>
      </c>
      <c r="AE129" s="92" t="s">
        <v>85</v>
      </c>
      <c r="AF129" s="92" t="s">
        <v>85</v>
      </c>
      <c r="AG129" s="92" t="s">
        <v>85</v>
      </c>
      <c r="AH129" s="92" t="s">
        <v>85</v>
      </c>
      <c r="AI129" t="s">
        <v>85</v>
      </c>
      <c r="AJ129" s="92">
        <v>0</v>
      </c>
      <c r="AK129" s="92">
        <v>0</v>
      </c>
      <c r="AL129" s="92">
        <f>0.1*$AL$2</f>
        <v>0.25</v>
      </c>
      <c r="AM129" s="92">
        <f>AM122</f>
        <v>2.7E-2</v>
      </c>
      <c r="AN129" s="92">
        <f>ROUNDUP(AN122/3,0)</f>
        <v>2</v>
      </c>
      <c r="AO129" s="92"/>
      <c r="AP129" s="92"/>
      <c r="AQ129" s="93">
        <f>AM129*I129*0.1+AL129</f>
        <v>0.26561679999999999</v>
      </c>
      <c r="AR129" s="93">
        <f t="shared" si="153"/>
        <v>2.6561680000000001E-2</v>
      </c>
      <c r="AS129" s="94">
        <f t="shared" si="154"/>
        <v>0</v>
      </c>
      <c r="AT129" s="94">
        <f t="shared" si="155"/>
        <v>7.3044619999999991E-2</v>
      </c>
      <c r="AU129" s="93">
        <f>1333*J128*POWER(10,-6)</f>
        <v>7.7100720000000001E-3</v>
      </c>
      <c r="AV129" s="94">
        <f t="shared" si="151"/>
        <v>0.37293317199999998</v>
      </c>
      <c r="AW129" s="95">
        <f t="shared" si="156"/>
        <v>0</v>
      </c>
      <c r="AX129" s="95">
        <f t="shared" si="157"/>
        <v>0</v>
      </c>
      <c r="AY129" s="95">
        <f t="shared" si="158"/>
        <v>2.3036798066130239E-4</v>
      </c>
    </row>
    <row r="130" spans="1:51" x14ac:dyDescent="0.3">
      <c r="A130" s="52"/>
      <c r="B130" s="52"/>
      <c r="C130" s="92"/>
      <c r="D130" s="268"/>
      <c r="E130" s="269"/>
      <c r="F130" s="270"/>
      <c r="G130" s="52"/>
      <c r="H130" s="95"/>
      <c r="I130" s="94"/>
      <c r="J130" s="52"/>
      <c r="K130" s="52"/>
      <c r="L130" s="52"/>
      <c r="M130" s="92"/>
      <c r="N130" s="92"/>
      <c r="O130" s="92"/>
      <c r="P130" s="92" t="s">
        <v>85</v>
      </c>
      <c r="Q130" s="92" t="s">
        <v>85</v>
      </c>
      <c r="R130" s="92" t="s">
        <v>85</v>
      </c>
      <c r="S130" s="92" t="s">
        <v>85</v>
      </c>
      <c r="T130" s="92" t="s">
        <v>85</v>
      </c>
      <c r="U130" s="92" t="s">
        <v>85</v>
      </c>
      <c r="V130" s="92" t="s">
        <v>85</v>
      </c>
      <c r="W130" s="92" t="s">
        <v>85</v>
      </c>
      <c r="X130" s="92" t="s">
        <v>85</v>
      </c>
      <c r="Y130" s="92" t="s">
        <v>85</v>
      </c>
      <c r="Z130" s="92" t="s">
        <v>85</v>
      </c>
      <c r="AA130" s="92" t="s">
        <v>85</v>
      </c>
      <c r="AB130" s="92" t="s">
        <v>85</v>
      </c>
      <c r="AC130" s="92" t="s">
        <v>85</v>
      </c>
      <c r="AD130" s="92" t="s">
        <v>85</v>
      </c>
      <c r="AE130" s="92" t="s">
        <v>85</v>
      </c>
      <c r="AF130" s="92" t="s">
        <v>85</v>
      </c>
      <c r="AG130" s="92" t="s">
        <v>85</v>
      </c>
      <c r="AH130" s="92" t="s">
        <v>85</v>
      </c>
      <c r="AI130" t="s">
        <v>85</v>
      </c>
      <c r="AJ130" s="92"/>
      <c r="AK130" s="92"/>
      <c r="AL130" s="92"/>
      <c r="AM130" s="92"/>
      <c r="AN130" s="92"/>
      <c r="AO130" s="92"/>
      <c r="AP130" s="92"/>
      <c r="AQ130" s="93"/>
      <c r="AR130" s="93"/>
      <c r="AS130" s="94"/>
      <c r="AT130" s="94"/>
      <c r="AU130" s="93"/>
      <c r="AV130" s="94"/>
      <c r="AW130" s="95"/>
      <c r="AX130" s="95"/>
      <c r="AY130" s="95"/>
    </row>
    <row r="131" spans="1:51" ht="15" thickBot="1" x14ac:dyDescent="0.35">
      <c r="P131" t="s">
        <v>85</v>
      </c>
      <c r="Q131" t="s">
        <v>85</v>
      </c>
      <c r="R131" t="s">
        <v>85</v>
      </c>
      <c r="S131" t="s">
        <v>85</v>
      </c>
      <c r="T131" t="s">
        <v>85</v>
      </c>
      <c r="U131" t="s">
        <v>85</v>
      </c>
      <c r="V131" t="s">
        <v>85</v>
      </c>
      <c r="W131" t="s">
        <v>85</v>
      </c>
      <c r="X131" t="s">
        <v>85</v>
      </c>
      <c r="Y131" t="s">
        <v>85</v>
      </c>
      <c r="Z131" t="s">
        <v>85</v>
      </c>
      <c r="AA131" t="s">
        <v>85</v>
      </c>
      <c r="AB131" t="s">
        <v>85</v>
      </c>
      <c r="AC131" t="s">
        <v>85</v>
      </c>
      <c r="AD131" t="s">
        <v>85</v>
      </c>
      <c r="AE131" t="s">
        <v>85</v>
      </c>
      <c r="AF131" t="s">
        <v>85</v>
      </c>
      <c r="AG131" t="s">
        <v>85</v>
      </c>
      <c r="AH131" t="s">
        <v>85</v>
      </c>
      <c r="AI131" t="s">
        <v>85</v>
      </c>
    </row>
    <row r="132" spans="1:51" ht="28.8" thickBot="1" x14ac:dyDescent="0.35">
      <c r="A132" s="48" t="s">
        <v>19</v>
      </c>
      <c r="B132" s="311" t="s">
        <v>343</v>
      </c>
      <c r="C132" s="179" t="s">
        <v>168</v>
      </c>
      <c r="D132" s="49" t="s">
        <v>60</v>
      </c>
      <c r="E132" s="166">
        <v>9.9999999999999995E-8</v>
      </c>
      <c r="F132" s="163">
        <v>1120</v>
      </c>
      <c r="G132" s="48">
        <v>0.2</v>
      </c>
      <c r="H132" s="50">
        <f>E132*F132*G132</f>
        <v>2.2400000000000002E-5</v>
      </c>
      <c r="I132" s="164">
        <f>45.6*1.2</f>
        <v>54.72</v>
      </c>
      <c r="J132" s="169">
        <f>I132</f>
        <v>54.72</v>
      </c>
      <c r="K132" s="172" t="s">
        <v>184</v>
      </c>
      <c r="L132" s="177">
        <f>I132*20</f>
        <v>1094.4000000000001</v>
      </c>
      <c r="M132" s="92" t="str">
        <f t="shared" ref="M132:M137" si="160">A132</f>
        <v>С1</v>
      </c>
      <c r="N132" s="92" t="str">
        <f t="shared" ref="N132:N137" si="161">B132</f>
        <v>Трубопровод Циркуляционный контур Е-700, Е- 701 Рег.№ТТ-457</v>
      </c>
      <c r="O132" s="92" t="str">
        <f t="shared" ref="O132:O137" si="162">D132</f>
        <v>Полное-пожар</v>
      </c>
      <c r="P132" s="92">
        <v>23.4</v>
      </c>
      <c r="Q132" s="92">
        <v>32.4</v>
      </c>
      <c r="R132" s="92">
        <v>46.7</v>
      </c>
      <c r="S132" s="92">
        <v>87.3</v>
      </c>
      <c r="T132" s="92" t="s">
        <v>85</v>
      </c>
      <c r="U132" s="92" t="s">
        <v>85</v>
      </c>
      <c r="V132" s="92" t="s">
        <v>85</v>
      </c>
      <c r="W132" s="92" t="s">
        <v>85</v>
      </c>
      <c r="X132" s="92" t="s">
        <v>85</v>
      </c>
      <c r="Y132" s="92" t="s">
        <v>85</v>
      </c>
      <c r="Z132" s="92" t="s">
        <v>85</v>
      </c>
      <c r="AA132" s="92" t="s">
        <v>85</v>
      </c>
      <c r="AB132" s="92" t="s">
        <v>85</v>
      </c>
      <c r="AC132" s="92" t="s">
        <v>85</v>
      </c>
      <c r="AD132" s="92" t="s">
        <v>85</v>
      </c>
      <c r="AE132" s="92" t="s">
        <v>85</v>
      </c>
      <c r="AF132" s="92" t="s">
        <v>85</v>
      </c>
      <c r="AG132" s="92" t="s">
        <v>85</v>
      </c>
      <c r="AH132" s="92" t="s">
        <v>85</v>
      </c>
      <c r="AI132" t="s">
        <v>85</v>
      </c>
      <c r="AJ132" s="52">
        <v>3</v>
      </c>
      <c r="AK132" s="52">
        <v>4</v>
      </c>
      <c r="AL132" s="165">
        <v>2.8</v>
      </c>
      <c r="AM132" s="165">
        <v>0.09</v>
      </c>
      <c r="AN132" s="165">
        <v>10</v>
      </c>
      <c r="AO132" s="92"/>
      <c r="AP132" s="92"/>
      <c r="AQ132" s="93">
        <f>AM132*I132+AL132</f>
        <v>7.7247999999999992</v>
      </c>
      <c r="AR132" s="93">
        <f>0.1*AQ132</f>
        <v>0.77247999999999994</v>
      </c>
      <c r="AS132" s="94">
        <f>AJ132*3+0.25*AK132</f>
        <v>10</v>
      </c>
      <c r="AT132" s="94">
        <f>SUM(AQ132:AS132)/4</f>
        <v>4.62432</v>
      </c>
      <c r="AU132" s="93">
        <f>10068.2*J132*POWER(10,-6)</f>
        <v>0.55093190399999992</v>
      </c>
      <c r="AV132" s="94">
        <f t="shared" ref="AV132:AV137" si="163">AU132+AT132+AS132+AR132+AQ132</f>
        <v>23.672531904</v>
      </c>
      <c r="AW132" s="95">
        <f>AJ132*H132</f>
        <v>6.7200000000000007E-5</v>
      </c>
      <c r="AX132" s="95">
        <f>H132*AK132</f>
        <v>8.9600000000000009E-5</v>
      </c>
      <c r="AY132" s="95">
        <f>H132*AV132</f>
        <v>5.3026471464960004E-4</v>
      </c>
    </row>
    <row r="133" spans="1:51" ht="15" thickBot="1" x14ac:dyDescent="0.35">
      <c r="A133" s="48" t="s">
        <v>20</v>
      </c>
      <c r="B133" s="48" t="str">
        <f>B132</f>
        <v>Трубопровод Циркуляционный контур Е-700, Е- 701 Рег.№ТТ-457</v>
      </c>
      <c r="C133" s="179" t="s">
        <v>169</v>
      </c>
      <c r="D133" s="49" t="s">
        <v>63</v>
      </c>
      <c r="E133" s="167">
        <f>E132</f>
        <v>9.9999999999999995E-8</v>
      </c>
      <c r="F133" s="168">
        <f>F132</f>
        <v>1120</v>
      </c>
      <c r="G133" s="48">
        <v>0.04</v>
      </c>
      <c r="H133" s="50">
        <f t="shared" ref="H133:H137" si="164">E133*F133*G133</f>
        <v>4.4800000000000003E-6</v>
      </c>
      <c r="I133" s="162">
        <f>I132</f>
        <v>54.72</v>
      </c>
      <c r="J133" s="170">
        <v>1.36</v>
      </c>
      <c r="K133" s="172" t="s">
        <v>185</v>
      </c>
      <c r="L133" s="177">
        <v>0</v>
      </c>
      <c r="M133" s="92" t="str">
        <f t="shared" si="160"/>
        <v>С2</v>
      </c>
      <c r="N133" s="92" t="str">
        <f t="shared" si="161"/>
        <v>Трубопровод Циркуляционный контур Е-700, Е- 701 Рег.№ТТ-457</v>
      </c>
      <c r="O133" s="92" t="str">
        <f t="shared" si="162"/>
        <v>Полное-взрыв</v>
      </c>
      <c r="P133" s="92" t="s">
        <v>85</v>
      </c>
      <c r="Q133" s="92" t="s">
        <v>85</v>
      </c>
      <c r="R133" s="92" t="s">
        <v>85</v>
      </c>
      <c r="S133" s="92" t="s">
        <v>85</v>
      </c>
      <c r="T133" s="92">
        <v>0</v>
      </c>
      <c r="U133" s="92">
        <v>0</v>
      </c>
      <c r="V133" s="92">
        <v>103.1</v>
      </c>
      <c r="W133" s="92">
        <v>280.10000000000002</v>
      </c>
      <c r="X133" s="92">
        <v>480.1</v>
      </c>
      <c r="Y133" s="92" t="s">
        <v>85</v>
      </c>
      <c r="Z133" s="92" t="s">
        <v>85</v>
      </c>
      <c r="AA133" s="92" t="s">
        <v>85</v>
      </c>
      <c r="AB133" s="92" t="s">
        <v>85</v>
      </c>
      <c r="AC133" s="92" t="s">
        <v>85</v>
      </c>
      <c r="AD133" s="92" t="s">
        <v>85</v>
      </c>
      <c r="AE133" s="92" t="s">
        <v>85</v>
      </c>
      <c r="AF133" s="92" t="s">
        <v>85</v>
      </c>
      <c r="AG133" s="92" t="s">
        <v>85</v>
      </c>
      <c r="AH133" s="92" t="s">
        <v>85</v>
      </c>
      <c r="AI133" t="s">
        <v>85</v>
      </c>
      <c r="AJ133" s="52">
        <v>4</v>
      </c>
      <c r="AK133" s="52">
        <v>5</v>
      </c>
      <c r="AL133" s="92">
        <f>AL132</f>
        <v>2.8</v>
      </c>
      <c r="AM133" s="92">
        <f>AM132</f>
        <v>0.09</v>
      </c>
      <c r="AN133" s="92">
        <f>AN132</f>
        <v>10</v>
      </c>
      <c r="AO133" s="92"/>
      <c r="AP133" s="92"/>
      <c r="AQ133" s="93">
        <f>AM133*I133+AL133</f>
        <v>7.7247999999999992</v>
      </c>
      <c r="AR133" s="93">
        <f t="shared" ref="AR133:AR137" si="165">0.1*AQ133</f>
        <v>0.77247999999999994</v>
      </c>
      <c r="AS133" s="94">
        <f t="shared" ref="AS133:AS137" si="166">AJ133*3+0.25*AK133</f>
        <v>13.25</v>
      </c>
      <c r="AT133" s="94">
        <f t="shared" ref="AT133:AT137" si="167">SUM(AQ133:AS133)/4</f>
        <v>5.43682</v>
      </c>
      <c r="AU133" s="93">
        <f>10068.2*J133*POWER(10,-6)*10</f>
        <v>0.13692752</v>
      </c>
      <c r="AV133" s="94">
        <f t="shared" si="163"/>
        <v>27.321027520000001</v>
      </c>
      <c r="AW133" s="95">
        <f t="shared" ref="AW133:AW137" si="168">AJ133*H133</f>
        <v>1.7920000000000001E-5</v>
      </c>
      <c r="AX133" s="95">
        <f t="shared" ref="AX133:AX137" si="169">H133*AK133</f>
        <v>2.2400000000000002E-5</v>
      </c>
      <c r="AY133" s="95">
        <f t="shared" ref="AY133:AY137" si="170">H133*AV133</f>
        <v>1.2239820328960001E-4</v>
      </c>
    </row>
    <row r="134" spans="1:51" x14ac:dyDescent="0.3">
      <c r="A134" s="48" t="s">
        <v>21</v>
      </c>
      <c r="B134" s="48" t="str">
        <f>B132</f>
        <v>Трубопровод Циркуляционный контур Е-700, Е- 701 Рег.№ТТ-457</v>
      </c>
      <c r="C134" s="179" t="s">
        <v>170</v>
      </c>
      <c r="D134" s="49" t="s">
        <v>61</v>
      </c>
      <c r="E134" s="167">
        <f>E132</f>
        <v>9.9999999999999995E-8</v>
      </c>
      <c r="F134" s="168">
        <f>F132</f>
        <v>1120</v>
      </c>
      <c r="G134" s="48">
        <v>0.76</v>
      </c>
      <c r="H134" s="50">
        <f t="shared" si="164"/>
        <v>8.5119999999999998E-5</v>
      </c>
      <c r="I134" s="162">
        <f>I132</f>
        <v>54.72</v>
      </c>
      <c r="J134" s="171">
        <v>0</v>
      </c>
      <c r="K134" s="172" t="s">
        <v>186</v>
      </c>
      <c r="L134" s="177">
        <v>0</v>
      </c>
      <c r="M134" s="92" t="str">
        <f t="shared" si="160"/>
        <v>С3</v>
      </c>
      <c r="N134" s="92" t="str">
        <f t="shared" si="161"/>
        <v>Трубопровод Циркуляционный контур Е-700, Е- 701 Рег.№ТТ-457</v>
      </c>
      <c r="O134" s="92" t="str">
        <f t="shared" si="162"/>
        <v>Полное-ликвидация</v>
      </c>
      <c r="P134" s="92" t="s">
        <v>85</v>
      </c>
      <c r="Q134" s="92" t="s">
        <v>85</v>
      </c>
      <c r="R134" s="92" t="s">
        <v>85</v>
      </c>
      <c r="S134" s="92" t="s">
        <v>85</v>
      </c>
      <c r="T134" s="92" t="s">
        <v>85</v>
      </c>
      <c r="U134" s="92" t="s">
        <v>85</v>
      </c>
      <c r="V134" s="92" t="s">
        <v>85</v>
      </c>
      <c r="W134" s="92" t="s">
        <v>85</v>
      </c>
      <c r="X134" s="92" t="s">
        <v>85</v>
      </c>
      <c r="Y134" s="92" t="s">
        <v>85</v>
      </c>
      <c r="Z134" s="92" t="s">
        <v>85</v>
      </c>
      <c r="AA134" s="92" t="s">
        <v>85</v>
      </c>
      <c r="AB134" s="92" t="s">
        <v>85</v>
      </c>
      <c r="AC134" s="92" t="s">
        <v>85</v>
      </c>
      <c r="AD134" s="92" t="s">
        <v>85</v>
      </c>
      <c r="AE134" s="92" t="s">
        <v>85</v>
      </c>
      <c r="AF134" s="92" t="s">
        <v>85</v>
      </c>
      <c r="AG134" s="92" t="s">
        <v>85</v>
      </c>
      <c r="AH134" s="92" t="s">
        <v>85</v>
      </c>
      <c r="AI134" t="s">
        <v>85</v>
      </c>
      <c r="AJ134" s="92">
        <v>0</v>
      </c>
      <c r="AK134" s="92">
        <v>0</v>
      </c>
      <c r="AL134" s="92">
        <f>AL132</f>
        <v>2.8</v>
      </c>
      <c r="AM134" s="92">
        <f>AM132</f>
        <v>0.09</v>
      </c>
      <c r="AN134" s="92">
        <f>AN132</f>
        <v>10</v>
      </c>
      <c r="AO134" s="92"/>
      <c r="AP134" s="92"/>
      <c r="AQ134" s="93">
        <f>AM134*I134*0.1+AL134</f>
        <v>3.2924799999999999</v>
      </c>
      <c r="AR134" s="93">
        <f t="shared" si="165"/>
        <v>0.32924799999999999</v>
      </c>
      <c r="AS134" s="94">
        <f t="shared" si="166"/>
        <v>0</v>
      </c>
      <c r="AT134" s="94">
        <f t="shared" si="167"/>
        <v>0.90543200000000001</v>
      </c>
      <c r="AU134" s="93">
        <f>1333*J133*POWER(10,-6)</f>
        <v>1.81288E-3</v>
      </c>
      <c r="AV134" s="94">
        <f t="shared" si="163"/>
        <v>4.5289728799999995</v>
      </c>
      <c r="AW134" s="95">
        <f t="shared" si="168"/>
        <v>0</v>
      </c>
      <c r="AX134" s="95">
        <f t="shared" si="169"/>
        <v>0</v>
      </c>
      <c r="AY134" s="95">
        <f t="shared" si="170"/>
        <v>3.8550617154559997E-4</v>
      </c>
    </row>
    <row r="135" spans="1:51" x14ac:dyDescent="0.3">
      <c r="A135" s="48" t="s">
        <v>22</v>
      </c>
      <c r="B135" s="48" t="str">
        <f>B132</f>
        <v>Трубопровод Циркуляционный контур Е-700, Е- 701 Рег.№ТТ-457</v>
      </c>
      <c r="C135" s="179" t="s">
        <v>171</v>
      </c>
      <c r="D135" s="49" t="s">
        <v>86</v>
      </c>
      <c r="E135" s="166">
        <v>4.9999999999999998E-7</v>
      </c>
      <c r="F135" s="168">
        <f>F132</f>
        <v>1120</v>
      </c>
      <c r="G135" s="48">
        <v>0.2</v>
      </c>
      <c r="H135" s="50">
        <f t="shared" si="164"/>
        <v>1.12E-4</v>
      </c>
      <c r="I135" s="162">
        <f>0.15*I132</f>
        <v>8.2080000000000002</v>
      </c>
      <c r="J135" s="169">
        <f>I135</f>
        <v>8.2080000000000002</v>
      </c>
      <c r="K135" s="174" t="s">
        <v>188</v>
      </c>
      <c r="L135" s="178">
        <v>45390</v>
      </c>
      <c r="M135" s="92" t="str">
        <f t="shared" si="160"/>
        <v>С4</v>
      </c>
      <c r="N135" s="92" t="str">
        <f t="shared" si="161"/>
        <v>Трубопровод Циркуляционный контур Е-700, Е- 701 Рег.№ТТ-457</v>
      </c>
      <c r="O135" s="92" t="str">
        <f t="shared" si="162"/>
        <v>Частичное-пожар</v>
      </c>
      <c r="P135" s="92">
        <v>15</v>
      </c>
      <c r="Q135" s="92">
        <v>20</v>
      </c>
      <c r="R135" s="92">
        <v>27.6</v>
      </c>
      <c r="S135" s="92">
        <v>49.9</v>
      </c>
      <c r="T135" s="92" t="s">
        <v>85</v>
      </c>
      <c r="U135" s="92" t="s">
        <v>85</v>
      </c>
      <c r="V135" s="92" t="s">
        <v>85</v>
      </c>
      <c r="W135" s="92" t="s">
        <v>85</v>
      </c>
      <c r="X135" s="92" t="s">
        <v>85</v>
      </c>
      <c r="Y135" s="92" t="s">
        <v>85</v>
      </c>
      <c r="Z135" s="92" t="s">
        <v>85</v>
      </c>
      <c r="AA135" s="92" t="s">
        <v>85</v>
      </c>
      <c r="AB135" s="92" t="s">
        <v>85</v>
      </c>
      <c r="AC135" s="92" t="s">
        <v>85</v>
      </c>
      <c r="AD135" s="92" t="s">
        <v>85</v>
      </c>
      <c r="AE135" s="92" t="s">
        <v>85</v>
      </c>
      <c r="AF135" s="92" t="s">
        <v>85</v>
      </c>
      <c r="AG135" s="92" t="s">
        <v>85</v>
      </c>
      <c r="AH135" s="92" t="s">
        <v>85</v>
      </c>
      <c r="AI135" t="s">
        <v>85</v>
      </c>
      <c r="AJ135" s="92">
        <v>0</v>
      </c>
      <c r="AK135" s="92">
        <v>2</v>
      </c>
      <c r="AL135" s="92">
        <f>0.1*AL132</f>
        <v>0.27999999999999997</v>
      </c>
      <c r="AM135" s="92">
        <f>AM132</f>
        <v>0.09</v>
      </c>
      <c r="AN135" s="92">
        <f>ROUNDUP(AN132/3,0)</f>
        <v>4</v>
      </c>
      <c r="AO135" s="92"/>
      <c r="AP135" s="92"/>
      <c r="AQ135" s="93">
        <f>AM135*I135+AL135</f>
        <v>1.0187200000000001</v>
      </c>
      <c r="AR135" s="93">
        <f t="shared" si="165"/>
        <v>0.10187200000000002</v>
      </c>
      <c r="AS135" s="94">
        <f t="shared" si="166"/>
        <v>0.5</v>
      </c>
      <c r="AT135" s="94">
        <f t="shared" si="167"/>
        <v>0.40514800000000001</v>
      </c>
      <c r="AU135" s="93">
        <f>10068.2*J135*POWER(10,-6)</f>
        <v>8.2639785600000001E-2</v>
      </c>
      <c r="AV135" s="94">
        <f t="shared" si="163"/>
        <v>2.1083797856000004</v>
      </c>
      <c r="AW135" s="95">
        <f t="shared" si="168"/>
        <v>0</v>
      </c>
      <c r="AX135" s="95">
        <f t="shared" si="169"/>
        <v>2.24E-4</v>
      </c>
      <c r="AY135" s="95">
        <f t="shared" si="170"/>
        <v>2.3613853598720004E-4</v>
      </c>
    </row>
    <row r="136" spans="1:51" x14ac:dyDescent="0.3">
      <c r="A136" s="48" t="s">
        <v>23</v>
      </c>
      <c r="B136" s="48" t="str">
        <f>B132</f>
        <v>Трубопровод Циркуляционный контур Е-700, Е- 701 Рег.№ТТ-457</v>
      </c>
      <c r="C136" s="179" t="s">
        <v>172</v>
      </c>
      <c r="D136" s="49" t="s">
        <v>174</v>
      </c>
      <c r="E136" s="167">
        <f>E135</f>
        <v>4.9999999999999998E-7</v>
      </c>
      <c r="F136" s="168">
        <f>F132</f>
        <v>1120</v>
      </c>
      <c r="G136" s="48">
        <v>0.04</v>
      </c>
      <c r="H136" s="50">
        <f t="shared" si="164"/>
        <v>2.2399999999999999E-5</v>
      </c>
      <c r="I136" s="162">
        <f>0.15*I132</f>
        <v>8.2080000000000002</v>
      </c>
      <c r="J136" s="169">
        <f>0.15*J133</f>
        <v>0.20400000000000001</v>
      </c>
      <c r="K136" s="174" t="s">
        <v>189</v>
      </c>
      <c r="L136" s="178">
        <v>3</v>
      </c>
      <c r="M136" s="92" t="str">
        <f t="shared" si="160"/>
        <v>С5</v>
      </c>
      <c r="N136" s="92" t="str">
        <f t="shared" si="161"/>
        <v>Трубопровод Циркуляционный контур Е-700, Е- 701 Рег.№ТТ-457</v>
      </c>
      <c r="O136" s="92" t="str">
        <f t="shared" si="162"/>
        <v>Частичное-пожар-вспышка</v>
      </c>
      <c r="P136" s="92" t="s">
        <v>85</v>
      </c>
      <c r="Q136" s="92" t="s">
        <v>85</v>
      </c>
      <c r="R136" s="92" t="s">
        <v>85</v>
      </c>
      <c r="S136" s="92" t="s">
        <v>85</v>
      </c>
      <c r="T136" s="92" t="s">
        <v>85</v>
      </c>
      <c r="U136" s="92" t="s">
        <v>85</v>
      </c>
      <c r="V136" s="92" t="s">
        <v>85</v>
      </c>
      <c r="W136" s="92" t="s">
        <v>85</v>
      </c>
      <c r="X136" s="92" t="s">
        <v>85</v>
      </c>
      <c r="Y136" s="92" t="s">
        <v>85</v>
      </c>
      <c r="Z136" s="92" t="s">
        <v>85</v>
      </c>
      <c r="AA136" s="92">
        <v>19.84</v>
      </c>
      <c r="AB136" s="92">
        <v>23.81</v>
      </c>
      <c r="AC136" s="92" t="s">
        <v>85</v>
      </c>
      <c r="AD136" s="92" t="s">
        <v>85</v>
      </c>
      <c r="AE136" s="92" t="s">
        <v>85</v>
      </c>
      <c r="AF136" s="92" t="s">
        <v>85</v>
      </c>
      <c r="AG136" s="92" t="s">
        <v>85</v>
      </c>
      <c r="AH136" s="92" t="s">
        <v>85</v>
      </c>
      <c r="AI136" t="s">
        <v>85</v>
      </c>
      <c r="AJ136" s="92">
        <v>0</v>
      </c>
      <c r="AK136" s="92">
        <v>1</v>
      </c>
      <c r="AL136" s="92">
        <f t="shared" ref="AL136:AL137" si="171">0.1*AL133</f>
        <v>0.27999999999999997</v>
      </c>
      <c r="AM136" s="92">
        <f>AM132</f>
        <v>0.09</v>
      </c>
      <c r="AN136" s="92">
        <f>ROUNDUP(AN132/3,0)</f>
        <v>4</v>
      </c>
      <c r="AO136" s="92"/>
      <c r="AP136" s="92"/>
      <c r="AQ136" s="93">
        <f t="shared" ref="AQ136" si="172">AM136*I136+AL136</f>
        <v>1.0187200000000001</v>
      </c>
      <c r="AR136" s="93">
        <f t="shared" si="165"/>
        <v>0.10187200000000002</v>
      </c>
      <c r="AS136" s="94">
        <f t="shared" si="166"/>
        <v>0.25</v>
      </c>
      <c r="AT136" s="94">
        <f t="shared" si="167"/>
        <v>0.34264800000000001</v>
      </c>
      <c r="AU136" s="93">
        <f>10068.2*J136*POWER(10,-6)*10</f>
        <v>2.0539128000000004E-2</v>
      </c>
      <c r="AV136" s="94">
        <f t="shared" si="163"/>
        <v>1.7337791280000001</v>
      </c>
      <c r="AW136" s="95">
        <f t="shared" si="168"/>
        <v>0</v>
      </c>
      <c r="AX136" s="95">
        <f t="shared" si="169"/>
        <v>2.2399999999999999E-5</v>
      </c>
      <c r="AY136" s="95">
        <f t="shared" si="170"/>
        <v>3.8836652467199998E-5</v>
      </c>
    </row>
    <row r="137" spans="1:51" x14ac:dyDescent="0.3">
      <c r="A137" s="271" t="s">
        <v>24</v>
      </c>
      <c r="B137" s="271" t="str">
        <f>B132</f>
        <v>Трубопровод Циркуляционный контур Е-700, Е- 701 Рег.№ТТ-457</v>
      </c>
      <c r="C137" s="272" t="s">
        <v>173</v>
      </c>
      <c r="D137" s="273" t="s">
        <v>62</v>
      </c>
      <c r="E137" s="274">
        <f>E135</f>
        <v>4.9999999999999998E-7</v>
      </c>
      <c r="F137" s="275">
        <f>F132</f>
        <v>1120</v>
      </c>
      <c r="G137" s="271">
        <v>0.76</v>
      </c>
      <c r="H137" s="276">
        <f t="shared" si="164"/>
        <v>4.2559999999999999E-4</v>
      </c>
      <c r="I137" s="277">
        <f>0.15*I132</f>
        <v>8.2080000000000002</v>
      </c>
      <c r="J137" s="278">
        <v>0</v>
      </c>
      <c r="K137" s="279" t="s">
        <v>200</v>
      </c>
      <c r="L137" s="280">
        <v>1</v>
      </c>
      <c r="M137" s="92" t="str">
        <f t="shared" si="160"/>
        <v>С6</v>
      </c>
      <c r="N137" s="92" t="str">
        <f t="shared" si="161"/>
        <v>Трубопровод Циркуляционный контур Е-700, Е- 701 Рег.№ТТ-457</v>
      </c>
      <c r="O137" s="92" t="str">
        <f t="shared" si="162"/>
        <v>Частичное-ликвидация</v>
      </c>
      <c r="P137" s="92" t="s">
        <v>85</v>
      </c>
      <c r="Q137" s="92" t="s">
        <v>85</v>
      </c>
      <c r="R137" s="92" t="s">
        <v>85</v>
      </c>
      <c r="S137" s="92" t="s">
        <v>85</v>
      </c>
      <c r="T137" s="92" t="s">
        <v>85</v>
      </c>
      <c r="U137" s="92" t="s">
        <v>85</v>
      </c>
      <c r="V137" s="92" t="s">
        <v>85</v>
      </c>
      <c r="W137" s="92" t="s">
        <v>85</v>
      </c>
      <c r="X137" s="92" t="s">
        <v>85</v>
      </c>
      <c r="Y137" s="92" t="s">
        <v>85</v>
      </c>
      <c r="Z137" s="92" t="s">
        <v>85</v>
      </c>
      <c r="AA137" s="92" t="s">
        <v>85</v>
      </c>
      <c r="AB137" s="92" t="s">
        <v>85</v>
      </c>
      <c r="AC137" s="92" t="s">
        <v>85</v>
      </c>
      <c r="AD137" s="92" t="s">
        <v>85</v>
      </c>
      <c r="AE137" s="92" t="s">
        <v>85</v>
      </c>
      <c r="AF137" s="92" t="s">
        <v>85</v>
      </c>
      <c r="AG137" s="92" t="s">
        <v>85</v>
      </c>
      <c r="AH137" s="92" t="s">
        <v>85</v>
      </c>
      <c r="AI137" t="s">
        <v>85</v>
      </c>
      <c r="AJ137" s="92">
        <v>0</v>
      </c>
      <c r="AK137" s="92">
        <v>0</v>
      </c>
      <c r="AL137" s="92">
        <f t="shared" si="171"/>
        <v>0.27999999999999997</v>
      </c>
      <c r="AM137" s="92">
        <f>AM132</f>
        <v>0.09</v>
      </c>
      <c r="AN137" s="92">
        <f>ROUNDUP(AN132/3,0)</f>
        <v>4</v>
      </c>
      <c r="AO137" s="92"/>
      <c r="AP137" s="92"/>
      <c r="AQ137" s="93">
        <f>AM137*I137*0.1+AL137</f>
        <v>0.35387199999999996</v>
      </c>
      <c r="AR137" s="93">
        <f t="shared" si="165"/>
        <v>3.5387200000000001E-2</v>
      </c>
      <c r="AS137" s="94">
        <f t="shared" si="166"/>
        <v>0</v>
      </c>
      <c r="AT137" s="94">
        <f t="shared" si="167"/>
        <v>9.7314799999999993E-2</v>
      </c>
      <c r="AU137" s="93">
        <f>1333*J136*POWER(10,-6)</f>
        <v>2.7193200000000001E-4</v>
      </c>
      <c r="AV137" s="94">
        <f t="shared" si="163"/>
        <v>0.48684593199999993</v>
      </c>
      <c r="AW137" s="95">
        <f t="shared" si="168"/>
        <v>0</v>
      </c>
      <c r="AX137" s="95">
        <f t="shared" si="169"/>
        <v>0</v>
      </c>
      <c r="AY137" s="95">
        <f t="shared" si="170"/>
        <v>2.0720162865919996E-4</v>
      </c>
    </row>
    <row r="138" spans="1:51" s="281" customFormat="1" x14ac:dyDescent="0.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 t="s">
        <v>85</v>
      </c>
      <c r="Q138" s="48" t="s">
        <v>85</v>
      </c>
      <c r="R138" s="48" t="s">
        <v>85</v>
      </c>
      <c r="S138" s="48" t="s">
        <v>85</v>
      </c>
      <c r="T138" s="48" t="s">
        <v>85</v>
      </c>
      <c r="U138" s="48" t="s">
        <v>85</v>
      </c>
      <c r="V138" s="48" t="s">
        <v>85</v>
      </c>
      <c r="W138" s="48" t="s">
        <v>85</v>
      </c>
      <c r="X138" s="48" t="s">
        <v>85</v>
      </c>
      <c r="Y138" s="48" t="s">
        <v>85</v>
      </c>
      <c r="Z138" s="48" t="s">
        <v>85</v>
      </c>
      <c r="AA138" s="48" t="s">
        <v>85</v>
      </c>
      <c r="AB138" s="48" t="s">
        <v>85</v>
      </c>
      <c r="AC138" s="48" t="s">
        <v>85</v>
      </c>
      <c r="AD138" s="48" t="s">
        <v>85</v>
      </c>
      <c r="AE138" s="48" t="s">
        <v>85</v>
      </c>
      <c r="AF138" s="48" t="s">
        <v>85</v>
      </c>
      <c r="AG138" s="48" t="s">
        <v>85</v>
      </c>
      <c r="AH138" s="48" t="s">
        <v>85</v>
      </c>
      <c r="AI138" s="281" t="s">
        <v>85</v>
      </c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</row>
    <row r="139" spans="1:51" s="281" customFormat="1" x14ac:dyDescent="0.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 t="s">
        <v>85</v>
      </c>
      <c r="Q139" s="48" t="s">
        <v>85</v>
      </c>
      <c r="R139" s="48" t="s">
        <v>85</v>
      </c>
      <c r="S139" s="48" t="s">
        <v>85</v>
      </c>
      <c r="T139" s="48" t="s">
        <v>85</v>
      </c>
      <c r="U139" s="48" t="s">
        <v>85</v>
      </c>
      <c r="V139" s="48" t="s">
        <v>85</v>
      </c>
      <c r="W139" s="48" t="s">
        <v>85</v>
      </c>
      <c r="X139" s="48" t="s">
        <v>85</v>
      </c>
      <c r="Y139" s="48" t="s">
        <v>85</v>
      </c>
      <c r="Z139" s="48" t="s">
        <v>85</v>
      </c>
      <c r="AA139" s="48" t="s">
        <v>85</v>
      </c>
      <c r="AB139" s="48" t="s">
        <v>85</v>
      </c>
      <c r="AC139" s="48" t="s">
        <v>85</v>
      </c>
      <c r="AD139" s="48" t="s">
        <v>85</v>
      </c>
      <c r="AE139" s="48" t="s">
        <v>85</v>
      </c>
      <c r="AF139" s="48" t="s">
        <v>85</v>
      </c>
      <c r="AG139" s="48" t="s">
        <v>85</v>
      </c>
      <c r="AH139" s="48" t="s">
        <v>85</v>
      </c>
      <c r="AI139" s="281" t="s">
        <v>85</v>
      </c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</row>
    <row r="140" spans="1:51" s="281" customFormat="1" x14ac:dyDescent="0.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 t="s">
        <v>85</v>
      </c>
      <c r="Q140" s="48" t="s">
        <v>85</v>
      </c>
      <c r="R140" s="48" t="s">
        <v>85</v>
      </c>
      <c r="S140" s="48" t="s">
        <v>85</v>
      </c>
      <c r="T140" s="48" t="s">
        <v>85</v>
      </c>
      <c r="U140" s="48" t="s">
        <v>85</v>
      </c>
      <c r="V140" s="48" t="s">
        <v>85</v>
      </c>
      <c r="W140" s="48" t="s">
        <v>85</v>
      </c>
      <c r="X140" s="48" t="s">
        <v>85</v>
      </c>
      <c r="Y140" s="48" t="s">
        <v>85</v>
      </c>
      <c r="Z140" s="48" t="s">
        <v>85</v>
      </c>
      <c r="AA140" s="48" t="s">
        <v>85</v>
      </c>
      <c r="AB140" s="48" t="s">
        <v>85</v>
      </c>
      <c r="AC140" s="48" t="s">
        <v>85</v>
      </c>
      <c r="AD140" s="48" t="s">
        <v>85</v>
      </c>
      <c r="AE140" s="48" t="s">
        <v>85</v>
      </c>
      <c r="AF140" s="48" t="s">
        <v>85</v>
      </c>
      <c r="AG140" s="48" t="s">
        <v>85</v>
      </c>
      <c r="AH140" s="48" t="s">
        <v>85</v>
      </c>
      <c r="AI140" s="281" t="s">
        <v>85</v>
      </c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</row>
    <row r="141" spans="1:51" ht="15" thickBot="1" x14ac:dyDescent="0.35">
      <c r="P141" t="s">
        <v>85</v>
      </c>
      <c r="Q141" t="s">
        <v>85</v>
      </c>
      <c r="R141" t="s">
        <v>85</v>
      </c>
      <c r="S141" t="s">
        <v>85</v>
      </c>
      <c r="T141" t="s">
        <v>85</v>
      </c>
      <c r="U141" t="s">
        <v>85</v>
      </c>
      <c r="V141" t="s">
        <v>85</v>
      </c>
      <c r="W141" t="s">
        <v>85</v>
      </c>
      <c r="X141" t="s">
        <v>85</v>
      </c>
      <c r="Y141" t="s">
        <v>85</v>
      </c>
      <c r="Z141" t="s">
        <v>85</v>
      </c>
      <c r="AA141" t="s">
        <v>85</v>
      </c>
      <c r="AB141" t="s">
        <v>85</v>
      </c>
      <c r="AC141" t="s">
        <v>85</v>
      </c>
      <c r="AD141" t="s">
        <v>85</v>
      </c>
      <c r="AE141" t="s">
        <v>85</v>
      </c>
      <c r="AF141" t="s">
        <v>85</v>
      </c>
      <c r="AG141" t="s">
        <v>85</v>
      </c>
      <c r="AH141" t="s">
        <v>85</v>
      </c>
      <c r="AI141" t="s">
        <v>85</v>
      </c>
    </row>
    <row r="142" spans="1:51" ht="28.8" thickBot="1" x14ac:dyDescent="0.35">
      <c r="A142" s="48" t="s">
        <v>19</v>
      </c>
      <c r="B142" s="311" t="s">
        <v>344</v>
      </c>
      <c r="C142" s="179" t="s">
        <v>168</v>
      </c>
      <c r="D142" s="49" t="s">
        <v>60</v>
      </c>
      <c r="E142" s="166">
        <v>9.9999999999999995E-8</v>
      </c>
      <c r="F142" s="163">
        <v>985</v>
      </c>
      <c r="G142" s="48">
        <v>0.2</v>
      </c>
      <c r="H142" s="50">
        <f>E142*F142*G142</f>
        <v>1.9700000000000001E-5</v>
      </c>
      <c r="I142" s="164">
        <f>11.2*1.2</f>
        <v>13.44</v>
      </c>
      <c r="J142" s="162">
        <f>I142</f>
        <v>13.44</v>
      </c>
      <c r="K142" s="172" t="s">
        <v>184</v>
      </c>
      <c r="L142" s="177">
        <f>I142*20</f>
        <v>268.8</v>
      </c>
      <c r="M142" s="92" t="str">
        <f t="shared" ref="M142:M147" si="173">A142</f>
        <v>С1</v>
      </c>
      <c r="N142" s="92" t="str">
        <f t="shared" ref="N142:N147" si="174">B142</f>
        <v>Трубопровод Линия отмывки присадки (Е-601…Е- 605) Рег.№ТТ-513</v>
      </c>
      <c r="O142" s="92" t="str">
        <f t="shared" ref="O142:O147" si="175">D142</f>
        <v>Полное-пожар</v>
      </c>
      <c r="P142" s="92">
        <v>16.8</v>
      </c>
      <c r="Q142" s="92">
        <v>23.1</v>
      </c>
      <c r="R142" s="92">
        <v>32.5</v>
      </c>
      <c r="S142" s="92">
        <v>59.9</v>
      </c>
      <c r="T142" s="92" t="s">
        <v>85</v>
      </c>
      <c r="U142" s="92" t="s">
        <v>85</v>
      </c>
      <c r="V142" s="92" t="s">
        <v>85</v>
      </c>
      <c r="W142" s="92" t="s">
        <v>85</v>
      </c>
      <c r="X142" s="92" t="s">
        <v>85</v>
      </c>
      <c r="Y142" s="92" t="s">
        <v>85</v>
      </c>
      <c r="Z142" s="92" t="s">
        <v>85</v>
      </c>
      <c r="AA142" s="92" t="s">
        <v>85</v>
      </c>
      <c r="AB142" s="92" t="s">
        <v>85</v>
      </c>
      <c r="AC142" s="92" t="s">
        <v>85</v>
      </c>
      <c r="AD142" s="92" t="s">
        <v>85</v>
      </c>
      <c r="AE142" s="92" t="s">
        <v>85</v>
      </c>
      <c r="AF142" s="92" t="s">
        <v>85</v>
      </c>
      <c r="AG142" s="92" t="s">
        <v>85</v>
      </c>
      <c r="AH142" s="92" t="s">
        <v>85</v>
      </c>
      <c r="AI142" t="s">
        <v>85</v>
      </c>
      <c r="AJ142" s="52">
        <v>1</v>
      </c>
      <c r="AK142" s="52">
        <v>2</v>
      </c>
      <c r="AL142" s="165">
        <v>1.3</v>
      </c>
      <c r="AM142" s="165">
        <v>4.7E-2</v>
      </c>
      <c r="AN142" s="165">
        <v>7</v>
      </c>
      <c r="AO142" s="92"/>
      <c r="AP142" s="92"/>
      <c r="AQ142" s="93">
        <f>AM142*I142+AL142</f>
        <v>1.9316800000000001</v>
      </c>
      <c r="AR142" s="93">
        <f>0.1*AQ142</f>
        <v>0.19316800000000001</v>
      </c>
      <c r="AS142" s="94">
        <f>AJ142*3+0.25*AK142</f>
        <v>3.5</v>
      </c>
      <c r="AT142" s="94">
        <f>SUM(AQ142:AS142)/4</f>
        <v>1.406212</v>
      </c>
      <c r="AU142" s="93">
        <f>10068.2*J142*POWER(10,-6)</f>
        <v>0.135316608</v>
      </c>
      <c r="AV142" s="94">
        <f t="shared" ref="AV142:AV147" si="176">AU142+AT142+AS142+AR142+AQ142</f>
        <v>7.1663766080000002</v>
      </c>
      <c r="AW142" s="95">
        <f>AJ142*H142</f>
        <v>1.9700000000000001E-5</v>
      </c>
      <c r="AX142" s="95">
        <f>H142*AK142</f>
        <v>3.9400000000000002E-5</v>
      </c>
      <c r="AY142" s="95">
        <f>H142*AV142</f>
        <v>1.4117761917760001E-4</v>
      </c>
    </row>
    <row r="143" spans="1:51" ht="15" thickBot="1" x14ac:dyDescent="0.35">
      <c r="A143" s="48" t="s">
        <v>20</v>
      </c>
      <c r="B143" s="48" t="str">
        <f>B142</f>
        <v>Трубопровод Линия отмывки присадки (Е-601…Е- 605) Рег.№ТТ-513</v>
      </c>
      <c r="C143" s="179" t="s">
        <v>183</v>
      </c>
      <c r="D143" s="49" t="s">
        <v>60</v>
      </c>
      <c r="E143" s="167">
        <f>E142</f>
        <v>9.9999999999999995E-8</v>
      </c>
      <c r="F143" s="168">
        <f>F142</f>
        <v>985</v>
      </c>
      <c r="G143" s="48">
        <v>0.04</v>
      </c>
      <c r="H143" s="50">
        <f t="shared" ref="H143:H147" si="177">E143*F143*G143</f>
        <v>3.9399999999999995E-6</v>
      </c>
      <c r="I143" s="162">
        <f>I142</f>
        <v>13.44</v>
      </c>
      <c r="J143" s="162">
        <f>I142</f>
        <v>13.44</v>
      </c>
      <c r="K143" s="172" t="s">
        <v>185</v>
      </c>
      <c r="L143" s="177">
        <v>0</v>
      </c>
      <c r="M143" s="92" t="str">
        <f t="shared" si="173"/>
        <v>С2</v>
      </c>
      <c r="N143" s="92" t="str">
        <f t="shared" si="174"/>
        <v>Трубопровод Линия отмывки присадки (Е-601…Е- 605) Рег.№ТТ-513</v>
      </c>
      <c r="O143" s="92" t="str">
        <f t="shared" si="175"/>
        <v>Полное-пожар</v>
      </c>
      <c r="P143" s="92">
        <v>16.8</v>
      </c>
      <c r="Q143" s="92">
        <v>23.1</v>
      </c>
      <c r="R143" s="92">
        <v>32.5</v>
      </c>
      <c r="S143" s="92">
        <v>59.9</v>
      </c>
      <c r="T143" s="92" t="s">
        <v>85</v>
      </c>
      <c r="U143" s="92" t="s">
        <v>85</v>
      </c>
      <c r="V143" s="92" t="s">
        <v>85</v>
      </c>
      <c r="W143" s="92" t="s">
        <v>85</v>
      </c>
      <c r="X143" s="92" t="s">
        <v>85</v>
      </c>
      <c r="Y143" s="92" t="s">
        <v>85</v>
      </c>
      <c r="Z143" s="92" t="s">
        <v>85</v>
      </c>
      <c r="AA143" s="92" t="s">
        <v>85</v>
      </c>
      <c r="AB143" s="92" t="s">
        <v>85</v>
      </c>
      <c r="AC143" s="92" t="s">
        <v>85</v>
      </c>
      <c r="AD143" s="92" t="s">
        <v>85</v>
      </c>
      <c r="AE143" s="92" t="s">
        <v>85</v>
      </c>
      <c r="AF143" s="92" t="s">
        <v>85</v>
      </c>
      <c r="AG143" s="92" t="s">
        <v>85</v>
      </c>
      <c r="AH143" s="92" t="s">
        <v>85</v>
      </c>
      <c r="AI143" t="s">
        <v>85</v>
      </c>
      <c r="AJ143" s="52">
        <v>2</v>
      </c>
      <c r="AK143" s="52">
        <v>2</v>
      </c>
      <c r="AL143" s="92">
        <f>AL142</f>
        <v>1.3</v>
      </c>
      <c r="AM143" s="92">
        <f>AM142</f>
        <v>4.7E-2</v>
      </c>
      <c r="AN143" s="92">
        <f>AN142</f>
        <v>7</v>
      </c>
      <c r="AO143" s="92"/>
      <c r="AP143" s="92"/>
      <c r="AQ143" s="93">
        <f>AM143*I143+AL143</f>
        <v>1.9316800000000001</v>
      </c>
      <c r="AR143" s="93">
        <f t="shared" ref="AR143:AR147" si="178">0.1*AQ143</f>
        <v>0.19316800000000001</v>
      </c>
      <c r="AS143" s="94">
        <f t="shared" ref="AS143:AS147" si="179">AJ143*3+0.25*AK143</f>
        <v>6.5</v>
      </c>
      <c r="AT143" s="94">
        <f t="shared" ref="AT143:AT147" si="180">SUM(AQ143:AS143)/4</f>
        <v>2.156212</v>
      </c>
      <c r="AU143" s="93">
        <f>10068.2*J143*POWER(10,-6)*10</f>
        <v>1.35316608</v>
      </c>
      <c r="AV143" s="94">
        <f t="shared" si="176"/>
        <v>12.134226080000001</v>
      </c>
      <c r="AW143" s="95">
        <f t="shared" ref="AW143:AW147" si="181">AJ143*H143</f>
        <v>7.8799999999999991E-6</v>
      </c>
      <c r="AX143" s="95">
        <f t="shared" ref="AX143:AX147" si="182">H143*AK143</f>
        <v>7.8799999999999991E-6</v>
      </c>
      <c r="AY143" s="95">
        <f t="shared" ref="AY143:AY147" si="183">H143*AV143</f>
        <v>4.7808850755199999E-5</v>
      </c>
    </row>
    <row r="144" spans="1:51" x14ac:dyDescent="0.3">
      <c r="A144" s="48" t="s">
        <v>21</v>
      </c>
      <c r="B144" s="48" t="str">
        <f>B142</f>
        <v>Трубопровод Линия отмывки присадки (Е-601…Е- 605) Рег.№ТТ-513</v>
      </c>
      <c r="C144" s="179" t="s">
        <v>170</v>
      </c>
      <c r="D144" s="49" t="s">
        <v>61</v>
      </c>
      <c r="E144" s="167">
        <f>E142</f>
        <v>9.9999999999999995E-8</v>
      </c>
      <c r="F144" s="168">
        <f>F142</f>
        <v>985</v>
      </c>
      <c r="G144" s="48">
        <v>0.76</v>
      </c>
      <c r="H144" s="50">
        <f t="shared" si="177"/>
        <v>7.4859999999999998E-5</v>
      </c>
      <c r="I144" s="162">
        <f>I142</f>
        <v>13.44</v>
      </c>
      <c r="J144" s="48">
        <v>0</v>
      </c>
      <c r="K144" s="172" t="s">
        <v>186</v>
      </c>
      <c r="L144" s="177">
        <v>0</v>
      </c>
      <c r="M144" s="92" t="str">
        <f t="shared" si="173"/>
        <v>С3</v>
      </c>
      <c r="N144" s="92" t="str">
        <f t="shared" si="174"/>
        <v>Трубопровод Линия отмывки присадки (Е-601…Е- 605) Рег.№ТТ-513</v>
      </c>
      <c r="O144" s="92" t="str">
        <f t="shared" si="175"/>
        <v>Полное-ликвидация</v>
      </c>
      <c r="P144" s="92" t="s">
        <v>85</v>
      </c>
      <c r="Q144" s="92" t="s">
        <v>85</v>
      </c>
      <c r="R144" s="92" t="s">
        <v>85</v>
      </c>
      <c r="S144" s="92" t="s">
        <v>85</v>
      </c>
      <c r="T144" s="92" t="s">
        <v>85</v>
      </c>
      <c r="U144" s="92" t="s">
        <v>85</v>
      </c>
      <c r="V144" s="92" t="s">
        <v>85</v>
      </c>
      <c r="W144" s="92" t="s">
        <v>85</v>
      </c>
      <c r="X144" s="92" t="s">
        <v>85</v>
      </c>
      <c r="Y144" s="92" t="s">
        <v>85</v>
      </c>
      <c r="Z144" s="92" t="s">
        <v>85</v>
      </c>
      <c r="AA144" s="92" t="s">
        <v>85</v>
      </c>
      <c r="AB144" s="92" t="s">
        <v>85</v>
      </c>
      <c r="AC144" s="92" t="s">
        <v>85</v>
      </c>
      <c r="AD144" s="92" t="s">
        <v>85</v>
      </c>
      <c r="AE144" s="92" t="s">
        <v>85</v>
      </c>
      <c r="AF144" s="92" t="s">
        <v>85</v>
      </c>
      <c r="AG144" s="92" t="s">
        <v>85</v>
      </c>
      <c r="AH144" s="92" t="s">
        <v>85</v>
      </c>
      <c r="AI144" t="s">
        <v>85</v>
      </c>
      <c r="AJ144" s="92">
        <v>0</v>
      </c>
      <c r="AK144" s="92">
        <v>0</v>
      </c>
      <c r="AL144" s="92">
        <f>AL142</f>
        <v>1.3</v>
      </c>
      <c r="AM144" s="92">
        <f>AM142</f>
        <v>4.7E-2</v>
      </c>
      <c r="AN144" s="92">
        <f>AN142</f>
        <v>7</v>
      </c>
      <c r="AO144" s="92"/>
      <c r="AP144" s="92"/>
      <c r="AQ144" s="93">
        <f>AM144*I144*0.1+AL144</f>
        <v>1.3631679999999999</v>
      </c>
      <c r="AR144" s="93">
        <f t="shared" si="178"/>
        <v>0.13631679999999999</v>
      </c>
      <c r="AS144" s="94">
        <f t="shared" si="179"/>
        <v>0</v>
      </c>
      <c r="AT144" s="94">
        <f t="shared" si="180"/>
        <v>0.37487119999999996</v>
      </c>
      <c r="AU144" s="93">
        <f>1333*J143*POWER(10,-6)</f>
        <v>1.7915520000000001E-2</v>
      </c>
      <c r="AV144" s="94">
        <f t="shared" si="176"/>
        <v>1.89227152</v>
      </c>
      <c r="AW144" s="95">
        <f t="shared" si="181"/>
        <v>0</v>
      </c>
      <c r="AX144" s="95">
        <f t="shared" si="182"/>
        <v>0</v>
      </c>
      <c r="AY144" s="95">
        <f t="shared" si="183"/>
        <v>1.416554459872E-4</v>
      </c>
    </row>
    <row r="145" spans="1:51" x14ac:dyDescent="0.3">
      <c r="A145" s="48" t="s">
        <v>22</v>
      </c>
      <c r="B145" s="48" t="str">
        <f>B142</f>
        <v>Трубопровод Линия отмывки присадки (Е-601…Е- 605) Рег.№ТТ-513</v>
      </c>
      <c r="C145" s="179" t="s">
        <v>171</v>
      </c>
      <c r="D145" s="49" t="s">
        <v>86</v>
      </c>
      <c r="E145" s="166">
        <v>4.9999999999999998E-7</v>
      </c>
      <c r="F145" s="168">
        <f>F142</f>
        <v>985</v>
      </c>
      <c r="G145" s="48">
        <v>0.2</v>
      </c>
      <c r="H145" s="50">
        <f t="shared" si="177"/>
        <v>9.8500000000000009E-5</v>
      </c>
      <c r="I145" s="162">
        <f>0.15*I142</f>
        <v>2.016</v>
      </c>
      <c r="J145" s="162">
        <f>I145</f>
        <v>2.016</v>
      </c>
      <c r="K145" s="174" t="s">
        <v>188</v>
      </c>
      <c r="L145" s="178">
        <v>45390</v>
      </c>
      <c r="M145" s="92" t="str">
        <f t="shared" si="173"/>
        <v>С4</v>
      </c>
      <c r="N145" s="92" t="str">
        <f t="shared" si="174"/>
        <v>Трубопровод Линия отмывки присадки (Е-601…Е- 605) Рег.№ТТ-513</v>
      </c>
      <c r="O145" s="92" t="str">
        <f t="shared" si="175"/>
        <v>Частичное-пожар</v>
      </c>
      <c r="P145" s="92">
        <v>12.8</v>
      </c>
      <c r="Q145" s="92">
        <v>16.2</v>
      </c>
      <c r="R145" s="92">
        <v>21.3</v>
      </c>
      <c r="S145" s="92">
        <v>36.5</v>
      </c>
      <c r="T145" s="92" t="s">
        <v>85</v>
      </c>
      <c r="U145" s="92" t="s">
        <v>85</v>
      </c>
      <c r="V145" s="92" t="s">
        <v>85</v>
      </c>
      <c r="W145" s="92" t="s">
        <v>85</v>
      </c>
      <c r="X145" s="92" t="s">
        <v>85</v>
      </c>
      <c r="Y145" s="92" t="s">
        <v>85</v>
      </c>
      <c r="Z145" s="92" t="s">
        <v>85</v>
      </c>
      <c r="AA145" s="92" t="s">
        <v>85</v>
      </c>
      <c r="AB145" s="92" t="s">
        <v>85</v>
      </c>
      <c r="AC145" s="92" t="s">
        <v>85</v>
      </c>
      <c r="AD145" s="92" t="s">
        <v>85</v>
      </c>
      <c r="AE145" s="92" t="s">
        <v>85</v>
      </c>
      <c r="AF145" s="92" t="s">
        <v>85</v>
      </c>
      <c r="AG145" s="92" t="s">
        <v>85</v>
      </c>
      <c r="AH145" s="92" t="s">
        <v>85</v>
      </c>
      <c r="AI145" t="s">
        <v>85</v>
      </c>
      <c r="AJ145" s="92">
        <v>0</v>
      </c>
      <c r="AK145" s="92">
        <v>2</v>
      </c>
      <c r="AL145" s="92">
        <f>0.1*AL$12</f>
        <v>0.27999999999999997</v>
      </c>
      <c r="AM145" s="92">
        <f>AM142</f>
        <v>4.7E-2</v>
      </c>
      <c r="AN145" s="92">
        <f>ROUNDUP(AN142/3,0)</f>
        <v>3</v>
      </c>
      <c r="AO145" s="92"/>
      <c r="AP145" s="92"/>
      <c r="AQ145" s="93">
        <f>AM145*I145+AL145</f>
        <v>0.37475199999999997</v>
      </c>
      <c r="AR145" s="93">
        <f t="shared" si="178"/>
        <v>3.74752E-2</v>
      </c>
      <c r="AS145" s="94">
        <f t="shared" si="179"/>
        <v>0.5</v>
      </c>
      <c r="AT145" s="94">
        <f t="shared" si="180"/>
        <v>0.2280568</v>
      </c>
      <c r="AU145" s="93">
        <f>10068.2*J145*POWER(10,-6)</f>
        <v>2.02974912E-2</v>
      </c>
      <c r="AV145" s="94">
        <f t="shared" si="176"/>
        <v>1.1605814911999999</v>
      </c>
      <c r="AW145" s="95">
        <f t="shared" si="181"/>
        <v>0</v>
      </c>
      <c r="AX145" s="95">
        <f t="shared" si="182"/>
        <v>1.9700000000000002E-4</v>
      </c>
      <c r="AY145" s="95">
        <f t="shared" si="183"/>
        <v>1.143172768832E-4</v>
      </c>
    </row>
    <row r="146" spans="1:51" x14ac:dyDescent="0.3">
      <c r="A146" s="48" t="s">
        <v>23</v>
      </c>
      <c r="B146" s="48" t="str">
        <f>B142</f>
        <v>Трубопровод Линия отмывки присадки (Е-601…Е- 605) Рег.№ТТ-513</v>
      </c>
      <c r="C146" s="179" t="s">
        <v>199</v>
      </c>
      <c r="D146" s="49" t="s">
        <v>86</v>
      </c>
      <c r="E146" s="167">
        <f>E145</f>
        <v>4.9999999999999998E-7</v>
      </c>
      <c r="F146" s="168">
        <f>F142</f>
        <v>985</v>
      </c>
      <c r="G146" s="48">
        <v>0.04</v>
      </c>
      <c r="H146" s="50">
        <f t="shared" si="177"/>
        <v>1.9700000000000001E-5</v>
      </c>
      <c r="I146" s="162">
        <f>0.15*I142</f>
        <v>2.016</v>
      </c>
      <c r="J146" s="162">
        <f>I145</f>
        <v>2.016</v>
      </c>
      <c r="K146" s="174" t="s">
        <v>189</v>
      </c>
      <c r="L146" s="178">
        <v>0</v>
      </c>
      <c r="M146" s="92" t="str">
        <f t="shared" si="173"/>
        <v>С5</v>
      </c>
      <c r="N146" s="92" t="str">
        <f t="shared" si="174"/>
        <v>Трубопровод Линия отмывки присадки (Е-601…Е- 605) Рег.№ТТ-513</v>
      </c>
      <c r="O146" s="92" t="str">
        <f t="shared" si="175"/>
        <v>Частичное-пожар</v>
      </c>
      <c r="P146" s="92">
        <v>12.8</v>
      </c>
      <c r="Q146" s="92">
        <v>16.2</v>
      </c>
      <c r="R146" s="92">
        <v>21.3</v>
      </c>
      <c r="S146" s="92">
        <v>36.5</v>
      </c>
      <c r="T146" s="92" t="s">
        <v>85</v>
      </c>
      <c r="U146" s="92" t="s">
        <v>85</v>
      </c>
      <c r="V146" s="92" t="s">
        <v>85</v>
      </c>
      <c r="W146" s="92" t="s">
        <v>85</v>
      </c>
      <c r="X146" s="92" t="s">
        <v>85</v>
      </c>
      <c r="Y146" s="92" t="s">
        <v>85</v>
      </c>
      <c r="Z146" s="92" t="s">
        <v>85</v>
      </c>
      <c r="AA146" s="92" t="s">
        <v>85</v>
      </c>
      <c r="AB146" s="92" t="s">
        <v>85</v>
      </c>
      <c r="AC146" s="92" t="s">
        <v>85</v>
      </c>
      <c r="AD146" s="92" t="s">
        <v>85</v>
      </c>
      <c r="AE146" s="92" t="s">
        <v>85</v>
      </c>
      <c r="AF146" s="92" t="s">
        <v>85</v>
      </c>
      <c r="AG146" s="92" t="s">
        <v>85</v>
      </c>
      <c r="AH146" s="92" t="s">
        <v>85</v>
      </c>
      <c r="AI146" t="s">
        <v>85</v>
      </c>
      <c r="AJ146" s="92">
        <v>0</v>
      </c>
      <c r="AK146" s="92">
        <v>1</v>
      </c>
      <c r="AL146" s="92">
        <f t="shared" ref="AL146:AL147" si="184">0.1*AL$12</f>
        <v>0.27999999999999997</v>
      </c>
      <c r="AM146" s="92">
        <f>AM142</f>
        <v>4.7E-2</v>
      </c>
      <c r="AN146" s="92">
        <f>ROUNDUP(AN142/3,0)</f>
        <v>3</v>
      </c>
      <c r="AO146" s="92"/>
      <c r="AP146" s="92"/>
      <c r="AQ146" s="93">
        <f t="shared" ref="AQ146" si="185">AM146*I146+AL146</f>
        <v>0.37475199999999997</v>
      </c>
      <c r="AR146" s="93">
        <f t="shared" si="178"/>
        <v>3.74752E-2</v>
      </c>
      <c r="AS146" s="94">
        <f t="shared" si="179"/>
        <v>0.25</v>
      </c>
      <c r="AT146" s="94">
        <f t="shared" si="180"/>
        <v>0.1655568</v>
      </c>
      <c r="AU146" s="93">
        <f>10068.2*J146*POWER(10,-6)*10</f>
        <v>0.20297491200000001</v>
      </c>
      <c r="AV146" s="94">
        <f t="shared" si="176"/>
        <v>1.030758912</v>
      </c>
      <c r="AW146" s="95">
        <f t="shared" si="181"/>
        <v>0</v>
      </c>
      <c r="AX146" s="95">
        <f t="shared" si="182"/>
        <v>1.9700000000000001E-5</v>
      </c>
      <c r="AY146" s="95">
        <f t="shared" si="183"/>
        <v>2.0305950566400003E-5</v>
      </c>
    </row>
    <row r="147" spans="1:51" ht="15" thickBot="1" x14ac:dyDescent="0.35">
      <c r="A147" s="48" t="s">
        <v>24</v>
      </c>
      <c r="B147" s="48" t="str">
        <f>B142</f>
        <v>Трубопровод Линия отмывки присадки (Е-601…Е- 605) Рег.№ТТ-513</v>
      </c>
      <c r="C147" s="179" t="s">
        <v>173</v>
      </c>
      <c r="D147" s="49" t="s">
        <v>62</v>
      </c>
      <c r="E147" s="167">
        <f>E145</f>
        <v>4.9999999999999998E-7</v>
      </c>
      <c r="F147" s="168">
        <f>F142</f>
        <v>985</v>
      </c>
      <c r="G147" s="48">
        <v>0.76</v>
      </c>
      <c r="H147" s="50">
        <f t="shared" si="177"/>
        <v>3.7429999999999999E-4</v>
      </c>
      <c r="I147" s="162">
        <f>0.15*I142</f>
        <v>2.016</v>
      </c>
      <c r="J147" s="48">
        <v>0</v>
      </c>
      <c r="K147" s="175" t="s">
        <v>200</v>
      </c>
      <c r="L147" s="181">
        <v>3</v>
      </c>
      <c r="M147" s="92" t="str">
        <f t="shared" si="173"/>
        <v>С6</v>
      </c>
      <c r="N147" s="92" t="str">
        <f t="shared" si="174"/>
        <v>Трубопровод Линия отмывки присадки (Е-601…Е- 605) Рег.№ТТ-513</v>
      </c>
      <c r="O147" s="92" t="str">
        <f t="shared" si="175"/>
        <v>Частичное-ликвидация</v>
      </c>
      <c r="P147" s="92" t="s">
        <v>85</v>
      </c>
      <c r="Q147" s="92" t="s">
        <v>85</v>
      </c>
      <c r="R147" s="92" t="s">
        <v>85</v>
      </c>
      <c r="S147" s="92" t="s">
        <v>85</v>
      </c>
      <c r="T147" s="92" t="s">
        <v>85</v>
      </c>
      <c r="U147" s="92" t="s">
        <v>85</v>
      </c>
      <c r="V147" s="92" t="s">
        <v>85</v>
      </c>
      <c r="W147" s="92" t="s">
        <v>85</v>
      </c>
      <c r="X147" s="92" t="s">
        <v>85</v>
      </c>
      <c r="Y147" s="92" t="s">
        <v>85</v>
      </c>
      <c r="Z147" s="92" t="s">
        <v>85</v>
      </c>
      <c r="AA147" s="92" t="s">
        <v>85</v>
      </c>
      <c r="AB147" s="92" t="s">
        <v>85</v>
      </c>
      <c r="AC147" s="92" t="s">
        <v>85</v>
      </c>
      <c r="AD147" s="92" t="s">
        <v>85</v>
      </c>
      <c r="AE147" s="92" t="s">
        <v>85</v>
      </c>
      <c r="AF147" s="92" t="s">
        <v>85</v>
      </c>
      <c r="AG147" s="92" t="s">
        <v>85</v>
      </c>
      <c r="AH147" s="92" t="s">
        <v>85</v>
      </c>
      <c r="AI147" t="s">
        <v>85</v>
      </c>
      <c r="AJ147" s="92">
        <v>0</v>
      </c>
      <c r="AK147" s="92">
        <v>0</v>
      </c>
      <c r="AL147" s="92">
        <f t="shared" si="184"/>
        <v>0.27999999999999997</v>
      </c>
      <c r="AM147" s="92">
        <f>AM142</f>
        <v>4.7E-2</v>
      </c>
      <c r="AN147" s="92">
        <f>ROUNDUP(AN142/3,0)</f>
        <v>3</v>
      </c>
      <c r="AO147" s="92"/>
      <c r="AP147" s="92"/>
      <c r="AQ147" s="93">
        <f>AM147*I147*0.1+AL147</f>
        <v>0.28947519999999999</v>
      </c>
      <c r="AR147" s="93">
        <f t="shared" si="178"/>
        <v>2.8947520000000001E-2</v>
      </c>
      <c r="AS147" s="94">
        <f t="shared" si="179"/>
        <v>0</v>
      </c>
      <c r="AT147" s="94">
        <f t="shared" si="180"/>
        <v>7.9605679999999998E-2</v>
      </c>
      <c r="AU147" s="93">
        <f>1333*J146*POWER(10,-6)</f>
        <v>2.6873279999999997E-3</v>
      </c>
      <c r="AV147" s="94">
        <f t="shared" si="176"/>
        <v>0.40071572799999999</v>
      </c>
      <c r="AW147" s="95">
        <f t="shared" si="181"/>
        <v>0</v>
      </c>
      <c r="AX147" s="95">
        <f t="shared" si="182"/>
        <v>0</v>
      </c>
      <c r="AY147" s="95">
        <f t="shared" si="183"/>
        <v>1.4998789699040001E-4</v>
      </c>
    </row>
    <row r="148" spans="1:51" x14ac:dyDescent="0.3">
      <c r="A148" s="48"/>
      <c r="B148" s="48"/>
      <c r="C148" s="179"/>
      <c r="D148" s="49"/>
      <c r="E148" s="167"/>
      <c r="F148" s="168"/>
      <c r="G148" s="48"/>
      <c r="H148" s="50"/>
      <c r="I148" s="162"/>
      <c r="J148" s="48"/>
      <c r="K148" s="292"/>
      <c r="L148" s="294"/>
      <c r="M148" s="92"/>
      <c r="N148" s="92"/>
      <c r="O148" s="92"/>
      <c r="P148" s="92" t="s">
        <v>85</v>
      </c>
      <c r="Q148" s="92" t="s">
        <v>85</v>
      </c>
      <c r="R148" s="92" t="s">
        <v>85</v>
      </c>
      <c r="S148" s="92" t="s">
        <v>85</v>
      </c>
      <c r="T148" s="92" t="s">
        <v>85</v>
      </c>
      <c r="U148" s="92" t="s">
        <v>85</v>
      </c>
      <c r="V148" s="92" t="s">
        <v>85</v>
      </c>
      <c r="W148" s="92" t="s">
        <v>85</v>
      </c>
      <c r="X148" s="92" t="s">
        <v>85</v>
      </c>
      <c r="Y148" s="92" t="s">
        <v>85</v>
      </c>
      <c r="Z148" s="92" t="s">
        <v>85</v>
      </c>
      <c r="AA148" s="92" t="s">
        <v>85</v>
      </c>
      <c r="AB148" s="92" t="s">
        <v>85</v>
      </c>
      <c r="AC148" s="92" t="s">
        <v>85</v>
      </c>
      <c r="AD148" s="92" t="s">
        <v>85</v>
      </c>
      <c r="AE148" s="92" t="s">
        <v>85</v>
      </c>
      <c r="AF148" s="92" t="s">
        <v>85</v>
      </c>
      <c r="AG148" s="92" t="s">
        <v>85</v>
      </c>
      <c r="AH148" s="92" t="s">
        <v>85</v>
      </c>
      <c r="AI148" t="s">
        <v>85</v>
      </c>
      <c r="AJ148" s="92"/>
      <c r="AK148" s="92"/>
      <c r="AL148" s="92"/>
      <c r="AM148" s="92"/>
      <c r="AN148" s="92"/>
      <c r="AO148" s="92"/>
      <c r="AP148" s="92"/>
      <c r="AQ148" s="93"/>
      <c r="AR148" s="93"/>
      <c r="AS148" s="94"/>
      <c r="AT148" s="94"/>
      <c r="AU148" s="93"/>
      <c r="AV148" s="94"/>
      <c r="AW148" s="95"/>
      <c r="AX148" s="95"/>
      <c r="AY148" s="95"/>
    </row>
    <row r="149" spans="1:51" s="281" customForma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 t="s">
        <v>85</v>
      </c>
      <c r="Q149" s="48" t="s">
        <v>85</v>
      </c>
      <c r="R149" s="48" t="s">
        <v>85</v>
      </c>
      <c r="S149" s="48" t="s">
        <v>85</v>
      </c>
      <c r="T149" s="48" t="s">
        <v>85</v>
      </c>
      <c r="U149" s="48" t="s">
        <v>85</v>
      </c>
      <c r="V149" s="48" t="s">
        <v>85</v>
      </c>
      <c r="W149" s="48" t="s">
        <v>85</v>
      </c>
      <c r="X149" s="48" t="s">
        <v>85</v>
      </c>
      <c r="Y149" s="48" t="s">
        <v>85</v>
      </c>
      <c r="Z149" s="48" t="s">
        <v>85</v>
      </c>
      <c r="AA149" s="48" t="s">
        <v>85</v>
      </c>
      <c r="AB149" s="48" t="s">
        <v>85</v>
      </c>
      <c r="AC149" s="48" t="s">
        <v>85</v>
      </c>
      <c r="AD149" s="48" t="s">
        <v>85</v>
      </c>
      <c r="AE149" s="48" t="s">
        <v>85</v>
      </c>
      <c r="AF149" s="48" t="s">
        <v>85</v>
      </c>
      <c r="AG149" s="48" t="s">
        <v>85</v>
      </c>
      <c r="AH149" s="48" t="s">
        <v>85</v>
      </c>
      <c r="AI149" s="281" t="s">
        <v>85</v>
      </c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</row>
    <row r="150" spans="1:51" s="281" customForma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 t="s">
        <v>85</v>
      </c>
      <c r="Q150" s="48" t="s">
        <v>85</v>
      </c>
      <c r="R150" s="48" t="s">
        <v>85</v>
      </c>
      <c r="S150" s="48" t="s">
        <v>85</v>
      </c>
      <c r="T150" s="48" t="s">
        <v>85</v>
      </c>
      <c r="U150" s="48" t="s">
        <v>85</v>
      </c>
      <c r="V150" s="48" t="s">
        <v>85</v>
      </c>
      <c r="W150" s="48" t="s">
        <v>85</v>
      </c>
      <c r="X150" s="48" t="s">
        <v>85</v>
      </c>
      <c r="Y150" s="48" t="s">
        <v>85</v>
      </c>
      <c r="Z150" s="48" t="s">
        <v>85</v>
      </c>
      <c r="AA150" s="48" t="s">
        <v>85</v>
      </c>
      <c r="AB150" s="48" t="s">
        <v>85</v>
      </c>
      <c r="AC150" s="48" t="s">
        <v>85</v>
      </c>
      <c r="AD150" s="48" t="s">
        <v>85</v>
      </c>
      <c r="AE150" s="48" t="s">
        <v>85</v>
      </c>
      <c r="AF150" s="48" t="s">
        <v>85</v>
      </c>
      <c r="AG150" s="48" t="s">
        <v>85</v>
      </c>
      <c r="AH150" s="48" t="s">
        <v>85</v>
      </c>
      <c r="AI150" s="281" t="s">
        <v>85</v>
      </c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</row>
    <row r="151" spans="1:51" ht="15" thickBot="1" x14ac:dyDescent="0.35">
      <c r="P151" t="s">
        <v>85</v>
      </c>
      <c r="Q151" t="s">
        <v>85</v>
      </c>
      <c r="R151" t="s">
        <v>85</v>
      </c>
      <c r="S151" t="s">
        <v>85</v>
      </c>
      <c r="T151" t="s">
        <v>85</v>
      </c>
      <c r="U151" t="s">
        <v>85</v>
      </c>
      <c r="V151" t="s">
        <v>85</v>
      </c>
      <c r="W151" t="s">
        <v>85</v>
      </c>
      <c r="X151" t="s">
        <v>85</v>
      </c>
      <c r="Y151" t="s">
        <v>85</v>
      </c>
      <c r="Z151" t="s">
        <v>85</v>
      </c>
      <c r="AA151" t="s">
        <v>85</v>
      </c>
      <c r="AB151" t="s">
        <v>85</v>
      </c>
      <c r="AC151" t="s">
        <v>85</v>
      </c>
      <c r="AD151" t="s">
        <v>85</v>
      </c>
      <c r="AE151" t="s">
        <v>85</v>
      </c>
      <c r="AF151" t="s">
        <v>85</v>
      </c>
      <c r="AG151" t="s">
        <v>85</v>
      </c>
      <c r="AH151" t="s">
        <v>85</v>
      </c>
      <c r="AI151" t="s">
        <v>85</v>
      </c>
    </row>
    <row r="152" spans="1:51" ht="28.8" thickBot="1" x14ac:dyDescent="0.35">
      <c r="A152" s="48" t="s">
        <v>19</v>
      </c>
      <c r="B152" s="311" t="s">
        <v>345</v>
      </c>
      <c r="C152" s="179" t="s">
        <v>168</v>
      </c>
      <c r="D152" s="49" t="s">
        <v>60</v>
      </c>
      <c r="E152" s="166">
        <v>9.9999999999999995E-8</v>
      </c>
      <c r="F152" s="163">
        <v>658</v>
      </c>
      <c r="G152" s="48">
        <v>0.2</v>
      </c>
      <c r="H152" s="50">
        <f>E152*F152*G152</f>
        <v>1.3160000000000001E-5</v>
      </c>
      <c r="I152" s="164">
        <f>10.4*1.2</f>
        <v>12.48</v>
      </c>
      <c r="J152" s="169">
        <f>I152</f>
        <v>12.48</v>
      </c>
      <c r="K152" s="172" t="s">
        <v>184</v>
      </c>
      <c r="L152" s="177">
        <f>I152*20</f>
        <v>249.60000000000002</v>
      </c>
      <c r="M152" s="92" t="str">
        <f t="shared" ref="M152:M157" si="186">A152</f>
        <v>С1</v>
      </c>
      <c r="N152" s="92" t="str">
        <f t="shared" ref="N152:N157" si="187">B152</f>
        <v>Трубопровод Циркуляционнй коллектор от Е-102 в Е-701 Рег.№ТТ-530</v>
      </c>
      <c r="O152" s="92" t="str">
        <f t="shared" ref="O152:O157" si="188">D152</f>
        <v>Полное-пожар</v>
      </c>
      <c r="P152" s="92">
        <v>16.7</v>
      </c>
      <c r="Q152" s="92">
        <v>22.8</v>
      </c>
      <c r="R152" s="92">
        <v>32.1</v>
      </c>
      <c r="S152" s="92">
        <v>59</v>
      </c>
      <c r="T152" s="92" t="s">
        <v>85</v>
      </c>
      <c r="U152" s="92" t="s">
        <v>85</v>
      </c>
      <c r="V152" s="92" t="s">
        <v>85</v>
      </c>
      <c r="W152" s="92" t="s">
        <v>85</v>
      </c>
      <c r="X152" s="92" t="s">
        <v>85</v>
      </c>
      <c r="Y152" s="92" t="s">
        <v>85</v>
      </c>
      <c r="Z152" s="92" t="s">
        <v>85</v>
      </c>
      <c r="AA152" s="92" t="s">
        <v>85</v>
      </c>
      <c r="AB152" s="92" t="s">
        <v>85</v>
      </c>
      <c r="AC152" s="92" t="s">
        <v>85</v>
      </c>
      <c r="AD152" s="92" t="s">
        <v>85</v>
      </c>
      <c r="AE152" s="92" t="s">
        <v>85</v>
      </c>
      <c r="AF152" s="92" t="s">
        <v>85</v>
      </c>
      <c r="AG152" s="92" t="s">
        <v>85</v>
      </c>
      <c r="AH152" s="92" t="s">
        <v>85</v>
      </c>
      <c r="AI152" t="s">
        <v>85</v>
      </c>
      <c r="AJ152" s="52">
        <v>2</v>
      </c>
      <c r="AK152" s="52">
        <v>4</v>
      </c>
      <c r="AL152" s="165">
        <v>2.8</v>
      </c>
      <c r="AM152" s="165">
        <v>0.09</v>
      </c>
      <c r="AN152" s="165">
        <v>10</v>
      </c>
      <c r="AO152" s="92"/>
      <c r="AP152" s="92"/>
      <c r="AQ152" s="93">
        <f>AM152*I152+AL152</f>
        <v>3.9231999999999996</v>
      </c>
      <c r="AR152" s="93">
        <f>0.1*AQ152</f>
        <v>0.39232</v>
      </c>
      <c r="AS152" s="94">
        <f>AJ152*3+0.25*AK152</f>
        <v>7</v>
      </c>
      <c r="AT152" s="94">
        <f>SUM(AQ152:AS152)/4</f>
        <v>2.8288799999999998</v>
      </c>
      <c r="AU152" s="93">
        <f>10068.2*J152*POWER(10,-6)</f>
        <v>0.125651136</v>
      </c>
      <c r="AV152" s="94">
        <f t="shared" ref="AV152:AV157" si="189">AU152+AT152+AS152+AR152+AQ152</f>
        <v>14.270051135999999</v>
      </c>
      <c r="AW152" s="95">
        <f>AJ152*H152</f>
        <v>2.6320000000000002E-5</v>
      </c>
      <c r="AX152" s="95">
        <f>H152*AK152</f>
        <v>5.2640000000000004E-5</v>
      </c>
      <c r="AY152" s="95">
        <f>H152*AV152</f>
        <v>1.8779387294976001E-4</v>
      </c>
    </row>
    <row r="153" spans="1:51" ht="15" thickBot="1" x14ac:dyDescent="0.35">
      <c r="A153" s="48" t="s">
        <v>20</v>
      </c>
      <c r="B153" s="48" t="str">
        <f>B152</f>
        <v>Трубопровод Циркуляционнй коллектор от Е-102 в Е-701 Рег.№ТТ-530</v>
      </c>
      <c r="C153" s="179" t="s">
        <v>169</v>
      </c>
      <c r="D153" s="49" t="s">
        <v>63</v>
      </c>
      <c r="E153" s="167">
        <f>E152</f>
        <v>9.9999999999999995E-8</v>
      </c>
      <c r="F153" s="168">
        <f>F152</f>
        <v>658</v>
      </c>
      <c r="G153" s="48">
        <v>0.04</v>
      </c>
      <c r="H153" s="50">
        <f t="shared" ref="H153:H157" si="190">E153*F153*G153</f>
        <v>2.632E-6</v>
      </c>
      <c r="I153" s="162">
        <f>I152</f>
        <v>12.48</v>
      </c>
      <c r="J153" s="170">
        <v>0.56000000000000005</v>
      </c>
      <c r="K153" s="172" t="s">
        <v>185</v>
      </c>
      <c r="L153" s="177">
        <v>0</v>
      </c>
      <c r="M153" s="92" t="str">
        <f t="shared" si="186"/>
        <v>С2</v>
      </c>
      <c r="N153" s="92" t="str">
        <f t="shared" si="187"/>
        <v>Трубопровод Циркуляционнй коллектор от Е-102 в Е-701 Рег.№ТТ-530</v>
      </c>
      <c r="O153" s="92" t="str">
        <f t="shared" si="188"/>
        <v>Полное-взрыв</v>
      </c>
      <c r="P153" s="92" t="s">
        <v>85</v>
      </c>
      <c r="Q153" s="92" t="s">
        <v>85</v>
      </c>
      <c r="R153" s="92" t="s">
        <v>85</v>
      </c>
      <c r="S153" s="92" t="s">
        <v>85</v>
      </c>
      <c r="T153" s="92">
        <v>0</v>
      </c>
      <c r="U153" s="92">
        <v>0</v>
      </c>
      <c r="V153" s="92">
        <v>76.599999999999994</v>
      </c>
      <c r="W153" s="92">
        <v>208.6</v>
      </c>
      <c r="X153" s="92">
        <v>357.1</v>
      </c>
      <c r="Y153" s="92" t="s">
        <v>85</v>
      </c>
      <c r="Z153" s="92" t="s">
        <v>85</v>
      </c>
      <c r="AA153" s="92" t="s">
        <v>85</v>
      </c>
      <c r="AB153" s="92" t="s">
        <v>85</v>
      </c>
      <c r="AC153" s="92" t="s">
        <v>85</v>
      </c>
      <c r="AD153" s="92" t="s">
        <v>85</v>
      </c>
      <c r="AE153" s="92" t="s">
        <v>85</v>
      </c>
      <c r="AF153" s="92" t="s">
        <v>85</v>
      </c>
      <c r="AG153" s="92" t="s">
        <v>85</v>
      </c>
      <c r="AH153" s="92" t="s">
        <v>85</v>
      </c>
      <c r="AI153" t="s">
        <v>85</v>
      </c>
      <c r="AJ153" s="52">
        <v>1</v>
      </c>
      <c r="AK153" s="52">
        <v>3</v>
      </c>
      <c r="AL153" s="92">
        <f>AL152</f>
        <v>2.8</v>
      </c>
      <c r="AM153" s="92">
        <f>AM152</f>
        <v>0.09</v>
      </c>
      <c r="AN153" s="92">
        <f>AN152</f>
        <v>10</v>
      </c>
      <c r="AO153" s="92"/>
      <c r="AP153" s="92"/>
      <c r="AQ153" s="93">
        <f>AM153*I153+AL153</f>
        <v>3.9231999999999996</v>
      </c>
      <c r="AR153" s="93">
        <f t="shared" ref="AR153:AR157" si="191">0.1*AQ153</f>
        <v>0.39232</v>
      </c>
      <c r="AS153" s="94">
        <f t="shared" ref="AS153:AS157" si="192">AJ153*3+0.25*AK153</f>
        <v>3.75</v>
      </c>
      <c r="AT153" s="94">
        <f t="shared" ref="AT153:AT157" si="193">SUM(AQ153:AS153)/4</f>
        <v>2.0163799999999998</v>
      </c>
      <c r="AU153" s="93">
        <f>10068.2*J153*POWER(10,-6)*10</f>
        <v>5.6381920000000009E-2</v>
      </c>
      <c r="AV153" s="94">
        <f t="shared" si="189"/>
        <v>10.138281919999999</v>
      </c>
      <c r="AW153" s="95">
        <f t="shared" ref="AW153:AW157" si="194">AJ153*H153</f>
        <v>2.632E-6</v>
      </c>
      <c r="AX153" s="95">
        <f t="shared" ref="AX153:AX157" si="195">H153*AK153</f>
        <v>7.8960000000000003E-6</v>
      </c>
      <c r="AY153" s="95">
        <f t="shared" ref="AY153:AY157" si="196">H153*AV153</f>
        <v>2.6683958013439996E-5</v>
      </c>
    </row>
    <row r="154" spans="1:51" x14ac:dyDescent="0.3">
      <c r="A154" s="48" t="s">
        <v>21</v>
      </c>
      <c r="B154" s="48" t="str">
        <f>B152</f>
        <v>Трубопровод Циркуляционнй коллектор от Е-102 в Е-701 Рег.№ТТ-530</v>
      </c>
      <c r="C154" s="179" t="s">
        <v>170</v>
      </c>
      <c r="D154" s="49" t="s">
        <v>61</v>
      </c>
      <c r="E154" s="167">
        <f>E152</f>
        <v>9.9999999999999995E-8</v>
      </c>
      <c r="F154" s="168">
        <f>F152</f>
        <v>658</v>
      </c>
      <c r="G154" s="48">
        <v>0.76</v>
      </c>
      <c r="H154" s="50">
        <f t="shared" si="190"/>
        <v>5.0008E-5</v>
      </c>
      <c r="I154" s="162">
        <f>I152</f>
        <v>12.48</v>
      </c>
      <c r="J154" s="171">
        <v>0</v>
      </c>
      <c r="K154" s="172" t="s">
        <v>186</v>
      </c>
      <c r="L154" s="177">
        <v>0</v>
      </c>
      <c r="M154" s="92" t="str">
        <f t="shared" si="186"/>
        <v>С3</v>
      </c>
      <c r="N154" s="92" t="str">
        <f t="shared" si="187"/>
        <v>Трубопровод Циркуляционнй коллектор от Е-102 в Е-701 Рег.№ТТ-530</v>
      </c>
      <c r="O154" s="92" t="str">
        <f t="shared" si="188"/>
        <v>Полное-ликвидация</v>
      </c>
      <c r="P154" s="92" t="s">
        <v>85</v>
      </c>
      <c r="Q154" s="92" t="s">
        <v>85</v>
      </c>
      <c r="R154" s="92" t="s">
        <v>85</v>
      </c>
      <c r="S154" s="92" t="s">
        <v>85</v>
      </c>
      <c r="T154" s="92" t="s">
        <v>85</v>
      </c>
      <c r="U154" s="92" t="s">
        <v>85</v>
      </c>
      <c r="V154" s="92" t="s">
        <v>85</v>
      </c>
      <c r="W154" s="92" t="s">
        <v>85</v>
      </c>
      <c r="X154" s="92" t="s">
        <v>85</v>
      </c>
      <c r="Y154" s="92" t="s">
        <v>85</v>
      </c>
      <c r="Z154" s="92" t="s">
        <v>85</v>
      </c>
      <c r="AA154" s="92" t="s">
        <v>85</v>
      </c>
      <c r="AB154" s="92" t="s">
        <v>85</v>
      </c>
      <c r="AC154" s="92" t="s">
        <v>85</v>
      </c>
      <c r="AD154" s="92" t="s">
        <v>85</v>
      </c>
      <c r="AE154" s="92" t="s">
        <v>85</v>
      </c>
      <c r="AF154" s="92" t="s">
        <v>85</v>
      </c>
      <c r="AG154" s="92" t="s">
        <v>85</v>
      </c>
      <c r="AH154" s="92" t="s">
        <v>85</v>
      </c>
      <c r="AI154" t="s">
        <v>85</v>
      </c>
      <c r="AJ154" s="92">
        <v>0</v>
      </c>
      <c r="AK154" s="92">
        <v>0</v>
      </c>
      <c r="AL154" s="92">
        <f>AL152</f>
        <v>2.8</v>
      </c>
      <c r="AM154" s="92">
        <f>AM152</f>
        <v>0.09</v>
      </c>
      <c r="AN154" s="92">
        <f>AN152</f>
        <v>10</v>
      </c>
      <c r="AO154" s="92"/>
      <c r="AP154" s="92"/>
      <c r="AQ154" s="93">
        <f>AM154*I154*0.1+AL154</f>
        <v>2.9123199999999998</v>
      </c>
      <c r="AR154" s="93">
        <f t="shared" si="191"/>
        <v>0.29123199999999999</v>
      </c>
      <c r="AS154" s="94">
        <f t="shared" si="192"/>
        <v>0</v>
      </c>
      <c r="AT154" s="94">
        <f t="shared" si="193"/>
        <v>0.80088799999999993</v>
      </c>
      <c r="AU154" s="93">
        <f>1333*J153*POWER(10,-6)</f>
        <v>7.4648E-4</v>
      </c>
      <c r="AV154" s="94">
        <f t="shared" si="189"/>
        <v>4.0051864799999999</v>
      </c>
      <c r="AW154" s="95">
        <f t="shared" si="194"/>
        <v>0</v>
      </c>
      <c r="AX154" s="95">
        <f t="shared" si="195"/>
        <v>0</v>
      </c>
      <c r="AY154" s="95">
        <f t="shared" si="196"/>
        <v>2.0029136549183998E-4</v>
      </c>
    </row>
    <row r="155" spans="1:51" x14ac:dyDescent="0.3">
      <c r="A155" s="48" t="s">
        <v>22</v>
      </c>
      <c r="B155" s="48" t="str">
        <f>B152</f>
        <v>Трубопровод Циркуляционнй коллектор от Е-102 в Е-701 Рег.№ТТ-530</v>
      </c>
      <c r="C155" s="179" t="s">
        <v>171</v>
      </c>
      <c r="D155" s="49" t="s">
        <v>86</v>
      </c>
      <c r="E155" s="166">
        <v>4.9999999999999998E-7</v>
      </c>
      <c r="F155" s="168">
        <f>F152</f>
        <v>658</v>
      </c>
      <c r="G155" s="48">
        <v>0.2</v>
      </c>
      <c r="H155" s="50">
        <f t="shared" si="190"/>
        <v>6.58E-5</v>
      </c>
      <c r="I155" s="162">
        <f>0.15*I152</f>
        <v>1.8719999999999999</v>
      </c>
      <c r="J155" s="169">
        <f>I155</f>
        <v>1.8719999999999999</v>
      </c>
      <c r="K155" s="174" t="s">
        <v>188</v>
      </c>
      <c r="L155" s="178">
        <v>45390</v>
      </c>
      <c r="M155" s="92" t="str">
        <f t="shared" si="186"/>
        <v>С4</v>
      </c>
      <c r="N155" s="92" t="str">
        <f t="shared" si="187"/>
        <v>Трубопровод Циркуляционнй коллектор от Е-102 в Е-701 Рег.№ТТ-530</v>
      </c>
      <c r="O155" s="92" t="str">
        <f t="shared" si="188"/>
        <v>Частичное-пожар</v>
      </c>
      <c r="P155" s="92">
        <v>12.7</v>
      </c>
      <c r="Q155" s="92">
        <v>16</v>
      </c>
      <c r="R155" s="92">
        <v>21</v>
      </c>
      <c r="S155" s="92">
        <v>35.799999999999997</v>
      </c>
      <c r="T155" s="92" t="s">
        <v>85</v>
      </c>
      <c r="U155" s="92" t="s">
        <v>85</v>
      </c>
      <c r="V155" s="92" t="s">
        <v>85</v>
      </c>
      <c r="W155" s="92" t="s">
        <v>85</v>
      </c>
      <c r="X155" s="92" t="s">
        <v>85</v>
      </c>
      <c r="Y155" s="92" t="s">
        <v>85</v>
      </c>
      <c r="Z155" s="92" t="s">
        <v>85</v>
      </c>
      <c r="AA155" s="92" t="s">
        <v>85</v>
      </c>
      <c r="AB155" s="92" t="s">
        <v>85</v>
      </c>
      <c r="AC155" s="92" t="s">
        <v>85</v>
      </c>
      <c r="AD155" s="92" t="s">
        <v>85</v>
      </c>
      <c r="AE155" s="92" t="s">
        <v>85</v>
      </c>
      <c r="AF155" s="92" t="s">
        <v>85</v>
      </c>
      <c r="AG155" s="92" t="s">
        <v>85</v>
      </c>
      <c r="AH155" s="92" t="s">
        <v>85</v>
      </c>
      <c r="AI155" t="s">
        <v>85</v>
      </c>
      <c r="AJ155" s="92">
        <v>0</v>
      </c>
      <c r="AK155" s="92">
        <v>2</v>
      </c>
      <c r="AL155" s="92">
        <f>0.1*AL152</f>
        <v>0.27999999999999997</v>
      </c>
      <c r="AM155" s="92">
        <f>AM152</f>
        <v>0.09</v>
      </c>
      <c r="AN155" s="92">
        <f>ROUNDUP(AN152/3,0)</f>
        <v>4</v>
      </c>
      <c r="AO155" s="92"/>
      <c r="AP155" s="92"/>
      <c r="AQ155" s="93">
        <f>AM155*I155+AL155</f>
        <v>0.44847999999999999</v>
      </c>
      <c r="AR155" s="93">
        <f t="shared" si="191"/>
        <v>4.4847999999999999E-2</v>
      </c>
      <c r="AS155" s="94">
        <f t="shared" si="192"/>
        <v>0.5</v>
      </c>
      <c r="AT155" s="94">
        <f t="shared" si="193"/>
        <v>0.248332</v>
      </c>
      <c r="AU155" s="93">
        <f>10068.2*J155*POWER(10,-6)</f>
        <v>1.8847670399999999E-2</v>
      </c>
      <c r="AV155" s="94">
        <f t="shared" si="189"/>
        <v>1.2605076704</v>
      </c>
      <c r="AW155" s="95">
        <f t="shared" si="194"/>
        <v>0</v>
      </c>
      <c r="AX155" s="95">
        <f t="shared" si="195"/>
        <v>1.316E-4</v>
      </c>
      <c r="AY155" s="95">
        <f t="shared" si="196"/>
        <v>8.2941404712320003E-5</v>
      </c>
    </row>
    <row r="156" spans="1:51" x14ac:dyDescent="0.3">
      <c r="A156" s="48" t="s">
        <v>23</v>
      </c>
      <c r="B156" s="48" t="str">
        <f>B152</f>
        <v>Трубопровод Циркуляционнй коллектор от Е-102 в Е-701 Рег.№ТТ-530</v>
      </c>
      <c r="C156" s="179" t="s">
        <v>172</v>
      </c>
      <c r="D156" s="49" t="s">
        <v>174</v>
      </c>
      <c r="E156" s="167">
        <f>E155</f>
        <v>4.9999999999999998E-7</v>
      </c>
      <c r="F156" s="168">
        <f>F152</f>
        <v>658</v>
      </c>
      <c r="G156" s="48">
        <v>0.04</v>
      </c>
      <c r="H156" s="50">
        <f t="shared" si="190"/>
        <v>1.3159999999999999E-5</v>
      </c>
      <c r="I156" s="162">
        <f>0.15*I152</f>
        <v>1.8719999999999999</v>
      </c>
      <c r="J156" s="169">
        <f>0.15*J153</f>
        <v>8.4000000000000005E-2</v>
      </c>
      <c r="K156" s="174" t="s">
        <v>189</v>
      </c>
      <c r="L156" s="178">
        <v>3</v>
      </c>
      <c r="M156" s="92" t="str">
        <f t="shared" si="186"/>
        <v>С5</v>
      </c>
      <c r="N156" s="92" t="str">
        <f t="shared" si="187"/>
        <v>Трубопровод Циркуляционнй коллектор от Е-102 в Е-701 Рег.№ТТ-530</v>
      </c>
      <c r="O156" s="92" t="str">
        <f t="shared" si="188"/>
        <v>Частичное-пожар-вспышка</v>
      </c>
      <c r="P156" s="92" t="s">
        <v>85</v>
      </c>
      <c r="Q156" s="92" t="s">
        <v>85</v>
      </c>
      <c r="R156" s="92" t="s">
        <v>85</v>
      </c>
      <c r="S156" s="92" t="s">
        <v>85</v>
      </c>
      <c r="T156" s="92" t="s">
        <v>85</v>
      </c>
      <c r="U156" s="92" t="s">
        <v>85</v>
      </c>
      <c r="V156" s="92" t="s">
        <v>85</v>
      </c>
      <c r="W156" s="92" t="s">
        <v>85</v>
      </c>
      <c r="X156" s="92" t="s">
        <v>85</v>
      </c>
      <c r="Y156" s="92" t="s">
        <v>85</v>
      </c>
      <c r="Z156" s="92" t="s">
        <v>85</v>
      </c>
      <c r="AA156" s="92">
        <v>14.8</v>
      </c>
      <c r="AB156" s="92">
        <v>17.760000000000002</v>
      </c>
      <c r="AC156" s="92" t="s">
        <v>85</v>
      </c>
      <c r="AD156" s="92" t="s">
        <v>85</v>
      </c>
      <c r="AE156" s="92" t="s">
        <v>85</v>
      </c>
      <c r="AF156" s="92" t="s">
        <v>85</v>
      </c>
      <c r="AG156" s="92" t="s">
        <v>85</v>
      </c>
      <c r="AH156" s="92" t="s">
        <v>85</v>
      </c>
      <c r="AI156" t="s">
        <v>85</v>
      </c>
      <c r="AJ156" s="92">
        <v>0</v>
      </c>
      <c r="AK156" s="92">
        <v>1</v>
      </c>
      <c r="AL156" s="92">
        <f t="shared" ref="AL156:AL157" si="197">0.1*AL153</f>
        <v>0.27999999999999997</v>
      </c>
      <c r="AM156" s="92">
        <f>AM152</f>
        <v>0.09</v>
      </c>
      <c r="AN156" s="92">
        <f>ROUNDUP(AN152/3,0)</f>
        <v>4</v>
      </c>
      <c r="AO156" s="92"/>
      <c r="AP156" s="92"/>
      <c r="AQ156" s="93">
        <f t="shared" ref="AQ156" si="198">AM156*I156+AL156</f>
        <v>0.44847999999999999</v>
      </c>
      <c r="AR156" s="93">
        <f t="shared" si="191"/>
        <v>4.4847999999999999E-2</v>
      </c>
      <c r="AS156" s="94">
        <f t="shared" si="192"/>
        <v>0.25</v>
      </c>
      <c r="AT156" s="94">
        <f t="shared" si="193"/>
        <v>0.185832</v>
      </c>
      <c r="AU156" s="93">
        <f>10068.2*J156*POWER(10,-6)*10</f>
        <v>8.4572880000000003E-3</v>
      </c>
      <c r="AV156" s="94">
        <f t="shared" si="189"/>
        <v>0.93761728799999999</v>
      </c>
      <c r="AW156" s="95">
        <f t="shared" si="194"/>
        <v>0</v>
      </c>
      <c r="AX156" s="95">
        <f t="shared" si="195"/>
        <v>1.3159999999999999E-5</v>
      </c>
      <c r="AY156" s="95">
        <f t="shared" si="196"/>
        <v>1.2339043510079999E-5</v>
      </c>
    </row>
    <row r="157" spans="1:51" x14ac:dyDescent="0.3">
      <c r="A157" s="271" t="s">
        <v>24</v>
      </c>
      <c r="B157" s="271" t="str">
        <f>B152</f>
        <v>Трубопровод Циркуляционнй коллектор от Е-102 в Е-701 Рег.№ТТ-530</v>
      </c>
      <c r="C157" s="272" t="s">
        <v>173</v>
      </c>
      <c r="D157" s="273" t="s">
        <v>62</v>
      </c>
      <c r="E157" s="274">
        <f>E155</f>
        <v>4.9999999999999998E-7</v>
      </c>
      <c r="F157" s="275">
        <f>F152</f>
        <v>658</v>
      </c>
      <c r="G157" s="271">
        <v>0.76</v>
      </c>
      <c r="H157" s="276">
        <f t="shared" si="190"/>
        <v>2.5003999999999998E-4</v>
      </c>
      <c r="I157" s="277">
        <f>0.15*I152</f>
        <v>1.8719999999999999</v>
      </c>
      <c r="J157" s="278">
        <v>0</v>
      </c>
      <c r="K157" s="279" t="s">
        <v>200</v>
      </c>
      <c r="L157" s="280">
        <v>1</v>
      </c>
      <c r="M157" s="92" t="str">
        <f t="shared" si="186"/>
        <v>С6</v>
      </c>
      <c r="N157" s="92" t="str">
        <f t="shared" si="187"/>
        <v>Трубопровод Циркуляционнй коллектор от Е-102 в Е-701 Рег.№ТТ-530</v>
      </c>
      <c r="O157" s="92" t="str">
        <f t="shared" si="188"/>
        <v>Частичное-ликвидация</v>
      </c>
      <c r="P157" s="92" t="s">
        <v>85</v>
      </c>
      <c r="Q157" s="92" t="s">
        <v>85</v>
      </c>
      <c r="R157" s="92" t="s">
        <v>85</v>
      </c>
      <c r="S157" s="92" t="s">
        <v>85</v>
      </c>
      <c r="T157" s="92" t="s">
        <v>85</v>
      </c>
      <c r="U157" s="92" t="s">
        <v>85</v>
      </c>
      <c r="V157" s="92" t="s">
        <v>85</v>
      </c>
      <c r="W157" s="92" t="s">
        <v>85</v>
      </c>
      <c r="X157" s="92" t="s">
        <v>85</v>
      </c>
      <c r="Y157" s="92" t="s">
        <v>85</v>
      </c>
      <c r="Z157" s="92" t="s">
        <v>85</v>
      </c>
      <c r="AA157" s="92" t="s">
        <v>85</v>
      </c>
      <c r="AB157" s="92" t="s">
        <v>85</v>
      </c>
      <c r="AC157" s="92" t="s">
        <v>85</v>
      </c>
      <c r="AD157" s="92" t="s">
        <v>85</v>
      </c>
      <c r="AE157" s="92" t="s">
        <v>85</v>
      </c>
      <c r="AF157" s="92" t="s">
        <v>85</v>
      </c>
      <c r="AG157" s="92" t="s">
        <v>85</v>
      </c>
      <c r="AH157" s="92" t="s">
        <v>85</v>
      </c>
      <c r="AI157" t="s">
        <v>85</v>
      </c>
      <c r="AJ157" s="92">
        <v>0</v>
      </c>
      <c r="AK157" s="92">
        <v>0</v>
      </c>
      <c r="AL157" s="92">
        <f t="shared" si="197"/>
        <v>0.27999999999999997</v>
      </c>
      <c r="AM157" s="92">
        <f>AM152</f>
        <v>0.09</v>
      </c>
      <c r="AN157" s="92">
        <f>ROUNDUP(AN152/3,0)</f>
        <v>4</v>
      </c>
      <c r="AO157" s="92"/>
      <c r="AP157" s="92"/>
      <c r="AQ157" s="93">
        <f>AM157*I157*0.1+AL157</f>
        <v>0.29684799999999995</v>
      </c>
      <c r="AR157" s="93">
        <f t="shared" si="191"/>
        <v>2.9684799999999997E-2</v>
      </c>
      <c r="AS157" s="94">
        <f t="shared" si="192"/>
        <v>0</v>
      </c>
      <c r="AT157" s="94">
        <f t="shared" si="193"/>
        <v>8.1633199999999989E-2</v>
      </c>
      <c r="AU157" s="93">
        <f>1333*J156*POWER(10,-6)</f>
        <v>1.11972E-4</v>
      </c>
      <c r="AV157" s="94">
        <f t="shared" si="189"/>
        <v>0.40827797199999993</v>
      </c>
      <c r="AW157" s="95">
        <f t="shared" si="194"/>
        <v>0</v>
      </c>
      <c r="AX157" s="95">
        <f t="shared" si="195"/>
        <v>0</v>
      </c>
      <c r="AY157" s="95">
        <f t="shared" si="196"/>
        <v>1.0208582411887997E-4</v>
      </c>
    </row>
    <row r="158" spans="1:51" s="281" customFormat="1" x14ac:dyDescent="0.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 t="s">
        <v>85</v>
      </c>
      <c r="Q158" s="48" t="s">
        <v>85</v>
      </c>
      <c r="R158" s="48" t="s">
        <v>85</v>
      </c>
      <c r="S158" s="48" t="s">
        <v>85</v>
      </c>
      <c r="T158" s="48" t="s">
        <v>85</v>
      </c>
      <c r="U158" s="48" t="s">
        <v>85</v>
      </c>
      <c r="V158" s="48" t="s">
        <v>85</v>
      </c>
      <c r="W158" s="48" t="s">
        <v>85</v>
      </c>
      <c r="X158" s="48" t="s">
        <v>85</v>
      </c>
      <c r="Y158" s="48" t="s">
        <v>85</v>
      </c>
      <c r="Z158" s="48" t="s">
        <v>85</v>
      </c>
      <c r="AA158" s="48" t="s">
        <v>85</v>
      </c>
      <c r="AB158" s="48" t="s">
        <v>85</v>
      </c>
      <c r="AC158" s="48" t="s">
        <v>85</v>
      </c>
      <c r="AD158" s="48" t="s">
        <v>85</v>
      </c>
      <c r="AE158" s="48" t="s">
        <v>85</v>
      </c>
      <c r="AF158" s="48" t="s">
        <v>85</v>
      </c>
      <c r="AG158" s="48" t="s">
        <v>85</v>
      </c>
      <c r="AH158" s="48" t="s">
        <v>85</v>
      </c>
      <c r="AI158" s="281" t="s">
        <v>85</v>
      </c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</row>
    <row r="159" spans="1:51" s="281" customFormat="1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 t="s">
        <v>85</v>
      </c>
      <c r="Q159" s="48" t="s">
        <v>85</v>
      </c>
      <c r="R159" s="48" t="s">
        <v>85</v>
      </c>
      <c r="S159" s="48" t="s">
        <v>85</v>
      </c>
      <c r="T159" s="48" t="s">
        <v>85</v>
      </c>
      <c r="U159" s="48" t="s">
        <v>85</v>
      </c>
      <c r="V159" s="48" t="s">
        <v>85</v>
      </c>
      <c r="W159" s="48" t="s">
        <v>85</v>
      </c>
      <c r="X159" s="48" t="s">
        <v>85</v>
      </c>
      <c r="Y159" s="48" t="s">
        <v>85</v>
      </c>
      <c r="Z159" s="48" t="s">
        <v>85</v>
      </c>
      <c r="AA159" s="48" t="s">
        <v>85</v>
      </c>
      <c r="AB159" s="48" t="s">
        <v>85</v>
      </c>
      <c r="AC159" s="48" t="s">
        <v>85</v>
      </c>
      <c r="AD159" s="48" t="s">
        <v>85</v>
      </c>
      <c r="AE159" s="48" t="s">
        <v>85</v>
      </c>
      <c r="AF159" s="48" t="s">
        <v>85</v>
      </c>
      <c r="AG159" s="48" t="s">
        <v>85</v>
      </c>
      <c r="AH159" s="48" t="s">
        <v>85</v>
      </c>
      <c r="AI159" s="281" t="s">
        <v>85</v>
      </c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</row>
    <row r="160" spans="1:51" s="281" customFormat="1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 t="s">
        <v>85</v>
      </c>
      <c r="Q160" s="48" t="s">
        <v>85</v>
      </c>
      <c r="R160" s="48" t="s">
        <v>85</v>
      </c>
      <c r="S160" s="48" t="s">
        <v>85</v>
      </c>
      <c r="T160" s="48" t="s">
        <v>85</v>
      </c>
      <c r="U160" s="48" t="s">
        <v>85</v>
      </c>
      <c r="V160" s="48" t="s">
        <v>85</v>
      </c>
      <c r="W160" s="48" t="s">
        <v>85</v>
      </c>
      <c r="X160" s="48" t="s">
        <v>85</v>
      </c>
      <c r="Y160" s="48" t="s">
        <v>85</v>
      </c>
      <c r="Z160" s="48" t="s">
        <v>85</v>
      </c>
      <c r="AA160" s="48" t="s">
        <v>85</v>
      </c>
      <c r="AB160" s="48" t="s">
        <v>85</v>
      </c>
      <c r="AC160" s="48" t="s">
        <v>85</v>
      </c>
      <c r="AD160" s="48" t="s">
        <v>85</v>
      </c>
      <c r="AE160" s="48" t="s">
        <v>85</v>
      </c>
      <c r="AF160" s="48" t="s">
        <v>85</v>
      </c>
      <c r="AG160" s="48" t="s">
        <v>85</v>
      </c>
      <c r="AH160" s="48" t="s">
        <v>85</v>
      </c>
      <c r="AI160" s="281" t="s">
        <v>85</v>
      </c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</row>
    <row r="161" spans="1:51" ht="15" thickBot="1" x14ac:dyDescent="0.35">
      <c r="P161" t="s">
        <v>85</v>
      </c>
      <c r="Q161" t="s">
        <v>85</v>
      </c>
      <c r="R161" t="s">
        <v>85</v>
      </c>
      <c r="S161" t="s">
        <v>85</v>
      </c>
      <c r="T161" t="s">
        <v>85</v>
      </c>
      <c r="U161" t="s">
        <v>85</v>
      </c>
      <c r="V161" t="s">
        <v>85</v>
      </c>
      <c r="W161" t="s">
        <v>85</v>
      </c>
      <c r="X161" t="s">
        <v>85</v>
      </c>
      <c r="Y161" t="s">
        <v>85</v>
      </c>
      <c r="Z161" t="s">
        <v>85</v>
      </c>
      <c r="AA161" t="s">
        <v>85</v>
      </c>
      <c r="AB161" t="s">
        <v>85</v>
      </c>
      <c r="AC161" t="s">
        <v>85</v>
      </c>
      <c r="AD161" t="s">
        <v>85</v>
      </c>
      <c r="AE161" t="s">
        <v>85</v>
      </c>
      <c r="AF161" t="s">
        <v>85</v>
      </c>
      <c r="AG161" t="s">
        <v>85</v>
      </c>
      <c r="AH161" t="s">
        <v>85</v>
      </c>
      <c r="AI161" t="s">
        <v>85</v>
      </c>
    </row>
    <row r="162" spans="1:51" s="241" customFormat="1" ht="18" customHeight="1" x14ac:dyDescent="0.3">
      <c r="A162" s="232" t="s">
        <v>19</v>
      </c>
      <c r="B162" s="233" t="s">
        <v>346</v>
      </c>
      <c r="C162" s="53" t="s">
        <v>349</v>
      </c>
      <c r="D162" s="234" t="s">
        <v>350</v>
      </c>
      <c r="E162" s="235">
        <v>9.9999999999999995E-7</v>
      </c>
      <c r="F162" s="233">
        <v>1</v>
      </c>
      <c r="G162" s="232">
        <v>0.05</v>
      </c>
      <c r="H162" s="236">
        <f>E162*F162*G162</f>
        <v>4.9999999999999998E-8</v>
      </c>
      <c r="I162" s="237">
        <v>26.76</v>
      </c>
      <c r="J162" s="238">
        <f>0.05*I162</f>
        <v>1.3380000000000001</v>
      </c>
      <c r="K162" s="239" t="s">
        <v>184</v>
      </c>
      <c r="L162" s="240">
        <f>I162*20</f>
        <v>535.20000000000005</v>
      </c>
      <c r="M162" s="241" t="str">
        <f t="shared" ref="M162:N170" si="199">A162</f>
        <v>С1</v>
      </c>
      <c r="N162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2" s="241" t="str">
        <f t="shared" ref="O162:O169" si="200">D162</f>
        <v>Полное-огенный шар</v>
      </c>
      <c r="P162" s="241" t="s">
        <v>85</v>
      </c>
      <c r="Q162" s="241" t="s">
        <v>85</v>
      </c>
      <c r="R162" s="241" t="s">
        <v>85</v>
      </c>
      <c r="S162" s="241" t="s">
        <v>85</v>
      </c>
      <c r="T162" s="241" t="s">
        <v>85</v>
      </c>
      <c r="U162" s="241" t="s">
        <v>85</v>
      </c>
      <c r="V162" s="241" t="s">
        <v>85</v>
      </c>
      <c r="W162" s="241" t="s">
        <v>85</v>
      </c>
      <c r="X162" s="241" t="s">
        <v>85</v>
      </c>
      <c r="Y162" s="241" t="s">
        <v>85</v>
      </c>
      <c r="Z162" s="241" t="s">
        <v>85</v>
      </c>
      <c r="AA162" s="241" t="s">
        <v>85</v>
      </c>
      <c r="AB162" s="241" t="s">
        <v>85</v>
      </c>
      <c r="AC162" s="241" t="s">
        <v>85</v>
      </c>
      <c r="AD162" s="241" t="s">
        <v>85</v>
      </c>
      <c r="AE162" s="241">
        <v>19.5</v>
      </c>
      <c r="AF162" s="241">
        <v>46.5</v>
      </c>
      <c r="AG162" s="241">
        <v>60</v>
      </c>
      <c r="AH162" s="241">
        <v>83</v>
      </c>
      <c r="AI162" s="241" t="s">
        <v>85</v>
      </c>
      <c r="AJ162" s="242">
        <v>3</v>
      </c>
      <c r="AK162" s="242">
        <v>6</v>
      </c>
      <c r="AL162" s="243">
        <v>15.69</v>
      </c>
      <c r="AM162" s="243">
        <v>2.7E-2</v>
      </c>
      <c r="AN162" s="243">
        <v>20</v>
      </c>
      <c r="AQ162" s="244">
        <f>AM162*I162+AL162</f>
        <v>16.412520000000001</v>
      </c>
      <c r="AR162" s="244">
        <f>0.1*AQ162</f>
        <v>1.6412520000000002</v>
      </c>
      <c r="AS162" s="245">
        <f>AJ162*3+0.25*AK162</f>
        <v>10.5</v>
      </c>
      <c r="AT162" s="245">
        <f>SUM(AQ162:AS162)/4</f>
        <v>7.1384430000000005</v>
      </c>
      <c r="AU162" s="244">
        <f>10068.2*J162*POWER(10,-6)</f>
        <v>1.3471251600000001E-2</v>
      </c>
      <c r="AV162" s="245">
        <f t="shared" ref="AV162:AV170" si="201">AU162+AT162+AS162+AR162+AQ162</f>
        <v>35.7056862516</v>
      </c>
      <c r="AW162" s="246">
        <f>AJ162*H162</f>
        <v>1.4999999999999999E-7</v>
      </c>
      <c r="AX162" s="246">
        <f>H162*AK162</f>
        <v>2.9999999999999999E-7</v>
      </c>
      <c r="AY162" s="246">
        <f>H162*AV162</f>
        <v>1.7852843125799998E-6</v>
      </c>
    </row>
    <row r="163" spans="1:51" s="241" customFormat="1" x14ac:dyDescent="0.3">
      <c r="A163" s="232" t="s">
        <v>20</v>
      </c>
      <c r="B163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3" s="53" t="s">
        <v>211</v>
      </c>
      <c r="D163" s="234" t="s">
        <v>63</v>
      </c>
      <c r="E163" s="247">
        <f>E162</f>
        <v>9.9999999999999995E-7</v>
      </c>
      <c r="F163" s="248">
        <f>F162</f>
        <v>1</v>
      </c>
      <c r="G163" s="232">
        <v>0.19</v>
      </c>
      <c r="H163" s="236">
        <f t="shared" ref="H163:H170" si="202">E163*F163*G163</f>
        <v>1.8999999999999998E-7</v>
      </c>
      <c r="I163" s="249">
        <f>I162</f>
        <v>26.76</v>
      </c>
      <c r="J163" s="257">
        <v>0.84</v>
      </c>
      <c r="K163" s="250" t="s">
        <v>185</v>
      </c>
      <c r="L163" s="251">
        <v>3</v>
      </c>
      <c r="M163" s="241" t="str">
        <f t="shared" si="199"/>
        <v>С2</v>
      </c>
      <c r="N163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3" s="241" t="str">
        <f t="shared" si="200"/>
        <v>Полное-взрыв</v>
      </c>
      <c r="P163" s="241" t="s">
        <v>85</v>
      </c>
      <c r="Q163" s="241" t="s">
        <v>85</v>
      </c>
      <c r="R163" s="241" t="s">
        <v>85</v>
      </c>
      <c r="S163" s="241" t="s">
        <v>85</v>
      </c>
      <c r="T163" s="241">
        <v>0</v>
      </c>
      <c r="U163" s="241">
        <v>60.6</v>
      </c>
      <c r="V163" s="241">
        <v>172.1</v>
      </c>
      <c r="W163" s="241">
        <v>437.6</v>
      </c>
      <c r="X163" s="241">
        <v>739.1</v>
      </c>
      <c r="Y163" s="241" t="s">
        <v>85</v>
      </c>
      <c r="Z163" s="241" t="s">
        <v>85</v>
      </c>
      <c r="AA163" s="241" t="s">
        <v>85</v>
      </c>
      <c r="AB163" s="241" t="s">
        <v>85</v>
      </c>
      <c r="AC163" s="241" t="s">
        <v>85</v>
      </c>
      <c r="AD163" s="241" t="s">
        <v>85</v>
      </c>
      <c r="AE163" s="241" t="s">
        <v>85</v>
      </c>
      <c r="AF163" s="241" t="s">
        <v>85</v>
      </c>
      <c r="AG163" s="241" t="s">
        <v>85</v>
      </c>
      <c r="AH163" s="241" t="s">
        <v>85</v>
      </c>
      <c r="AI163" s="241" t="s">
        <v>85</v>
      </c>
      <c r="AJ163" s="242">
        <v>4</v>
      </c>
      <c r="AK163" s="242">
        <v>8</v>
      </c>
      <c r="AL163" s="241">
        <f>AL162</f>
        <v>15.69</v>
      </c>
      <c r="AM163" s="241">
        <f>AM162</f>
        <v>2.7E-2</v>
      </c>
      <c r="AN163" s="241">
        <f>AN162</f>
        <v>20</v>
      </c>
      <c r="AQ163" s="244">
        <f>AM163*I163+AL163</f>
        <v>16.412520000000001</v>
      </c>
      <c r="AR163" s="244">
        <f t="shared" ref="AR163:AR169" si="203">0.1*AQ163</f>
        <v>1.6412520000000002</v>
      </c>
      <c r="AS163" s="245">
        <f t="shared" ref="AS163:AS169" si="204">AJ163*3+0.25*AK163</f>
        <v>14</v>
      </c>
      <c r="AT163" s="245">
        <f t="shared" ref="AT163:AT169" si="205">SUM(AQ163:AS163)/4</f>
        <v>8.0134430000000005</v>
      </c>
      <c r="AU163" s="244">
        <f>10068.2*J163*POWER(10,-6)*10</f>
        <v>8.4572880000000003E-2</v>
      </c>
      <c r="AV163" s="245">
        <f t="shared" si="201"/>
        <v>40.151787880000001</v>
      </c>
      <c r="AW163" s="246">
        <f t="shared" ref="AW163:AW169" si="206">AJ163*H163</f>
        <v>7.5999999999999992E-7</v>
      </c>
      <c r="AX163" s="246">
        <f t="shared" ref="AX163:AX169" si="207">H163*AK163</f>
        <v>1.5199999999999998E-6</v>
      </c>
      <c r="AY163" s="246">
        <f t="shared" ref="AY163" si="208">H163*AV163</f>
        <v>7.6288396971999998E-6</v>
      </c>
    </row>
    <row r="164" spans="1:51" s="241" customFormat="1" x14ac:dyDescent="0.3">
      <c r="A164" s="232" t="s">
        <v>21</v>
      </c>
      <c r="B164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4" s="53" t="s">
        <v>256</v>
      </c>
      <c r="D164" s="234" t="s">
        <v>180</v>
      </c>
      <c r="E164" s="247">
        <f>E162</f>
        <v>9.9999999999999995E-7</v>
      </c>
      <c r="F164" s="248">
        <f>F162</f>
        <v>1</v>
      </c>
      <c r="G164" s="232">
        <v>0.76</v>
      </c>
      <c r="H164" s="236">
        <f t="shared" si="202"/>
        <v>7.5999999999999992E-7</v>
      </c>
      <c r="I164" s="249">
        <f>I162</f>
        <v>26.76</v>
      </c>
      <c r="J164" s="257">
        <v>0.25</v>
      </c>
      <c r="K164" s="250" t="s">
        <v>186</v>
      </c>
      <c r="L164" s="251">
        <v>14</v>
      </c>
      <c r="M164" s="241" t="str">
        <f t="shared" si="199"/>
        <v>С3</v>
      </c>
      <c r="N164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4" s="241" t="str">
        <f t="shared" si="200"/>
        <v>Полное-токси</v>
      </c>
      <c r="P164" s="241" t="s">
        <v>85</v>
      </c>
      <c r="Q164" s="241" t="s">
        <v>85</v>
      </c>
      <c r="R164" s="241" t="s">
        <v>85</v>
      </c>
      <c r="S164" s="241" t="s">
        <v>85</v>
      </c>
      <c r="T164" s="241" t="s">
        <v>85</v>
      </c>
      <c r="U164" s="241" t="s">
        <v>85</v>
      </c>
      <c r="V164" s="241" t="s">
        <v>85</v>
      </c>
      <c r="W164" s="241" t="s">
        <v>85</v>
      </c>
      <c r="X164" s="241" t="s">
        <v>85</v>
      </c>
      <c r="Y164" s="241" t="s">
        <v>85</v>
      </c>
      <c r="Z164" s="241" t="s">
        <v>85</v>
      </c>
      <c r="AA164" s="241" t="s">
        <v>85</v>
      </c>
      <c r="AB164" s="241" t="s">
        <v>85</v>
      </c>
      <c r="AC164" s="241">
        <v>31.2</v>
      </c>
      <c r="AD164" s="241">
        <v>91.2</v>
      </c>
      <c r="AE164" s="241" t="s">
        <v>85</v>
      </c>
      <c r="AF164" s="241" t="s">
        <v>85</v>
      </c>
      <c r="AG164" s="241" t="s">
        <v>85</v>
      </c>
      <c r="AH164" s="241" t="s">
        <v>85</v>
      </c>
      <c r="AI164" s="241" t="s">
        <v>85</v>
      </c>
      <c r="AJ164" s="241">
        <v>2</v>
      </c>
      <c r="AK164" s="241">
        <v>5</v>
      </c>
      <c r="AL164" s="241">
        <f>AL162</f>
        <v>15.69</v>
      </c>
      <c r="AM164" s="241">
        <f>AM162</f>
        <v>2.7E-2</v>
      </c>
      <c r="AN164" s="241">
        <f>AN162</f>
        <v>20</v>
      </c>
      <c r="AQ164" s="244">
        <f>AM164*I164*0.1+AL164</f>
        <v>15.762252</v>
      </c>
      <c r="AR164" s="244">
        <f t="shared" si="203"/>
        <v>1.5762252000000001</v>
      </c>
      <c r="AS164" s="245">
        <f t="shared" si="204"/>
        <v>7.25</v>
      </c>
      <c r="AT164" s="245">
        <f t="shared" si="205"/>
        <v>6.1471193</v>
      </c>
      <c r="AU164" s="244">
        <f>1333*J162*POWER(10,-6)</f>
        <v>1.7835539999999999E-3</v>
      </c>
      <c r="AV164" s="245">
        <f t="shared" si="201"/>
        <v>30.737380053999999</v>
      </c>
      <c r="AW164" s="246">
        <f t="shared" si="206"/>
        <v>1.5199999999999998E-6</v>
      </c>
      <c r="AX164" s="246">
        <f t="shared" si="207"/>
        <v>3.7999999999999996E-6</v>
      </c>
      <c r="AY164" s="246">
        <f>H164*AV164</f>
        <v>2.3360408841039995E-5</v>
      </c>
    </row>
    <row r="165" spans="1:51" s="241" customFormat="1" x14ac:dyDescent="0.3">
      <c r="A165" s="232" t="s">
        <v>22</v>
      </c>
      <c r="B165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5" s="53" t="s">
        <v>222</v>
      </c>
      <c r="D165" s="234" t="s">
        <v>223</v>
      </c>
      <c r="E165" s="235">
        <v>1.0000000000000001E-5</v>
      </c>
      <c r="F165" s="248">
        <f>F162</f>
        <v>1</v>
      </c>
      <c r="G165" s="232">
        <v>4.0000000000000008E-2</v>
      </c>
      <c r="H165" s="236">
        <f t="shared" si="202"/>
        <v>4.0000000000000009E-7</v>
      </c>
      <c r="I165" s="249">
        <f>0.15*I162</f>
        <v>4.0140000000000002</v>
      </c>
      <c r="J165" s="238">
        <f>I165</f>
        <v>4.0140000000000002</v>
      </c>
      <c r="K165" s="250" t="s">
        <v>188</v>
      </c>
      <c r="L165" s="251">
        <v>45390</v>
      </c>
      <c r="M165" s="241" t="str">
        <f t="shared" si="199"/>
        <v>С4</v>
      </c>
      <c r="N165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5" s="241" t="str">
        <f t="shared" si="200"/>
        <v>Частичное факел</v>
      </c>
      <c r="P165" s="241" t="s">
        <v>85</v>
      </c>
      <c r="Q165" s="241" t="s">
        <v>85</v>
      </c>
      <c r="R165" s="241" t="s">
        <v>85</v>
      </c>
      <c r="S165" s="241" t="s">
        <v>85</v>
      </c>
      <c r="T165" s="241" t="s">
        <v>85</v>
      </c>
      <c r="U165" s="241" t="s">
        <v>85</v>
      </c>
      <c r="V165" s="241" t="s">
        <v>85</v>
      </c>
      <c r="W165" s="241" t="s">
        <v>85</v>
      </c>
      <c r="X165" s="241" t="s">
        <v>85</v>
      </c>
      <c r="Y165" s="241">
        <v>43</v>
      </c>
      <c r="Z165" s="241">
        <v>7</v>
      </c>
      <c r="AA165" s="241" t="s">
        <v>85</v>
      </c>
      <c r="AB165" s="241" t="s">
        <v>85</v>
      </c>
      <c r="AC165" s="241" t="s">
        <v>85</v>
      </c>
      <c r="AD165" s="241" t="s">
        <v>85</v>
      </c>
      <c r="AE165" s="241" t="s">
        <v>85</v>
      </c>
      <c r="AF165" s="241" t="s">
        <v>85</v>
      </c>
      <c r="AG165" s="241" t="s">
        <v>85</v>
      </c>
      <c r="AH165" s="241" t="s">
        <v>85</v>
      </c>
      <c r="AI165" s="241" t="s">
        <v>85</v>
      </c>
      <c r="AJ165" s="241">
        <v>2</v>
      </c>
      <c r="AK165" s="241">
        <v>3</v>
      </c>
      <c r="AL165" s="241">
        <f>0.1*$AL162</f>
        <v>1.569</v>
      </c>
      <c r="AM165" s="241">
        <f>AM163</f>
        <v>2.7E-2</v>
      </c>
      <c r="AN165" s="241">
        <f>AN162</f>
        <v>20</v>
      </c>
      <c r="AQ165" s="244">
        <f>AM165*I165*0.1+AL165</f>
        <v>1.5798378</v>
      </c>
      <c r="AR165" s="244">
        <f t="shared" si="203"/>
        <v>0.15798378000000002</v>
      </c>
      <c r="AS165" s="245">
        <f t="shared" si="204"/>
        <v>6.75</v>
      </c>
      <c r="AT165" s="245">
        <f t="shared" si="205"/>
        <v>2.1219553950000001</v>
      </c>
      <c r="AU165" s="244">
        <f>10068.2*J165*POWER(10,-6)</f>
        <v>4.04137548E-2</v>
      </c>
      <c r="AV165" s="245">
        <f t="shared" si="201"/>
        <v>10.6501907298</v>
      </c>
      <c r="AW165" s="246">
        <f t="shared" si="206"/>
        <v>8.0000000000000018E-7</v>
      </c>
      <c r="AX165" s="246">
        <f t="shared" si="207"/>
        <v>1.2000000000000004E-6</v>
      </c>
      <c r="AY165" s="246">
        <f t="shared" ref="AY165:AY169" si="209">H165*AV165</f>
        <v>4.2600762919200012E-6</v>
      </c>
    </row>
    <row r="166" spans="1:51" s="241" customFormat="1" x14ac:dyDescent="0.3">
      <c r="A166" s="232" t="s">
        <v>23</v>
      </c>
      <c r="B166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6" s="53" t="s">
        <v>257</v>
      </c>
      <c r="D166" s="234" t="s">
        <v>181</v>
      </c>
      <c r="E166" s="247">
        <f>E165</f>
        <v>1.0000000000000001E-5</v>
      </c>
      <c r="F166" s="248">
        <f>F162</f>
        <v>1</v>
      </c>
      <c r="G166" s="232">
        <v>0.16000000000000003</v>
      </c>
      <c r="H166" s="236">
        <f t="shared" si="202"/>
        <v>1.6000000000000004E-6</v>
      </c>
      <c r="I166" s="249">
        <f>0.15*I162</f>
        <v>4.0140000000000002</v>
      </c>
      <c r="J166" s="238">
        <f>J164*0.15</f>
        <v>3.7499999999999999E-2</v>
      </c>
      <c r="K166" s="250" t="s">
        <v>189</v>
      </c>
      <c r="L166" s="251">
        <v>3</v>
      </c>
      <c r="M166" s="241" t="str">
        <f t="shared" si="199"/>
        <v>С5</v>
      </c>
      <c r="N166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6" s="241" t="str">
        <f t="shared" si="200"/>
        <v>Частичное-токси</v>
      </c>
      <c r="P166" s="241" t="s">
        <v>85</v>
      </c>
      <c r="Q166" s="241" t="s">
        <v>85</v>
      </c>
      <c r="R166" s="241" t="s">
        <v>85</v>
      </c>
      <c r="S166" s="241" t="s">
        <v>85</v>
      </c>
      <c r="T166" s="241" t="s">
        <v>85</v>
      </c>
      <c r="U166" s="241" t="s">
        <v>85</v>
      </c>
      <c r="V166" s="241" t="s">
        <v>85</v>
      </c>
      <c r="W166" s="241" t="s">
        <v>85</v>
      </c>
      <c r="X166" s="241" t="s">
        <v>85</v>
      </c>
      <c r="Y166" s="241" t="s">
        <v>85</v>
      </c>
      <c r="Z166" s="241" t="s">
        <v>85</v>
      </c>
      <c r="AA166" s="241" t="s">
        <v>85</v>
      </c>
      <c r="AB166" s="241" t="s">
        <v>85</v>
      </c>
      <c r="AC166" s="241">
        <v>4.7</v>
      </c>
      <c r="AD166" s="241">
        <v>13.7</v>
      </c>
      <c r="AE166" s="241" t="s">
        <v>85</v>
      </c>
      <c r="AF166" s="241" t="s">
        <v>85</v>
      </c>
      <c r="AG166" s="241" t="s">
        <v>85</v>
      </c>
      <c r="AH166" s="241" t="s">
        <v>85</v>
      </c>
      <c r="AI166" s="241" t="s">
        <v>85</v>
      </c>
      <c r="AJ166" s="241">
        <v>1</v>
      </c>
      <c r="AK166" s="241">
        <v>1</v>
      </c>
      <c r="AL166" s="241">
        <f t="shared" ref="AL166:AL169" si="210">0.1*$AL163</f>
        <v>1.569</v>
      </c>
      <c r="AM166" s="241">
        <f>AM162</f>
        <v>2.7E-2</v>
      </c>
      <c r="AN166" s="241">
        <f>ROUNDUP(AN162/3,0)</f>
        <v>7</v>
      </c>
      <c r="AQ166" s="244">
        <f>AM166*I166+AL166</f>
        <v>1.677378</v>
      </c>
      <c r="AR166" s="244">
        <f t="shared" si="203"/>
        <v>0.16773780000000002</v>
      </c>
      <c r="AS166" s="245">
        <f t="shared" si="204"/>
        <v>3.25</v>
      </c>
      <c r="AT166" s="245">
        <f t="shared" si="205"/>
        <v>1.2737789500000001</v>
      </c>
      <c r="AU166" s="244">
        <f>1333*J163*POWER(10,-6)*10</f>
        <v>1.1197200000000001E-2</v>
      </c>
      <c r="AV166" s="245">
        <f t="shared" si="201"/>
        <v>6.3800919500000006</v>
      </c>
      <c r="AW166" s="246">
        <f t="shared" si="206"/>
        <v>1.6000000000000004E-6</v>
      </c>
      <c r="AX166" s="246">
        <f t="shared" si="207"/>
        <v>1.6000000000000004E-6</v>
      </c>
      <c r="AY166" s="246">
        <f t="shared" si="209"/>
        <v>1.0208147120000003E-5</v>
      </c>
    </row>
    <row r="167" spans="1:51" s="241" customFormat="1" x14ac:dyDescent="0.3">
      <c r="A167" s="232" t="s">
        <v>24</v>
      </c>
      <c r="B167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7" s="53" t="s">
        <v>224</v>
      </c>
      <c r="D167" s="234" t="s">
        <v>223</v>
      </c>
      <c r="E167" s="247">
        <f>E166</f>
        <v>1.0000000000000001E-5</v>
      </c>
      <c r="F167" s="248">
        <v>1</v>
      </c>
      <c r="G167" s="232">
        <v>4.0000000000000008E-2</v>
      </c>
      <c r="H167" s="236">
        <f t="shared" si="202"/>
        <v>4.0000000000000009E-7</v>
      </c>
      <c r="I167" s="249">
        <f>I165*0.15</f>
        <v>0.60209999999999997</v>
      </c>
      <c r="J167" s="238">
        <f>I167*0.25</f>
        <v>0.15052499999999999</v>
      </c>
      <c r="K167" s="253" t="s">
        <v>200</v>
      </c>
      <c r="L167" s="254">
        <v>22</v>
      </c>
      <c r="M167" s="241" t="str">
        <f t="shared" si="199"/>
        <v>С6</v>
      </c>
      <c r="N167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7" s="241" t="str">
        <f t="shared" si="200"/>
        <v>Частичное факел</v>
      </c>
      <c r="P167" s="241" t="s">
        <v>85</v>
      </c>
      <c r="Q167" s="241" t="s">
        <v>85</v>
      </c>
      <c r="R167" s="241" t="s">
        <v>85</v>
      </c>
      <c r="S167" s="241" t="s">
        <v>85</v>
      </c>
      <c r="T167" s="241" t="s">
        <v>85</v>
      </c>
      <c r="U167" s="241" t="s">
        <v>85</v>
      </c>
      <c r="V167" s="241" t="s">
        <v>85</v>
      </c>
      <c r="W167" s="241" t="s">
        <v>85</v>
      </c>
      <c r="X167" s="241" t="s">
        <v>85</v>
      </c>
      <c r="Y167" s="241">
        <v>13</v>
      </c>
      <c r="Z167" s="241">
        <v>2</v>
      </c>
      <c r="AA167" s="241" t="s">
        <v>85</v>
      </c>
      <c r="AB167" s="241" t="s">
        <v>85</v>
      </c>
      <c r="AC167" s="241" t="s">
        <v>85</v>
      </c>
      <c r="AD167" s="241" t="s">
        <v>85</v>
      </c>
      <c r="AE167" s="241" t="s">
        <v>85</v>
      </c>
      <c r="AF167" s="241" t="s">
        <v>85</v>
      </c>
      <c r="AG167" s="241" t="s">
        <v>85</v>
      </c>
      <c r="AH167" s="241" t="s">
        <v>85</v>
      </c>
      <c r="AI167" s="241" t="s">
        <v>85</v>
      </c>
      <c r="AJ167" s="241">
        <v>1</v>
      </c>
      <c r="AK167" s="241">
        <v>1</v>
      </c>
      <c r="AL167" s="241">
        <f t="shared" si="210"/>
        <v>1.569</v>
      </c>
      <c r="AM167" s="241">
        <f>AM162</f>
        <v>2.7E-2</v>
      </c>
      <c r="AN167" s="241">
        <f>AN166</f>
        <v>7</v>
      </c>
      <c r="AQ167" s="244">
        <f t="shared" ref="AQ167:AQ168" si="211">AM167*I167+AL167</f>
        <v>1.5852567</v>
      </c>
      <c r="AR167" s="244">
        <f t="shared" si="203"/>
        <v>0.15852567000000001</v>
      </c>
      <c r="AS167" s="245">
        <f t="shared" si="204"/>
        <v>3.25</v>
      </c>
      <c r="AT167" s="245">
        <f t="shared" si="205"/>
        <v>1.2484455925</v>
      </c>
      <c r="AU167" s="244">
        <f>10068.2*J167*POWER(10,-6)</f>
        <v>1.5155158049999999E-3</v>
      </c>
      <c r="AV167" s="245">
        <f t="shared" si="201"/>
        <v>6.2437434783049994</v>
      </c>
      <c r="AW167" s="246">
        <f t="shared" si="206"/>
        <v>4.0000000000000009E-7</v>
      </c>
      <c r="AX167" s="246">
        <f t="shared" si="207"/>
        <v>4.0000000000000009E-7</v>
      </c>
      <c r="AY167" s="246">
        <f t="shared" si="209"/>
        <v>2.4974973913220002E-6</v>
      </c>
    </row>
    <row r="168" spans="1:51" s="241" customFormat="1" x14ac:dyDescent="0.3">
      <c r="A168" s="232" t="s">
        <v>219</v>
      </c>
      <c r="B168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8" s="53" t="s">
        <v>225</v>
      </c>
      <c r="D168" s="234" t="s">
        <v>174</v>
      </c>
      <c r="E168" s="247">
        <f>E166</f>
        <v>1.0000000000000001E-5</v>
      </c>
      <c r="F168" s="248">
        <f>F162</f>
        <v>1</v>
      </c>
      <c r="G168" s="232">
        <v>0.15200000000000002</v>
      </c>
      <c r="H168" s="236">
        <f t="shared" si="202"/>
        <v>1.5200000000000003E-6</v>
      </c>
      <c r="I168" s="249">
        <f>I165*0.15</f>
        <v>0.60209999999999997</v>
      </c>
      <c r="J168" s="238">
        <f>J167</f>
        <v>0.15052499999999999</v>
      </c>
      <c r="K168" s="250"/>
      <c r="L168" s="251"/>
      <c r="M168" s="241" t="str">
        <f t="shared" si="199"/>
        <v>С7</v>
      </c>
      <c r="N168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8" s="241" t="str">
        <f t="shared" si="200"/>
        <v>Частичное-пожар-вспышка</v>
      </c>
      <c r="P168" s="241" t="s">
        <v>85</v>
      </c>
      <c r="Q168" s="241" t="s">
        <v>85</v>
      </c>
      <c r="R168" s="241" t="s">
        <v>85</v>
      </c>
      <c r="S168" s="241" t="s">
        <v>85</v>
      </c>
      <c r="T168" s="241" t="s">
        <v>85</v>
      </c>
      <c r="U168" s="241" t="s">
        <v>85</v>
      </c>
      <c r="V168" s="241" t="s">
        <v>85</v>
      </c>
      <c r="W168" s="241" t="s">
        <v>85</v>
      </c>
      <c r="X168" s="241" t="s">
        <v>85</v>
      </c>
      <c r="Y168" s="241" t="s">
        <v>85</v>
      </c>
      <c r="Z168" s="241" t="s">
        <v>85</v>
      </c>
      <c r="AA168" s="241">
        <v>17.940000000000001</v>
      </c>
      <c r="AB168" s="241">
        <v>21.53</v>
      </c>
      <c r="AC168" s="241" t="s">
        <v>85</v>
      </c>
      <c r="AD168" s="241" t="s">
        <v>85</v>
      </c>
      <c r="AE168" s="241" t="s">
        <v>85</v>
      </c>
      <c r="AF168" s="241" t="s">
        <v>85</v>
      </c>
      <c r="AG168" s="241" t="s">
        <v>85</v>
      </c>
      <c r="AH168" s="241" t="s">
        <v>85</v>
      </c>
      <c r="AI168" s="241" t="s">
        <v>85</v>
      </c>
      <c r="AJ168" s="241">
        <v>2</v>
      </c>
      <c r="AK168" s="241">
        <v>3</v>
      </c>
      <c r="AL168" s="241">
        <f t="shared" si="210"/>
        <v>0.15690000000000001</v>
      </c>
      <c r="AM168" s="241">
        <f>AM162</f>
        <v>2.7E-2</v>
      </c>
      <c r="AN168" s="241">
        <f>ROUNDUP(AN162/3,0)</f>
        <v>7</v>
      </c>
      <c r="AQ168" s="244">
        <f t="shared" si="211"/>
        <v>0.1731567</v>
      </c>
      <c r="AR168" s="244">
        <f t="shared" si="203"/>
        <v>1.7315670000000002E-2</v>
      </c>
      <c r="AS168" s="245">
        <f t="shared" si="204"/>
        <v>6.75</v>
      </c>
      <c r="AT168" s="245">
        <f t="shared" si="205"/>
        <v>1.7351180925</v>
      </c>
      <c r="AU168" s="244">
        <f>10068.2*J168*POWER(10,-6)</f>
        <v>1.5155158049999999E-3</v>
      </c>
      <c r="AV168" s="245">
        <f t="shared" si="201"/>
        <v>8.6771059783050006</v>
      </c>
      <c r="AW168" s="246">
        <f t="shared" si="206"/>
        <v>3.0400000000000005E-6</v>
      </c>
      <c r="AX168" s="246">
        <f t="shared" si="207"/>
        <v>4.5600000000000004E-6</v>
      </c>
      <c r="AY168" s="246">
        <f t="shared" si="209"/>
        <v>1.3189201087023603E-5</v>
      </c>
    </row>
    <row r="169" spans="1:51" s="241" customFormat="1" ht="15" thickBot="1" x14ac:dyDescent="0.35">
      <c r="A169" s="232" t="s">
        <v>220</v>
      </c>
      <c r="B169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9" s="53" t="s">
        <v>228</v>
      </c>
      <c r="D169" s="234" t="s">
        <v>181</v>
      </c>
      <c r="E169" s="247">
        <f>E166</f>
        <v>1.0000000000000001E-5</v>
      </c>
      <c r="F169" s="248">
        <f>F162</f>
        <v>1</v>
      </c>
      <c r="G169" s="232">
        <v>0.6080000000000001</v>
      </c>
      <c r="H169" s="236">
        <f t="shared" si="202"/>
        <v>6.0800000000000011E-6</v>
      </c>
      <c r="I169" s="249">
        <f>I165*0.15</f>
        <v>0.60209999999999997</v>
      </c>
      <c r="J169" s="238">
        <f>0.15*J167</f>
        <v>2.2578749999999998E-2</v>
      </c>
      <c r="K169" s="255"/>
      <c r="L169" s="256"/>
      <c r="M169" s="241" t="str">
        <f t="shared" si="199"/>
        <v>С8</v>
      </c>
      <c r="N169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9" s="241" t="str">
        <f t="shared" si="200"/>
        <v>Частичное-токси</v>
      </c>
      <c r="P169" s="241" t="s">
        <v>85</v>
      </c>
      <c r="Q169" s="241" t="s">
        <v>85</v>
      </c>
      <c r="R169" s="241" t="s">
        <v>85</v>
      </c>
      <c r="S169" s="241" t="s">
        <v>85</v>
      </c>
      <c r="T169" s="241" t="s">
        <v>85</v>
      </c>
      <c r="U169" s="241" t="s">
        <v>85</v>
      </c>
      <c r="V169" s="241" t="s">
        <v>85</v>
      </c>
      <c r="W169" s="241" t="s">
        <v>85</v>
      </c>
      <c r="X169" s="241" t="s">
        <v>85</v>
      </c>
      <c r="Y169" s="241" t="s">
        <v>85</v>
      </c>
      <c r="Z169" s="241" t="s">
        <v>85</v>
      </c>
      <c r="AA169" s="241" t="s">
        <v>85</v>
      </c>
      <c r="AB169" s="241" t="s">
        <v>85</v>
      </c>
      <c r="AC169" s="241">
        <v>2.8</v>
      </c>
      <c r="AD169" s="241">
        <v>8.1999999999999993</v>
      </c>
      <c r="AE169" s="241" t="s">
        <v>85</v>
      </c>
      <c r="AF169" s="241" t="s">
        <v>85</v>
      </c>
      <c r="AG169" s="241" t="s">
        <v>85</v>
      </c>
      <c r="AH169" s="241" t="s">
        <v>85</v>
      </c>
      <c r="AI169" s="241" t="s">
        <v>85</v>
      </c>
      <c r="AJ169" s="241">
        <v>1</v>
      </c>
      <c r="AK169" s="241">
        <v>1</v>
      </c>
      <c r="AL169" s="241">
        <f t="shared" si="210"/>
        <v>0.15690000000000001</v>
      </c>
      <c r="AM169" s="241">
        <f>AM162</f>
        <v>2.7E-2</v>
      </c>
      <c r="AN169" s="241">
        <f>ROUNDUP(AN162/3,0)</f>
        <v>7</v>
      </c>
      <c r="AQ169" s="244">
        <f>AM169*I169*0.1+AL169</f>
        <v>0.15852567000000001</v>
      </c>
      <c r="AR169" s="244">
        <f t="shared" si="203"/>
        <v>1.5852567000000001E-2</v>
      </c>
      <c r="AS169" s="245">
        <f t="shared" si="204"/>
        <v>3.25</v>
      </c>
      <c r="AT169" s="245">
        <f t="shared" si="205"/>
        <v>0.85609455925</v>
      </c>
      <c r="AU169" s="244">
        <f>1333*J167*POWER(10,-6)</f>
        <v>2.0064982499999999E-4</v>
      </c>
      <c r="AV169" s="245">
        <f t="shared" si="201"/>
        <v>4.2806734460750002</v>
      </c>
      <c r="AW169" s="246">
        <f t="shared" si="206"/>
        <v>6.0800000000000011E-6</v>
      </c>
      <c r="AX169" s="246">
        <f t="shared" si="207"/>
        <v>6.0800000000000011E-6</v>
      </c>
      <c r="AY169" s="246">
        <f t="shared" si="209"/>
        <v>2.6026494552136007E-5</v>
      </c>
    </row>
    <row r="170" spans="1:51" s="241" customFormat="1" x14ac:dyDescent="0.3">
      <c r="A170" s="296" t="s">
        <v>251</v>
      </c>
      <c r="B170" s="296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70" s="296" t="s">
        <v>354</v>
      </c>
      <c r="D170" s="296" t="s">
        <v>355</v>
      </c>
      <c r="E170" s="297">
        <v>2.5000000000000001E-5</v>
      </c>
      <c r="F170" s="296">
        <v>1</v>
      </c>
      <c r="G170" s="296">
        <v>1</v>
      </c>
      <c r="H170" s="298">
        <f t="shared" si="202"/>
        <v>2.5000000000000001E-5</v>
      </c>
      <c r="I170" s="299">
        <f>I162</f>
        <v>26.76</v>
      </c>
      <c r="J170" s="299">
        <f>I170*0.07</f>
        <v>1.8732000000000002</v>
      </c>
      <c r="K170" s="296"/>
      <c r="L170" s="296"/>
      <c r="M170" s="300" t="str">
        <f t="shared" si="199"/>
        <v>С9</v>
      </c>
      <c r="N170" s="300"/>
      <c r="O170" s="300"/>
      <c r="P170" s="300">
        <v>18.8</v>
      </c>
      <c r="Q170" s="300">
        <v>26.2</v>
      </c>
      <c r="R170" s="300">
        <v>37.5</v>
      </c>
      <c r="S170" s="300">
        <v>70</v>
      </c>
      <c r="T170" s="300" t="s">
        <v>85</v>
      </c>
      <c r="U170" s="300" t="s">
        <v>85</v>
      </c>
      <c r="V170" s="300" t="s">
        <v>85</v>
      </c>
      <c r="W170" s="300" t="s">
        <v>85</v>
      </c>
      <c r="X170" s="300" t="s">
        <v>85</v>
      </c>
      <c r="Y170" s="300" t="s">
        <v>85</v>
      </c>
      <c r="Z170" s="300" t="s">
        <v>85</v>
      </c>
      <c r="AA170" s="300" t="s">
        <v>85</v>
      </c>
      <c r="AB170" s="300" t="s">
        <v>85</v>
      </c>
      <c r="AC170" s="300" t="s">
        <v>85</v>
      </c>
      <c r="AD170" s="300" t="s">
        <v>85</v>
      </c>
      <c r="AE170" s="300">
        <v>27.5</v>
      </c>
      <c r="AF170" s="300">
        <v>56</v>
      </c>
      <c r="AG170" s="300">
        <v>71</v>
      </c>
      <c r="AH170" s="300">
        <v>97</v>
      </c>
      <c r="AI170" s="241" t="s">
        <v>85</v>
      </c>
      <c r="AJ170" s="300">
        <v>1</v>
      </c>
      <c r="AK170" s="300">
        <v>2</v>
      </c>
      <c r="AL170" s="300">
        <f>AL162</f>
        <v>15.69</v>
      </c>
      <c r="AM170" s="300">
        <f>AM162</f>
        <v>2.7E-2</v>
      </c>
      <c r="AN170" s="300">
        <v>5</v>
      </c>
      <c r="AO170" s="300"/>
      <c r="AP170" s="300"/>
      <c r="AQ170" s="301">
        <f>AM170*I170+AL170</f>
        <v>16.412520000000001</v>
      </c>
      <c r="AR170" s="301">
        <f>0.1*AQ170</f>
        <v>1.6412520000000002</v>
      </c>
      <c r="AS170" s="302">
        <f>AJ170*3+0.25*AK170</f>
        <v>3.5</v>
      </c>
      <c r="AT170" s="302">
        <f>SUM(AQ170:AS170)/4</f>
        <v>5.3884430000000005</v>
      </c>
      <c r="AU170" s="301">
        <f>10068.2*J170*POWER(10,-6)</f>
        <v>1.885975224E-2</v>
      </c>
      <c r="AV170" s="302">
        <f t="shared" si="201"/>
        <v>26.961074752240002</v>
      </c>
      <c r="AW170" s="303">
        <f>AJ170*H170</f>
        <v>2.5000000000000001E-5</v>
      </c>
      <c r="AX170" s="303">
        <f>H170*AK170</f>
        <v>5.0000000000000002E-5</v>
      </c>
      <c r="AY170" s="303">
        <f>H170*AV170</f>
        <v>6.7402686880600011E-4</v>
      </c>
    </row>
    <row r="171" spans="1:51" ht="15" thickBot="1" x14ac:dyDescent="0.35">
      <c r="P171" t="s">
        <v>85</v>
      </c>
      <c r="Q171" t="s">
        <v>85</v>
      </c>
      <c r="R171" t="s">
        <v>85</v>
      </c>
      <c r="S171" t="s">
        <v>85</v>
      </c>
      <c r="T171" t="s">
        <v>85</v>
      </c>
      <c r="U171" t="s">
        <v>85</v>
      </c>
      <c r="V171" t="s">
        <v>85</v>
      </c>
      <c r="W171" t="s">
        <v>85</v>
      </c>
      <c r="X171" t="s">
        <v>85</v>
      </c>
      <c r="Y171" t="s">
        <v>85</v>
      </c>
      <c r="Z171" t="s">
        <v>85</v>
      </c>
      <c r="AA171" t="s">
        <v>85</v>
      </c>
      <c r="AB171" t="s">
        <v>85</v>
      </c>
      <c r="AC171" t="s">
        <v>85</v>
      </c>
      <c r="AD171" t="s">
        <v>85</v>
      </c>
      <c r="AE171" t="s">
        <v>85</v>
      </c>
      <c r="AF171" t="s">
        <v>85</v>
      </c>
      <c r="AG171" t="s">
        <v>85</v>
      </c>
      <c r="AH171" t="s">
        <v>85</v>
      </c>
      <c r="AI171" t="s">
        <v>85</v>
      </c>
    </row>
    <row r="172" spans="1:51" s="241" customFormat="1" ht="18" customHeight="1" x14ac:dyDescent="0.3">
      <c r="A172" s="232" t="s">
        <v>19</v>
      </c>
      <c r="B172" s="233" t="s">
        <v>351</v>
      </c>
      <c r="C172" s="53" t="s">
        <v>349</v>
      </c>
      <c r="D172" s="234" t="s">
        <v>350</v>
      </c>
      <c r="E172" s="235">
        <v>9.9999999999999995E-7</v>
      </c>
      <c r="F172" s="233">
        <v>2</v>
      </c>
      <c r="G172" s="232">
        <v>0.05</v>
      </c>
      <c r="H172" s="236">
        <f>E172*F172*G172</f>
        <v>9.9999999999999995E-8</v>
      </c>
      <c r="I172" s="237">
        <v>310.5</v>
      </c>
      <c r="J172" s="238">
        <f>0.03*I172</f>
        <v>9.3149999999999995</v>
      </c>
      <c r="K172" s="239" t="s">
        <v>184</v>
      </c>
      <c r="L172" s="240">
        <f>I172*10</f>
        <v>3105</v>
      </c>
      <c r="M172" s="241" t="str">
        <f t="shared" ref="M172:N180" si="212">A172</f>
        <v>С1</v>
      </c>
      <c r="N172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2" s="241" t="str">
        <f t="shared" ref="O172:O179" si="213">D172</f>
        <v>Полное-огенный шар</v>
      </c>
      <c r="P172" s="241" t="s">
        <v>85</v>
      </c>
      <c r="Q172" s="241" t="s">
        <v>85</v>
      </c>
      <c r="R172" s="241" t="s">
        <v>85</v>
      </c>
      <c r="S172" s="241" t="s">
        <v>85</v>
      </c>
      <c r="T172" s="241" t="s">
        <v>85</v>
      </c>
      <c r="U172" s="241" t="s">
        <v>85</v>
      </c>
      <c r="V172" s="241" t="s">
        <v>85</v>
      </c>
      <c r="W172" s="241" t="s">
        <v>85</v>
      </c>
      <c r="X172" s="241" t="s">
        <v>85</v>
      </c>
      <c r="Y172" s="241" t="s">
        <v>85</v>
      </c>
      <c r="Z172" s="241" t="s">
        <v>85</v>
      </c>
      <c r="AA172" s="241" t="s">
        <v>85</v>
      </c>
      <c r="AB172" s="241" t="s">
        <v>85</v>
      </c>
      <c r="AC172" s="241" t="s">
        <v>85</v>
      </c>
      <c r="AD172" s="241" t="s">
        <v>85</v>
      </c>
      <c r="AE172" s="241">
        <v>83.5</v>
      </c>
      <c r="AF172" s="241">
        <v>126.5</v>
      </c>
      <c r="AG172" s="241">
        <v>152.5</v>
      </c>
      <c r="AH172" s="241">
        <v>198.5</v>
      </c>
      <c r="AI172" s="241" t="s">
        <v>85</v>
      </c>
      <c r="AJ172" s="242">
        <v>4</v>
      </c>
      <c r="AK172" s="242">
        <v>8</v>
      </c>
      <c r="AL172" s="243">
        <v>26</v>
      </c>
      <c r="AM172" s="243">
        <v>2.7E-2</v>
      </c>
      <c r="AN172" s="243">
        <v>12</v>
      </c>
      <c r="AQ172" s="244">
        <f>AM172*I172+AL172</f>
        <v>34.383499999999998</v>
      </c>
      <c r="AR172" s="244">
        <f>0.1*AQ172</f>
        <v>3.4383499999999998</v>
      </c>
      <c r="AS172" s="245">
        <f>AJ172*3+0.25*AK172</f>
        <v>14</v>
      </c>
      <c r="AT172" s="245">
        <f>SUM(AQ172:AS172)/4</f>
        <v>12.955462499999999</v>
      </c>
      <c r="AU172" s="244">
        <f>10068.2*J172*POWER(10,-6)</f>
        <v>9.3785282999999997E-2</v>
      </c>
      <c r="AV172" s="245">
        <f t="shared" ref="AV172:AV180" si="214">AU172+AT172+AS172+AR172+AQ172</f>
        <v>64.871097782999996</v>
      </c>
      <c r="AW172" s="246">
        <f>AJ172*H172</f>
        <v>3.9999999999999998E-7</v>
      </c>
      <c r="AX172" s="246">
        <f>H172*AK172</f>
        <v>7.9999999999999996E-7</v>
      </c>
      <c r="AY172" s="246">
        <f>H172*AV172</f>
        <v>6.4871097782999994E-6</v>
      </c>
    </row>
    <row r="173" spans="1:51" s="241" customFormat="1" x14ac:dyDescent="0.3">
      <c r="A173" s="232" t="s">
        <v>20</v>
      </c>
      <c r="B173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3" s="53" t="s">
        <v>211</v>
      </c>
      <c r="D173" s="234" t="s">
        <v>63</v>
      </c>
      <c r="E173" s="247">
        <f>E172</f>
        <v>9.9999999999999995E-7</v>
      </c>
      <c r="F173" s="248">
        <f>F172</f>
        <v>2</v>
      </c>
      <c r="G173" s="232">
        <v>0.19</v>
      </c>
      <c r="H173" s="236">
        <f t="shared" ref="H173:H180" si="215">E173*F173*G173</f>
        <v>3.7999999999999996E-7</v>
      </c>
      <c r="I173" s="249">
        <f>I172</f>
        <v>310.5</v>
      </c>
      <c r="J173" s="257">
        <v>1.98</v>
      </c>
      <c r="K173" s="250" t="s">
        <v>185</v>
      </c>
      <c r="L173" s="251">
        <v>4</v>
      </c>
      <c r="M173" s="241" t="str">
        <f t="shared" si="212"/>
        <v>С2</v>
      </c>
      <c r="N173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3" s="241" t="str">
        <f t="shared" si="213"/>
        <v>Полное-взрыв</v>
      </c>
      <c r="P173" s="241" t="s">
        <v>85</v>
      </c>
      <c r="Q173" s="241" t="s">
        <v>85</v>
      </c>
      <c r="R173" s="241" t="s">
        <v>85</v>
      </c>
      <c r="S173" s="241" t="s">
        <v>85</v>
      </c>
      <c r="T173" s="241">
        <v>0</v>
      </c>
      <c r="U173" s="241">
        <v>87.6</v>
      </c>
      <c r="V173" s="241">
        <v>249.6</v>
      </c>
      <c r="W173" s="241">
        <v>634.6</v>
      </c>
      <c r="X173" s="241">
        <v>1072.5999999999999</v>
      </c>
      <c r="Y173" s="241" t="s">
        <v>85</v>
      </c>
      <c r="Z173" s="241" t="s">
        <v>85</v>
      </c>
      <c r="AA173" s="241" t="s">
        <v>85</v>
      </c>
      <c r="AB173" s="241" t="s">
        <v>85</v>
      </c>
      <c r="AC173" s="241" t="s">
        <v>85</v>
      </c>
      <c r="AD173" s="241" t="s">
        <v>85</v>
      </c>
      <c r="AE173" s="241" t="s">
        <v>85</v>
      </c>
      <c r="AF173" s="241" t="s">
        <v>85</v>
      </c>
      <c r="AG173" s="241" t="s">
        <v>85</v>
      </c>
      <c r="AH173" s="241" t="s">
        <v>85</v>
      </c>
      <c r="AI173" s="241" t="s">
        <v>85</v>
      </c>
      <c r="AJ173" s="242">
        <v>6</v>
      </c>
      <c r="AK173" s="242">
        <v>10</v>
      </c>
      <c r="AL173" s="241">
        <f>AL172</f>
        <v>26</v>
      </c>
      <c r="AM173" s="241">
        <f>AM172</f>
        <v>2.7E-2</v>
      </c>
      <c r="AN173" s="241">
        <f>AN172</f>
        <v>12</v>
      </c>
      <c r="AQ173" s="244">
        <f>AM173*I173+AL173</f>
        <v>34.383499999999998</v>
      </c>
      <c r="AR173" s="244">
        <f t="shared" ref="AR173:AR179" si="216">0.1*AQ173</f>
        <v>3.4383499999999998</v>
      </c>
      <c r="AS173" s="245">
        <f t="shared" ref="AS173:AS179" si="217">AJ173*3+0.25*AK173</f>
        <v>20.5</v>
      </c>
      <c r="AT173" s="245">
        <f t="shared" ref="AT173:AT179" si="218">SUM(AQ173:AS173)/4</f>
        <v>14.580462499999999</v>
      </c>
      <c r="AU173" s="244">
        <f>10068.2*J173*POWER(10,-6)*10</f>
        <v>0.19935036</v>
      </c>
      <c r="AV173" s="245">
        <f t="shared" si="214"/>
        <v>73.101662860000005</v>
      </c>
      <c r="AW173" s="246">
        <f t="shared" ref="AW173:AW179" si="219">AJ173*H173</f>
        <v>2.2799999999999998E-6</v>
      </c>
      <c r="AX173" s="246">
        <f t="shared" ref="AX173:AX179" si="220">H173*AK173</f>
        <v>3.7999999999999996E-6</v>
      </c>
      <c r="AY173" s="246">
        <f t="shared" ref="AY173" si="221">H173*AV173</f>
        <v>2.7778631886799999E-5</v>
      </c>
    </row>
    <row r="174" spans="1:51" s="241" customFormat="1" x14ac:dyDescent="0.3">
      <c r="A174" s="232" t="s">
        <v>21</v>
      </c>
      <c r="B174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4" s="53" t="s">
        <v>256</v>
      </c>
      <c r="D174" s="234" t="s">
        <v>180</v>
      </c>
      <c r="E174" s="247">
        <f>E172</f>
        <v>9.9999999999999995E-7</v>
      </c>
      <c r="F174" s="248">
        <f t="shared" ref="F174:F180" si="222">F173</f>
        <v>2</v>
      </c>
      <c r="G174" s="232">
        <v>0.76</v>
      </c>
      <c r="H174" s="236">
        <f t="shared" si="215"/>
        <v>1.5199999999999998E-6</v>
      </c>
      <c r="I174" s="249">
        <f>I172</f>
        <v>310.5</v>
      </c>
      <c r="J174" s="257">
        <v>0.69699999999999995</v>
      </c>
      <c r="K174" s="250" t="s">
        <v>186</v>
      </c>
      <c r="L174" s="251">
        <v>15</v>
      </c>
      <c r="M174" s="241" t="str">
        <f t="shared" si="212"/>
        <v>С3</v>
      </c>
      <c r="N174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4" s="241" t="str">
        <f t="shared" si="213"/>
        <v>Полное-токси</v>
      </c>
      <c r="P174" s="241" t="s">
        <v>85</v>
      </c>
      <c r="Q174" s="241" t="s">
        <v>85</v>
      </c>
      <c r="R174" s="241" t="s">
        <v>85</v>
      </c>
      <c r="S174" s="241" t="s">
        <v>85</v>
      </c>
      <c r="T174" s="241" t="s">
        <v>85</v>
      </c>
      <c r="U174" s="241" t="s">
        <v>85</v>
      </c>
      <c r="V174" s="241" t="s">
        <v>85</v>
      </c>
      <c r="W174" s="241" t="s">
        <v>85</v>
      </c>
      <c r="X174" s="241" t="s">
        <v>85</v>
      </c>
      <c r="Y174" s="241" t="s">
        <v>85</v>
      </c>
      <c r="Z174" s="241" t="s">
        <v>85</v>
      </c>
      <c r="AA174" s="241" t="s">
        <v>85</v>
      </c>
      <c r="AB174" s="241" t="s">
        <v>85</v>
      </c>
      <c r="AC174" s="241">
        <v>87.1</v>
      </c>
      <c r="AD174" s="241">
        <v>254.4</v>
      </c>
      <c r="AE174" s="241" t="s">
        <v>85</v>
      </c>
      <c r="AF174" s="241" t="s">
        <v>85</v>
      </c>
      <c r="AG174" s="241" t="s">
        <v>85</v>
      </c>
      <c r="AH174" s="241" t="s">
        <v>85</v>
      </c>
      <c r="AI174" s="241" t="s">
        <v>85</v>
      </c>
      <c r="AJ174" s="241">
        <v>3</v>
      </c>
      <c r="AK174" s="241">
        <v>10</v>
      </c>
      <c r="AL174" s="241">
        <f>AL172</f>
        <v>26</v>
      </c>
      <c r="AM174" s="241">
        <f>AM172</f>
        <v>2.7E-2</v>
      </c>
      <c r="AN174" s="241">
        <f>AN172</f>
        <v>12</v>
      </c>
      <c r="AQ174" s="244">
        <f>AM174*I174*0.1+AL174</f>
        <v>26.838349999999998</v>
      </c>
      <c r="AR174" s="244">
        <f t="shared" si="216"/>
        <v>2.6838350000000002</v>
      </c>
      <c r="AS174" s="245">
        <f t="shared" si="217"/>
        <v>11.5</v>
      </c>
      <c r="AT174" s="245">
        <f t="shared" si="218"/>
        <v>10.25554625</v>
      </c>
      <c r="AU174" s="244">
        <f>1333*J172*POWER(10,-6)</f>
        <v>1.2416894999999997E-2</v>
      </c>
      <c r="AV174" s="245">
        <f t="shared" si="214"/>
        <v>51.290148144999996</v>
      </c>
      <c r="AW174" s="246">
        <f t="shared" si="219"/>
        <v>4.5599999999999995E-6</v>
      </c>
      <c r="AX174" s="246">
        <f t="shared" si="220"/>
        <v>1.5199999999999998E-5</v>
      </c>
      <c r="AY174" s="246">
        <f>H174*AV174</f>
        <v>7.7961025180399982E-5</v>
      </c>
    </row>
    <row r="175" spans="1:51" s="241" customFormat="1" x14ac:dyDescent="0.3">
      <c r="A175" s="232" t="s">
        <v>22</v>
      </c>
      <c r="B175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5" s="53" t="s">
        <v>222</v>
      </c>
      <c r="D175" s="234" t="s">
        <v>223</v>
      </c>
      <c r="E175" s="235">
        <v>1.0000000000000001E-5</v>
      </c>
      <c r="F175" s="248">
        <f t="shared" si="222"/>
        <v>2</v>
      </c>
      <c r="G175" s="232">
        <v>4.0000000000000008E-2</v>
      </c>
      <c r="H175" s="236">
        <f t="shared" si="215"/>
        <v>8.0000000000000018E-7</v>
      </c>
      <c r="I175" s="249">
        <f>0.15*I172</f>
        <v>46.574999999999996</v>
      </c>
      <c r="J175" s="238">
        <f>I175</f>
        <v>46.574999999999996</v>
      </c>
      <c r="K175" s="250" t="s">
        <v>188</v>
      </c>
      <c r="L175" s="251">
        <v>45390</v>
      </c>
      <c r="M175" s="241" t="str">
        <f t="shared" si="212"/>
        <v>С4</v>
      </c>
      <c r="N175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5" s="241" t="str">
        <f t="shared" si="213"/>
        <v>Частичное факел</v>
      </c>
      <c r="P175" s="241" t="s">
        <v>85</v>
      </c>
      <c r="Q175" s="241" t="s">
        <v>85</v>
      </c>
      <c r="R175" s="241" t="s">
        <v>85</v>
      </c>
      <c r="S175" s="241" t="s">
        <v>85</v>
      </c>
      <c r="T175" s="241" t="s">
        <v>85</v>
      </c>
      <c r="U175" s="241" t="s">
        <v>85</v>
      </c>
      <c r="V175" s="241" t="s">
        <v>85</v>
      </c>
      <c r="W175" s="241" t="s">
        <v>85</v>
      </c>
      <c r="X175" s="241" t="s">
        <v>85</v>
      </c>
      <c r="Y175" s="241">
        <v>44</v>
      </c>
      <c r="Z175" s="241">
        <v>7</v>
      </c>
      <c r="AA175" s="241" t="s">
        <v>85</v>
      </c>
      <c r="AB175" s="241" t="s">
        <v>85</v>
      </c>
      <c r="AC175" s="241" t="s">
        <v>85</v>
      </c>
      <c r="AD175" s="241" t="s">
        <v>85</v>
      </c>
      <c r="AE175" s="241" t="s">
        <v>85</v>
      </c>
      <c r="AF175" s="241" t="s">
        <v>85</v>
      </c>
      <c r="AG175" s="241" t="s">
        <v>85</v>
      </c>
      <c r="AH175" s="241" t="s">
        <v>85</v>
      </c>
      <c r="AI175" s="241" t="s">
        <v>85</v>
      </c>
      <c r="AJ175" s="241">
        <v>2</v>
      </c>
      <c r="AK175" s="241">
        <v>3</v>
      </c>
      <c r="AL175" s="241">
        <f>0.1*$AL172</f>
        <v>2.6</v>
      </c>
      <c r="AM175" s="241">
        <f>AM173</f>
        <v>2.7E-2</v>
      </c>
      <c r="AN175" s="241">
        <f>AN172</f>
        <v>12</v>
      </c>
      <c r="AQ175" s="244">
        <f>AM175*I175*0.1+AL175</f>
        <v>2.7257525</v>
      </c>
      <c r="AR175" s="244">
        <f t="shared" si="216"/>
        <v>0.27257524999999999</v>
      </c>
      <c r="AS175" s="245">
        <f t="shared" si="217"/>
        <v>6.75</v>
      </c>
      <c r="AT175" s="245">
        <f t="shared" si="218"/>
        <v>2.4370819374999999</v>
      </c>
      <c r="AU175" s="244">
        <f>10068.2*J175*POWER(10,-6)</f>
        <v>0.46892641499999999</v>
      </c>
      <c r="AV175" s="245">
        <f t="shared" si="214"/>
        <v>12.654336102499999</v>
      </c>
      <c r="AW175" s="246">
        <f t="shared" si="219"/>
        <v>1.6000000000000004E-6</v>
      </c>
      <c r="AX175" s="246">
        <f t="shared" si="220"/>
        <v>2.4000000000000007E-6</v>
      </c>
      <c r="AY175" s="246">
        <f t="shared" ref="AY175:AY179" si="223">H175*AV175</f>
        <v>1.0123468882000002E-5</v>
      </c>
    </row>
    <row r="176" spans="1:51" s="241" customFormat="1" x14ac:dyDescent="0.3">
      <c r="A176" s="232" t="s">
        <v>23</v>
      </c>
      <c r="B176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6" s="53" t="s">
        <v>257</v>
      </c>
      <c r="D176" s="234" t="s">
        <v>181</v>
      </c>
      <c r="E176" s="247">
        <f>E175</f>
        <v>1.0000000000000001E-5</v>
      </c>
      <c r="F176" s="248">
        <f t="shared" si="222"/>
        <v>2</v>
      </c>
      <c r="G176" s="232">
        <v>0.16000000000000003</v>
      </c>
      <c r="H176" s="236">
        <f t="shared" si="215"/>
        <v>3.2000000000000007E-6</v>
      </c>
      <c r="I176" s="249">
        <f>0.15*I172</f>
        <v>46.574999999999996</v>
      </c>
      <c r="J176" s="238">
        <f>J174*0.15</f>
        <v>0.10454999999999999</v>
      </c>
      <c r="K176" s="250" t="s">
        <v>189</v>
      </c>
      <c r="L176" s="251">
        <v>3</v>
      </c>
      <c r="M176" s="241" t="str">
        <f t="shared" si="212"/>
        <v>С5</v>
      </c>
      <c r="N176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6" s="241" t="str">
        <f t="shared" si="213"/>
        <v>Частичное-токси</v>
      </c>
      <c r="P176" s="241" t="s">
        <v>85</v>
      </c>
      <c r="Q176" s="241" t="s">
        <v>85</v>
      </c>
      <c r="R176" s="241" t="s">
        <v>85</v>
      </c>
      <c r="S176" s="241" t="s">
        <v>85</v>
      </c>
      <c r="T176" s="241" t="s">
        <v>85</v>
      </c>
      <c r="U176" s="241" t="s">
        <v>85</v>
      </c>
      <c r="V176" s="241" t="s">
        <v>85</v>
      </c>
      <c r="W176" s="241" t="s">
        <v>85</v>
      </c>
      <c r="X176" s="241" t="s">
        <v>85</v>
      </c>
      <c r="Y176" s="241" t="s">
        <v>85</v>
      </c>
      <c r="Z176" s="241" t="s">
        <v>85</v>
      </c>
      <c r="AA176" s="241" t="s">
        <v>85</v>
      </c>
      <c r="AB176" s="241" t="s">
        <v>85</v>
      </c>
      <c r="AC176" s="241">
        <v>13.1</v>
      </c>
      <c r="AD176" s="241">
        <v>38.200000000000003</v>
      </c>
      <c r="AE176" s="241" t="s">
        <v>85</v>
      </c>
      <c r="AF176" s="241" t="s">
        <v>85</v>
      </c>
      <c r="AG176" s="241" t="s">
        <v>85</v>
      </c>
      <c r="AH176" s="241" t="s">
        <v>85</v>
      </c>
      <c r="AI176" s="241" t="s">
        <v>85</v>
      </c>
      <c r="AJ176" s="241">
        <v>1</v>
      </c>
      <c r="AK176" s="241">
        <v>1</v>
      </c>
      <c r="AL176" s="241">
        <f t="shared" ref="AL176:AL179" si="224">0.1*$AL173</f>
        <v>2.6</v>
      </c>
      <c r="AM176" s="241">
        <f>AM172</f>
        <v>2.7E-2</v>
      </c>
      <c r="AN176" s="241">
        <f>ROUNDUP(AN172/3,0)</f>
        <v>4</v>
      </c>
      <c r="AQ176" s="244">
        <f>AM176*I176+AL176</f>
        <v>3.8575249999999999</v>
      </c>
      <c r="AR176" s="244">
        <f t="shared" si="216"/>
        <v>0.3857525</v>
      </c>
      <c r="AS176" s="245">
        <f t="shared" si="217"/>
        <v>3.25</v>
      </c>
      <c r="AT176" s="245">
        <f t="shared" si="218"/>
        <v>1.8733193749999999</v>
      </c>
      <c r="AU176" s="244">
        <f>1333*J173*POWER(10,-6)*10</f>
        <v>2.6393400000000001E-2</v>
      </c>
      <c r="AV176" s="245">
        <f t="shared" si="214"/>
        <v>9.3929902749999989</v>
      </c>
      <c r="AW176" s="246">
        <f t="shared" si="219"/>
        <v>3.2000000000000007E-6</v>
      </c>
      <c r="AX176" s="246">
        <f t="shared" si="220"/>
        <v>3.2000000000000007E-6</v>
      </c>
      <c r="AY176" s="246">
        <f t="shared" si="223"/>
        <v>3.0057568880000002E-5</v>
      </c>
    </row>
    <row r="177" spans="1:51" s="241" customFormat="1" x14ac:dyDescent="0.3">
      <c r="A177" s="232" t="s">
        <v>24</v>
      </c>
      <c r="B177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7" s="53" t="s">
        <v>224</v>
      </c>
      <c r="D177" s="234" t="s">
        <v>223</v>
      </c>
      <c r="E177" s="247">
        <f>E176</f>
        <v>1.0000000000000001E-5</v>
      </c>
      <c r="F177" s="248">
        <f t="shared" si="222"/>
        <v>2</v>
      </c>
      <c r="G177" s="232">
        <v>4.0000000000000008E-2</v>
      </c>
      <c r="H177" s="236">
        <f t="shared" si="215"/>
        <v>8.0000000000000018E-7</v>
      </c>
      <c r="I177" s="249">
        <f>I175*0.15</f>
        <v>6.9862499999999992</v>
      </c>
      <c r="J177" s="238">
        <f>I177*0.25</f>
        <v>1.7465624999999998</v>
      </c>
      <c r="K177" s="253" t="s">
        <v>200</v>
      </c>
      <c r="L177" s="254">
        <v>22</v>
      </c>
      <c r="M177" s="241" t="str">
        <f t="shared" si="212"/>
        <v>С6</v>
      </c>
      <c r="N177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7" s="241" t="str">
        <f t="shared" si="213"/>
        <v>Частичное факел</v>
      </c>
      <c r="P177" s="241" t="s">
        <v>85</v>
      </c>
      <c r="Q177" s="241" t="s">
        <v>85</v>
      </c>
      <c r="R177" s="241" t="s">
        <v>85</v>
      </c>
      <c r="S177" s="241" t="s">
        <v>85</v>
      </c>
      <c r="T177" s="241" t="s">
        <v>85</v>
      </c>
      <c r="U177" s="241" t="s">
        <v>85</v>
      </c>
      <c r="V177" s="241" t="s">
        <v>85</v>
      </c>
      <c r="W177" s="241" t="s">
        <v>85</v>
      </c>
      <c r="X177" s="241" t="s">
        <v>85</v>
      </c>
      <c r="Y177" s="241">
        <v>15</v>
      </c>
      <c r="Z177" s="241">
        <v>3</v>
      </c>
      <c r="AA177" s="241" t="s">
        <v>85</v>
      </c>
      <c r="AB177" s="241" t="s">
        <v>85</v>
      </c>
      <c r="AC177" s="241" t="s">
        <v>85</v>
      </c>
      <c r="AD177" s="241" t="s">
        <v>85</v>
      </c>
      <c r="AE177" s="241" t="s">
        <v>85</v>
      </c>
      <c r="AF177" s="241" t="s">
        <v>85</v>
      </c>
      <c r="AG177" s="241" t="s">
        <v>85</v>
      </c>
      <c r="AH177" s="241" t="s">
        <v>85</v>
      </c>
      <c r="AI177" s="241" t="s">
        <v>85</v>
      </c>
      <c r="AJ177" s="241">
        <v>1</v>
      </c>
      <c r="AK177" s="241">
        <v>1</v>
      </c>
      <c r="AL177" s="241">
        <f t="shared" si="224"/>
        <v>2.6</v>
      </c>
      <c r="AM177" s="241">
        <f>AM172</f>
        <v>2.7E-2</v>
      </c>
      <c r="AN177" s="241">
        <f>AN176</f>
        <v>4</v>
      </c>
      <c r="AQ177" s="244">
        <f t="shared" ref="AQ177:AQ178" si="225">AM177*I177+AL177</f>
        <v>2.78862875</v>
      </c>
      <c r="AR177" s="244">
        <f t="shared" si="216"/>
        <v>0.27886287500000001</v>
      </c>
      <c r="AS177" s="245">
        <f t="shared" si="217"/>
        <v>3.25</v>
      </c>
      <c r="AT177" s="245">
        <f t="shared" si="218"/>
        <v>1.5793729062500002</v>
      </c>
      <c r="AU177" s="244">
        <f>10068.2*J177*POWER(10,-6)</f>
        <v>1.7584740562499999E-2</v>
      </c>
      <c r="AV177" s="245">
        <f t="shared" si="214"/>
        <v>7.9144492718124999</v>
      </c>
      <c r="AW177" s="246">
        <f t="shared" si="219"/>
        <v>8.0000000000000018E-7</v>
      </c>
      <c r="AX177" s="246">
        <f t="shared" si="220"/>
        <v>8.0000000000000018E-7</v>
      </c>
      <c r="AY177" s="246">
        <f t="shared" si="223"/>
        <v>6.3315594174500016E-6</v>
      </c>
    </row>
    <row r="178" spans="1:51" s="241" customFormat="1" x14ac:dyDescent="0.3">
      <c r="A178" s="232" t="s">
        <v>219</v>
      </c>
      <c r="B178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8" s="53" t="s">
        <v>225</v>
      </c>
      <c r="D178" s="234" t="s">
        <v>174</v>
      </c>
      <c r="E178" s="247">
        <f>E176</f>
        <v>1.0000000000000001E-5</v>
      </c>
      <c r="F178" s="248">
        <f t="shared" si="222"/>
        <v>2</v>
      </c>
      <c r="G178" s="232">
        <v>0.15200000000000002</v>
      </c>
      <c r="H178" s="236">
        <f t="shared" si="215"/>
        <v>3.0400000000000005E-6</v>
      </c>
      <c r="I178" s="249">
        <f>I175*0.15</f>
        <v>6.9862499999999992</v>
      </c>
      <c r="J178" s="238">
        <f>J177</f>
        <v>1.7465624999999998</v>
      </c>
      <c r="K178" s="250"/>
      <c r="L178" s="251"/>
      <c r="M178" s="241" t="str">
        <f t="shared" si="212"/>
        <v>С7</v>
      </c>
      <c r="N178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8" s="241" t="str">
        <f t="shared" si="213"/>
        <v>Частичное-пожар-вспышка</v>
      </c>
      <c r="P178" s="241" t="s">
        <v>85</v>
      </c>
      <c r="Q178" s="241" t="s">
        <v>85</v>
      </c>
      <c r="R178" s="241" t="s">
        <v>85</v>
      </c>
      <c r="S178" s="241" t="s">
        <v>85</v>
      </c>
      <c r="T178" s="241" t="s">
        <v>85</v>
      </c>
      <c r="U178" s="241" t="s">
        <v>85</v>
      </c>
      <c r="V178" s="241" t="s">
        <v>85</v>
      </c>
      <c r="W178" s="241" t="s">
        <v>85</v>
      </c>
      <c r="X178" s="241" t="s">
        <v>85</v>
      </c>
      <c r="Y178" s="241" t="s">
        <v>85</v>
      </c>
      <c r="Z178" s="241" t="s">
        <v>85</v>
      </c>
      <c r="AA178" s="241">
        <v>40.29</v>
      </c>
      <c r="AB178" s="241">
        <v>48.35</v>
      </c>
      <c r="AC178" s="241" t="s">
        <v>85</v>
      </c>
      <c r="AD178" s="241" t="s">
        <v>85</v>
      </c>
      <c r="AE178" s="241" t="s">
        <v>85</v>
      </c>
      <c r="AF178" s="241" t="s">
        <v>85</v>
      </c>
      <c r="AG178" s="241" t="s">
        <v>85</v>
      </c>
      <c r="AH178" s="241" t="s">
        <v>85</v>
      </c>
      <c r="AI178" s="241" t="s">
        <v>85</v>
      </c>
      <c r="AJ178" s="241">
        <v>2</v>
      </c>
      <c r="AK178" s="241">
        <v>3</v>
      </c>
      <c r="AL178" s="241">
        <f t="shared" si="224"/>
        <v>0.26</v>
      </c>
      <c r="AM178" s="241">
        <f>AM172</f>
        <v>2.7E-2</v>
      </c>
      <c r="AN178" s="241">
        <f>ROUNDUP(AN172/3,0)</f>
        <v>4</v>
      </c>
      <c r="AQ178" s="244">
        <f t="shared" si="225"/>
        <v>0.44862875000000002</v>
      </c>
      <c r="AR178" s="244">
        <f t="shared" si="216"/>
        <v>4.4862875000000003E-2</v>
      </c>
      <c r="AS178" s="245">
        <f t="shared" si="217"/>
        <v>6.75</v>
      </c>
      <c r="AT178" s="245">
        <f t="shared" si="218"/>
        <v>1.81087290625</v>
      </c>
      <c r="AU178" s="244">
        <f>10068.2*J178*POWER(10,-6)</f>
        <v>1.7584740562499999E-2</v>
      </c>
      <c r="AV178" s="245">
        <f t="shared" si="214"/>
        <v>9.0719492718124997</v>
      </c>
      <c r="AW178" s="246">
        <f t="shared" si="219"/>
        <v>6.0800000000000011E-6</v>
      </c>
      <c r="AX178" s="246">
        <f t="shared" si="220"/>
        <v>9.1200000000000008E-6</v>
      </c>
      <c r="AY178" s="246">
        <f t="shared" si="223"/>
        <v>2.7578725786310005E-5</v>
      </c>
    </row>
    <row r="179" spans="1:51" s="241" customFormat="1" ht="15" thickBot="1" x14ac:dyDescent="0.35">
      <c r="A179" s="232" t="s">
        <v>220</v>
      </c>
      <c r="B179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9" s="53" t="s">
        <v>228</v>
      </c>
      <c r="D179" s="234" t="s">
        <v>181</v>
      </c>
      <c r="E179" s="247">
        <f>E176</f>
        <v>1.0000000000000001E-5</v>
      </c>
      <c r="F179" s="248">
        <f t="shared" si="222"/>
        <v>2</v>
      </c>
      <c r="G179" s="232">
        <v>0.6080000000000001</v>
      </c>
      <c r="H179" s="236">
        <f t="shared" si="215"/>
        <v>1.2160000000000002E-5</v>
      </c>
      <c r="I179" s="249">
        <f>I175*0.15</f>
        <v>6.9862499999999992</v>
      </c>
      <c r="J179" s="238">
        <f>0.15*J177</f>
        <v>0.26198437499999994</v>
      </c>
      <c r="K179" s="255"/>
      <c r="L179" s="256"/>
      <c r="M179" s="241" t="str">
        <f t="shared" si="212"/>
        <v>С8</v>
      </c>
      <c r="N179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9" s="241" t="str">
        <f t="shared" si="213"/>
        <v>Частичное-токси</v>
      </c>
      <c r="P179" s="241" t="s">
        <v>85</v>
      </c>
      <c r="Q179" s="241" t="s">
        <v>85</v>
      </c>
      <c r="R179" s="241" t="s">
        <v>85</v>
      </c>
      <c r="S179" s="241" t="s">
        <v>85</v>
      </c>
      <c r="T179" s="241" t="s">
        <v>85</v>
      </c>
      <c r="U179" s="241" t="s">
        <v>85</v>
      </c>
      <c r="V179" s="241" t="s">
        <v>85</v>
      </c>
      <c r="W179" s="241" t="s">
        <v>85</v>
      </c>
      <c r="X179" s="241" t="s">
        <v>85</v>
      </c>
      <c r="Y179" s="241" t="s">
        <v>85</v>
      </c>
      <c r="Z179" s="241" t="s">
        <v>85</v>
      </c>
      <c r="AA179" s="241" t="s">
        <v>85</v>
      </c>
      <c r="AB179" s="241" t="s">
        <v>85</v>
      </c>
      <c r="AC179" s="241">
        <v>32.700000000000003</v>
      </c>
      <c r="AD179" s="241">
        <v>95.6</v>
      </c>
      <c r="AE179" s="241" t="s">
        <v>85</v>
      </c>
      <c r="AF179" s="241" t="s">
        <v>85</v>
      </c>
      <c r="AG179" s="241" t="s">
        <v>85</v>
      </c>
      <c r="AH179" s="241" t="s">
        <v>85</v>
      </c>
      <c r="AI179" s="241" t="s">
        <v>85</v>
      </c>
      <c r="AJ179" s="241">
        <v>1</v>
      </c>
      <c r="AK179" s="241">
        <v>1</v>
      </c>
      <c r="AL179" s="241">
        <f t="shared" si="224"/>
        <v>0.26</v>
      </c>
      <c r="AM179" s="241">
        <f>AM172</f>
        <v>2.7E-2</v>
      </c>
      <c r="AN179" s="241">
        <f>ROUNDUP(AN172/3,0)</f>
        <v>4</v>
      </c>
      <c r="AQ179" s="244">
        <f>AM179*I179*0.1+AL179</f>
        <v>0.27886287500000001</v>
      </c>
      <c r="AR179" s="244">
        <f t="shared" si="216"/>
        <v>2.7886287500000002E-2</v>
      </c>
      <c r="AS179" s="245">
        <f t="shared" si="217"/>
        <v>3.25</v>
      </c>
      <c r="AT179" s="245">
        <f t="shared" si="218"/>
        <v>0.88918729062500002</v>
      </c>
      <c r="AU179" s="244">
        <f>1333*J177*POWER(10,-6)</f>
        <v>2.3281678124999999E-3</v>
      </c>
      <c r="AV179" s="245">
        <f t="shared" si="214"/>
        <v>4.4482646209374996</v>
      </c>
      <c r="AW179" s="246">
        <f t="shared" si="219"/>
        <v>1.2160000000000002E-5</v>
      </c>
      <c r="AX179" s="246">
        <f t="shared" si="220"/>
        <v>1.2160000000000002E-5</v>
      </c>
      <c r="AY179" s="246">
        <f t="shared" si="223"/>
        <v>5.4090897790600007E-5</v>
      </c>
    </row>
    <row r="180" spans="1:51" s="241" customFormat="1" x14ac:dyDescent="0.3">
      <c r="A180" s="296" t="s">
        <v>251</v>
      </c>
      <c r="B180" s="296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80" s="296" t="s">
        <v>354</v>
      </c>
      <c r="D180" s="296" t="s">
        <v>355</v>
      </c>
      <c r="E180" s="297">
        <v>2.5000000000000001E-5</v>
      </c>
      <c r="F180" s="248">
        <f t="shared" si="222"/>
        <v>2</v>
      </c>
      <c r="G180" s="296">
        <v>1</v>
      </c>
      <c r="H180" s="298">
        <f t="shared" si="215"/>
        <v>5.0000000000000002E-5</v>
      </c>
      <c r="I180" s="299">
        <f>I172</f>
        <v>310.5</v>
      </c>
      <c r="J180" s="299">
        <f>I180*0.07</f>
        <v>21.735000000000003</v>
      </c>
      <c r="K180" s="296"/>
      <c r="L180" s="296"/>
      <c r="M180" s="300" t="str">
        <f t="shared" si="212"/>
        <v>С9</v>
      </c>
      <c r="N180" s="300"/>
      <c r="O180" s="300"/>
      <c r="P180" s="300">
        <v>37.299999999999997</v>
      </c>
      <c r="Q180" s="300">
        <v>51</v>
      </c>
      <c r="R180" s="300">
        <v>72.5</v>
      </c>
      <c r="S180" s="300">
        <v>132.19999999999999</v>
      </c>
      <c r="T180" s="300" t="s">
        <v>85</v>
      </c>
      <c r="U180" s="300" t="s">
        <v>85</v>
      </c>
      <c r="V180" s="300" t="s">
        <v>85</v>
      </c>
      <c r="W180" s="300" t="s">
        <v>85</v>
      </c>
      <c r="X180" s="300" t="s">
        <v>85</v>
      </c>
      <c r="Y180" s="300" t="s">
        <v>85</v>
      </c>
      <c r="Z180" s="300" t="s">
        <v>85</v>
      </c>
      <c r="AA180" s="300" t="s">
        <v>85</v>
      </c>
      <c r="AB180" s="300" t="s">
        <v>85</v>
      </c>
      <c r="AC180" s="300" t="s">
        <v>85</v>
      </c>
      <c r="AD180" s="300" t="s">
        <v>85</v>
      </c>
      <c r="AE180" s="300">
        <v>132.5</v>
      </c>
      <c r="AF180" s="300">
        <v>188.5</v>
      </c>
      <c r="AG180" s="300">
        <v>223.5</v>
      </c>
      <c r="AH180" s="300">
        <v>285.5</v>
      </c>
      <c r="AI180" s="241" t="s">
        <v>85</v>
      </c>
      <c r="AJ180" s="300">
        <v>1</v>
      </c>
      <c r="AK180" s="300">
        <v>2</v>
      </c>
      <c r="AL180" s="300">
        <f>AL172</f>
        <v>26</v>
      </c>
      <c r="AM180" s="300">
        <f>AM172</f>
        <v>2.7E-2</v>
      </c>
      <c r="AN180" s="300">
        <v>5</v>
      </c>
      <c r="AO180" s="300"/>
      <c r="AP180" s="300"/>
      <c r="AQ180" s="301">
        <f>AM180*I180+AL180</f>
        <v>34.383499999999998</v>
      </c>
      <c r="AR180" s="301">
        <f>0.1*AQ180</f>
        <v>3.4383499999999998</v>
      </c>
      <c r="AS180" s="302">
        <f>AJ180*3+0.25*AK180</f>
        <v>3.5</v>
      </c>
      <c r="AT180" s="302">
        <f>SUM(AQ180:AS180)/4</f>
        <v>10.330462499999999</v>
      </c>
      <c r="AU180" s="301">
        <f>10068.2*J180*POWER(10,-6)</f>
        <v>0.21883232700000005</v>
      </c>
      <c r="AV180" s="302">
        <f t="shared" si="214"/>
        <v>51.871144826999995</v>
      </c>
      <c r="AW180" s="303">
        <f>AJ180*H180</f>
        <v>5.0000000000000002E-5</v>
      </c>
      <c r="AX180" s="303">
        <f>H180*AK180</f>
        <v>1E-4</v>
      </c>
      <c r="AY180" s="303">
        <f>H180*AV180</f>
        <v>2.5935572413499997E-3</v>
      </c>
    </row>
    <row r="181" spans="1:51" ht="15" thickBot="1" x14ac:dyDescent="0.35">
      <c r="P181" t="s">
        <v>85</v>
      </c>
      <c r="Q181" t="s">
        <v>85</v>
      </c>
      <c r="R181" t="s">
        <v>85</v>
      </c>
      <c r="S181" t="s">
        <v>85</v>
      </c>
      <c r="T181" t="s">
        <v>85</v>
      </c>
      <c r="U181" t="s">
        <v>85</v>
      </c>
      <c r="V181" t="s">
        <v>85</v>
      </c>
      <c r="W181" t="s">
        <v>85</v>
      </c>
      <c r="X181" t="s">
        <v>85</v>
      </c>
      <c r="Y181" t="s">
        <v>85</v>
      </c>
      <c r="Z181" t="s">
        <v>85</v>
      </c>
      <c r="AA181" t="s">
        <v>85</v>
      </c>
      <c r="AB181" t="s">
        <v>85</v>
      </c>
      <c r="AC181" t="s">
        <v>85</v>
      </c>
      <c r="AD181" t="s">
        <v>85</v>
      </c>
      <c r="AE181" t="s">
        <v>85</v>
      </c>
      <c r="AF181" t="s">
        <v>85</v>
      </c>
      <c r="AG181" t="s">
        <v>85</v>
      </c>
      <c r="AH181" t="s">
        <v>85</v>
      </c>
      <c r="AI181" t="s">
        <v>85</v>
      </c>
    </row>
    <row r="182" spans="1:51" s="241" customFormat="1" ht="18" customHeight="1" x14ac:dyDescent="0.3">
      <c r="A182" s="232" t="s">
        <v>19</v>
      </c>
      <c r="B182" s="233" t="s">
        <v>352</v>
      </c>
      <c r="C182" s="53" t="s">
        <v>349</v>
      </c>
      <c r="D182" s="234" t="s">
        <v>350</v>
      </c>
      <c r="E182" s="235">
        <v>9.9999999999999995E-7</v>
      </c>
      <c r="F182" s="233">
        <v>2</v>
      </c>
      <c r="G182" s="232">
        <v>0.05</v>
      </c>
      <c r="H182" s="236">
        <f>E182*F182*G182</f>
        <v>9.9999999999999995E-8</v>
      </c>
      <c r="I182" s="237">
        <v>46.64</v>
      </c>
      <c r="J182" s="238">
        <f>0.05*I182</f>
        <v>2.3320000000000003</v>
      </c>
      <c r="K182" s="239" t="s">
        <v>184</v>
      </c>
      <c r="L182" s="240">
        <f>I182*10</f>
        <v>466.4</v>
      </c>
      <c r="M182" s="241" t="str">
        <f t="shared" ref="M182:M190" si="226">A182</f>
        <v>С1</v>
      </c>
      <c r="N182" s="241" t="str">
        <f t="shared" ref="N182:N189" si="227"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2" s="241" t="str">
        <f t="shared" ref="O182:O189" si="228">D182</f>
        <v>Полное-огенный шар</v>
      </c>
      <c r="P182" s="241" t="s">
        <v>85</v>
      </c>
      <c r="Q182" s="241" t="s">
        <v>85</v>
      </c>
      <c r="R182" s="241" t="s">
        <v>85</v>
      </c>
      <c r="S182" s="241" t="s">
        <v>85</v>
      </c>
      <c r="T182" s="241" t="s">
        <v>85</v>
      </c>
      <c r="U182" s="241" t="s">
        <v>85</v>
      </c>
      <c r="V182" s="241" t="s">
        <v>85</v>
      </c>
      <c r="W182" s="241" t="s">
        <v>85</v>
      </c>
      <c r="X182" s="241" t="s">
        <v>85</v>
      </c>
      <c r="Y182" s="241" t="s">
        <v>85</v>
      </c>
      <c r="Z182" s="241" t="s">
        <v>85</v>
      </c>
      <c r="AA182" s="241" t="s">
        <v>85</v>
      </c>
      <c r="AB182" s="241" t="s">
        <v>85</v>
      </c>
      <c r="AC182" s="241" t="s">
        <v>85</v>
      </c>
      <c r="AD182" s="241" t="s">
        <v>85</v>
      </c>
      <c r="AE182" s="241">
        <v>33.5</v>
      </c>
      <c r="AF182" s="241">
        <v>63</v>
      </c>
      <c r="AG182" s="241">
        <v>79.5</v>
      </c>
      <c r="AH182" s="241">
        <v>107</v>
      </c>
      <c r="AI182" s="241" t="s">
        <v>85</v>
      </c>
      <c r="AJ182" s="242">
        <v>4</v>
      </c>
      <c r="AK182" s="242">
        <v>8</v>
      </c>
      <c r="AL182" s="243">
        <v>15.23</v>
      </c>
      <c r="AM182" s="243">
        <v>2.7E-2</v>
      </c>
      <c r="AN182" s="243">
        <v>12</v>
      </c>
      <c r="AQ182" s="244">
        <f>AM182*I182+AL182</f>
        <v>16.489280000000001</v>
      </c>
      <c r="AR182" s="244">
        <f>0.1*AQ182</f>
        <v>1.6489280000000002</v>
      </c>
      <c r="AS182" s="245">
        <f>AJ182*3+0.25*AK182</f>
        <v>14</v>
      </c>
      <c r="AT182" s="245">
        <f>SUM(AQ182:AS182)/4</f>
        <v>8.0345520000000015</v>
      </c>
      <c r="AU182" s="244">
        <f>10068.2*J182*POWER(10,-6)</f>
        <v>2.3479042400000004E-2</v>
      </c>
      <c r="AV182" s="245">
        <f t="shared" ref="AV182:AV190" si="229">AU182+AT182+AS182+AR182+AQ182</f>
        <v>40.196239042400009</v>
      </c>
      <c r="AW182" s="246">
        <f>AJ182*H182</f>
        <v>3.9999999999999998E-7</v>
      </c>
      <c r="AX182" s="246">
        <f>H182*AK182</f>
        <v>7.9999999999999996E-7</v>
      </c>
      <c r="AY182" s="246">
        <f>H182*AV182</f>
        <v>4.0196239042400008E-6</v>
      </c>
    </row>
    <row r="183" spans="1:51" s="241" customFormat="1" x14ac:dyDescent="0.3">
      <c r="A183" s="232" t="s">
        <v>20</v>
      </c>
      <c r="B183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3" s="53" t="s">
        <v>211</v>
      </c>
      <c r="D183" s="234" t="s">
        <v>63</v>
      </c>
      <c r="E183" s="247">
        <f>E182</f>
        <v>9.9999999999999995E-7</v>
      </c>
      <c r="F183" s="248">
        <f>F182</f>
        <v>2</v>
      </c>
      <c r="G183" s="232">
        <v>0.19</v>
      </c>
      <c r="H183" s="236">
        <f t="shared" ref="H183:H190" si="230">E183*F183*G183</f>
        <v>3.7999999999999996E-7</v>
      </c>
      <c r="I183" s="249">
        <f>I182</f>
        <v>46.64</v>
      </c>
      <c r="J183" s="257">
        <v>1.22</v>
      </c>
      <c r="K183" s="250" t="s">
        <v>185</v>
      </c>
      <c r="L183" s="251">
        <v>4</v>
      </c>
      <c r="M183" s="241" t="str">
        <f t="shared" si="226"/>
        <v>С2</v>
      </c>
      <c r="N183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3" s="241" t="str">
        <f t="shared" si="228"/>
        <v>Полное-взрыв</v>
      </c>
      <c r="P183" s="241" t="s">
        <v>85</v>
      </c>
      <c r="Q183" s="241" t="s">
        <v>85</v>
      </c>
      <c r="R183" s="241" t="s">
        <v>85</v>
      </c>
      <c r="S183" s="241" t="s">
        <v>85</v>
      </c>
      <c r="T183" s="241">
        <v>0</v>
      </c>
      <c r="U183" s="241">
        <v>68.599999999999994</v>
      </c>
      <c r="V183" s="241">
        <v>195.1</v>
      </c>
      <c r="W183" s="241">
        <v>495.1</v>
      </c>
      <c r="X183" s="241">
        <v>837.1</v>
      </c>
      <c r="Y183" s="241" t="s">
        <v>85</v>
      </c>
      <c r="Z183" s="241" t="s">
        <v>85</v>
      </c>
      <c r="AA183" s="241" t="s">
        <v>85</v>
      </c>
      <c r="AB183" s="241" t="s">
        <v>85</v>
      </c>
      <c r="AC183" s="241" t="s">
        <v>85</v>
      </c>
      <c r="AD183" s="241" t="s">
        <v>85</v>
      </c>
      <c r="AE183" s="241" t="s">
        <v>85</v>
      </c>
      <c r="AF183" s="241" t="s">
        <v>85</v>
      </c>
      <c r="AG183" s="241" t="s">
        <v>85</v>
      </c>
      <c r="AH183" s="241" t="s">
        <v>85</v>
      </c>
      <c r="AI183" s="241" t="s">
        <v>85</v>
      </c>
      <c r="AJ183" s="242">
        <v>6</v>
      </c>
      <c r="AK183" s="242">
        <v>10</v>
      </c>
      <c r="AL183" s="241">
        <f>AL182</f>
        <v>15.23</v>
      </c>
      <c r="AM183" s="241">
        <f>AM182</f>
        <v>2.7E-2</v>
      </c>
      <c r="AN183" s="241">
        <f>AN182</f>
        <v>12</v>
      </c>
      <c r="AQ183" s="244">
        <f>AM183*I183+AL183</f>
        <v>16.489280000000001</v>
      </c>
      <c r="AR183" s="244">
        <f t="shared" ref="AR183:AR189" si="231">0.1*AQ183</f>
        <v>1.6489280000000002</v>
      </c>
      <c r="AS183" s="245">
        <f t="shared" ref="AS183:AS189" si="232">AJ183*3+0.25*AK183</f>
        <v>20.5</v>
      </c>
      <c r="AT183" s="245">
        <f t="shared" ref="AT183:AT189" si="233">SUM(AQ183:AS183)/4</f>
        <v>9.6595520000000015</v>
      </c>
      <c r="AU183" s="244">
        <f>10068.2*J183*POWER(10,-6)*10</f>
        <v>0.12283203999999999</v>
      </c>
      <c r="AV183" s="245">
        <f t="shared" si="229"/>
        <v>48.420592040000002</v>
      </c>
      <c r="AW183" s="246">
        <f t="shared" ref="AW183:AW189" si="234">AJ183*H183</f>
        <v>2.2799999999999998E-6</v>
      </c>
      <c r="AX183" s="246">
        <f t="shared" ref="AX183:AX189" si="235">H183*AK183</f>
        <v>3.7999999999999996E-6</v>
      </c>
      <c r="AY183" s="246">
        <f t="shared" ref="AY183" si="236">H183*AV183</f>
        <v>1.8399824975199998E-5</v>
      </c>
    </row>
    <row r="184" spans="1:51" s="241" customFormat="1" x14ac:dyDescent="0.3">
      <c r="A184" s="232" t="s">
        <v>21</v>
      </c>
      <c r="B184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4" s="53" t="s">
        <v>256</v>
      </c>
      <c r="D184" s="234" t="s">
        <v>180</v>
      </c>
      <c r="E184" s="247">
        <f>E182</f>
        <v>9.9999999999999995E-7</v>
      </c>
      <c r="F184" s="248">
        <f t="shared" ref="F184:F190" si="237">F183</f>
        <v>2</v>
      </c>
      <c r="G184" s="232">
        <v>0.76</v>
      </c>
      <c r="H184" s="236">
        <f t="shared" si="230"/>
        <v>1.5199999999999998E-6</v>
      </c>
      <c r="I184" s="249">
        <f>I182</f>
        <v>46.64</v>
      </c>
      <c r="J184" s="257">
        <v>0.36</v>
      </c>
      <c r="K184" s="250" t="s">
        <v>186</v>
      </c>
      <c r="L184" s="251">
        <v>15</v>
      </c>
      <c r="M184" s="241" t="str">
        <f t="shared" si="226"/>
        <v>С3</v>
      </c>
      <c r="N184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4" s="241" t="str">
        <f t="shared" si="228"/>
        <v>Полное-токси</v>
      </c>
      <c r="P184" s="241" t="s">
        <v>85</v>
      </c>
      <c r="Q184" s="241" t="s">
        <v>85</v>
      </c>
      <c r="R184" s="241" t="s">
        <v>85</v>
      </c>
      <c r="S184" s="241" t="s">
        <v>85</v>
      </c>
      <c r="T184" s="241" t="s">
        <v>85</v>
      </c>
      <c r="U184" s="241" t="s">
        <v>85</v>
      </c>
      <c r="V184" s="241" t="s">
        <v>85</v>
      </c>
      <c r="W184" s="241" t="s">
        <v>85</v>
      </c>
      <c r="X184" s="241" t="s">
        <v>85</v>
      </c>
      <c r="Y184" s="241" t="s">
        <v>85</v>
      </c>
      <c r="Z184" s="322" t="s">
        <v>85</v>
      </c>
      <c r="AA184" s="241" t="s">
        <v>85</v>
      </c>
      <c r="AB184" s="241" t="s">
        <v>85</v>
      </c>
      <c r="AC184" s="241">
        <v>45</v>
      </c>
      <c r="AD184" s="241">
        <v>131.4</v>
      </c>
      <c r="AE184" s="241" t="s">
        <v>85</v>
      </c>
      <c r="AF184" s="241" t="s">
        <v>85</v>
      </c>
      <c r="AG184" s="241" t="s">
        <v>85</v>
      </c>
      <c r="AH184" s="241" t="s">
        <v>85</v>
      </c>
      <c r="AI184" s="241" t="s">
        <v>85</v>
      </c>
      <c r="AJ184" s="241">
        <v>3</v>
      </c>
      <c r="AK184" s="241">
        <v>10</v>
      </c>
      <c r="AL184" s="241">
        <f>AL182</f>
        <v>15.23</v>
      </c>
      <c r="AM184" s="241">
        <f>AM182</f>
        <v>2.7E-2</v>
      </c>
      <c r="AN184" s="241">
        <f>AN182</f>
        <v>12</v>
      </c>
      <c r="AQ184" s="244">
        <f>AM184*I184*0.1+AL184</f>
        <v>15.355928</v>
      </c>
      <c r="AR184" s="244">
        <f t="shared" si="231"/>
        <v>1.5355928000000001</v>
      </c>
      <c r="AS184" s="245">
        <f t="shared" si="232"/>
        <v>11.5</v>
      </c>
      <c r="AT184" s="245">
        <f t="shared" si="233"/>
        <v>7.0978802000000005</v>
      </c>
      <c r="AU184" s="244">
        <f>1333*J182*POWER(10,-6)</f>
        <v>3.1085560000000002E-3</v>
      </c>
      <c r="AV184" s="245">
        <f t="shared" si="229"/>
        <v>35.492509556000002</v>
      </c>
      <c r="AW184" s="246">
        <f t="shared" si="234"/>
        <v>4.5599999999999995E-6</v>
      </c>
      <c r="AX184" s="246">
        <f t="shared" si="235"/>
        <v>1.5199999999999998E-5</v>
      </c>
      <c r="AY184" s="246">
        <f>H184*AV184</f>
        <v>5.3948614525119999E-5</v>
      </c>
    </row>
    <row r="185" spans="1:51" s="241" customFormat="1" x14ac:dyDescent="0.3">
      <c r="A185" s="232" t="s">
        <v>22</v>
      </c>
      <c r="B185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5" s="53" t="s">
        <v>222</v>
      </c>
      <c r="D185" s="234" t="s">
        <v>223</v>
      </c>
      <c r="E185" s="235">
        <v>1.0000000000000001E-5</v>
      </c>
      <c r="F185" s="248">
        <f t="shared" si="237"/>
        <v>2</v>
      </c>
      <c r="G185" s="232">
        <v>4.0000000000000008E-2</v>
      </c>
      <c r="H185" s="236">
        <f t="shared" si="230"/>
        <v>8.0000000000000018E-7</v>
      </c>
      <c r="I185" s="249">
        <f>0.15*I182</f>
        <v>6.9959999999999996</v>
      </c>
      <c r="J185" s="238">
        <f>I185</f>
        <v>6.9959999999999996</v>
      </c>
      <c r="K185" s="250" t="s">
        <v>188</v>
      </c>
      <c r="L185" s="251">
        <v>45390</v>
      </c>
      <c r="M185" s="241" t="str">
        <f t="shared" si="226"/>
        <v>С4</v>
      </c>
      <c r="N185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5" s="241" t="str">
        <f t="shared" si="228"/>
        <v>Частичное факел</v>
      </c>
      <c r="P185" s="241" t="s">
        <v>85</v>
      </c>
      <c r="Q185" s="241" t="s">
        <v>85</v>
      </c>
      <c r="R185" s="241" t="s">
        <v>85</v>
      </c>
      <c r="S185" s="241" t="s">
        <v>85</v>
      </c>
      <c r="T185" s="241" t="s">
        <v>85</v>
      </c>
      <c r="U185" s="241" t="s">
        <v>85</v>
      </c>
      <c r="V185" s="241" t="s">
        <v>85</v>
      </c>
      <c r="W185" s="241" t="s">
        <v>85</v>
      </c>
      <c r="X185" s="241" t="s">
        <v>85</v>
      </c>
      <c r="Y185" s="241">
        <v>44</v>
      </c>
      <c r="Z185" s="241">
        <v>7</v>
      </c>
      <c r="AA185" s="241" t="s">
        <v>85</v>
      </c>
      <c r="AB185" s="241" t="s">
        <v>85</v>
      </c>
      <c r="AC185" s="241" t="s">
        <v>85</v>
      </c>
      <c r="AD185" s="241" t="s">
        <v>85</v>
      </c>
      <c r="AE185" s="241" t="s">
        <v>85</v>
      </c>
      <c r="AF185" s="241" t="s">
        <v>85</v>
      </c>
      <c r="AG185" s="241" t="s">
        <v>85</v>
      </c>
      <c r="AH185" s="241" t="s">
        <v>85</v>
      </c>
      <c r="AI185" s="241" t="s">
        <v>85</v>
      </c>
      <c r="AJ185" s="241">
        <v>2</v>
      </c>
      <c r="AK185" s="241">
        <v>3</v>
      </c>
      <c r="AL185" s="241">
        <f>0.1*$AL182</f>
        <v>1.5230000000000001</v>
      </c>
      <c r="AM185" s="241">
        <f>AM183</f>
        <v>2.7E-2</v>
      </c>
      <c r="AN185" s="241">
        <f>AN182</f>
        <v>12</v>
      </c>
      <c r="AQ185" s="244">
        <f>AM185*I185*0.1+AL185</f>
        <v>1.5418892000000002</v>
      </c>
      <c r="AR185" s="244">
        <f t="shared" si="231"/>
        <v>0.15418892000000003</v>
      </c>
      <c r="AS185" s="245">
        <f t="shared" si="232"/>
        <v>6.75</v>
      </c>
      <c r="AT185" s="245">
        <f t="shared" si="233"/>
        <v>2.1115195299999998</v>
      </c>
      <c r="AU185" s="244">
        <f>10068.2*J185*POWER(10,-6)</f>
        <v>7.0437127200000005E-2</v>
      </c>
      <c r="AV185" s="245">
        <f t="shared" si="229"/>
        <v>10.6280347772</v>
      </c>
      <c r="AW185" s="246">
        <f t="shared" si="234"/>
        <v>1.6000000000000004E-6</v>
      </c>
      <c r="AX185" s="246">
        <f t="shared" si="235"/>
        <v>2.4000000000000007E-6</v>
      </c>
      <c r="AY185" s="246">
        <f t="shared" ref="AY185:AY189" si="238">H185*AV185</f>
        <v>8.5024278217600021E-6</v>
      </c>
    </row>
    <row r="186" spans="1:51" s="241" customFormat="1" x14ac:dyDescent="0.3">
      <c r="A186" s="232" t="s">
        <v>23</v>
      </c>
      <c r="B186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6" s="53" t="s">
        <v>257</v>
      </c>
      <c r="D186" s="234" t="s">
        <v>181</v>
      </c>
      <c r="E186" s="247">
        <f>E185</f>
        <v>1.0000000000000001E-5</v>
      </c>
      <c r="F186" s="248">
        <f t="shared" si="237"/>
        <v>2</v>
      </c>
      <c r="G186" s="232">
        <v>0.16000000000000003</v>
      </c>
      <c r="H186" s="236">
        <f t="shared" si="230"/>
        <v>3.2000000000000007E-6</v>
      </c>
      <c r="I186" s="249">
        <f>0.15*I182</f>
        <v>6.9959999999999996</v>
      </c>
      <c r="J186" s="238">
        <f>J184*0.15</f>
        <v>5.3999999999999999E-2</v>
      </c>
      <c r="K186" s="250" t="s">
        <v>189</v>
      </c>
      <c r="L186" s="251">
        <v>3</v>
      </c>
      <c r="M186" s="241" t="str">
        <f t="shared" si="226"/>
        <v>С5</v>
      </c>
      <c r="N186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6" s="241" t="str">
        <f t="shared" si="228"/>
        <v>Частичное-токси</v>
      </c>
      <c r="P186" s="241" t="s">
        <v>85</v>
      </c>
      <c r="Q186" s="241" t="s">
        <v>85</v>
      </c>
      <c r="R186" s="241" t="s">
        <v>85</v>
      </c>
      <c r="S186" s="241" t="s">
        <v>85</v>
      </c>
      <c r="T186" s="241" t="s">
        <v>85</v>
      </c>
      <c r="U186" s="241" t="s">
        <v>85</v>
      </c>
      <c r="V186" s="241" t="s">
        <v>85</v>
      </c>
      <c r="W186" s="241" t="s">
        <v>85</v>
      </c>
      <c r="X186" s="241" t="s">
        <v>85</v>
      </c>
      <c r="Y186" s="241" t="s">
        <v>85</v>
      </c>
      <c r="Z186" s="241" t="s">
        <v>85</v>
      </c>
      <c r="AA186" s="241" t="s">
        <v>85</v>
      </c>
      <c r="AB186" s="241" t="s">
        <v>85</v>
      </c>
      <c r="AC186" s="241">
        <v>6.8</v>
      </c>
      <c r="AD186" s="241">
        <v>19.7</v>
      </c>
      <c r="AE186" s="241" t="s">
        <v>85</v>
      </c>
      <c r="AF186" s="241" t="s">
        <v>85</v>
      </c>
      <c r="AG186" s="241" t="s">
        <v>85</v>
      </c>
      <c r="AH186" s="241" t="s">
        <v>85</v>
      </c>
      <c r="AI186" s="241" t="s">
        <v>85</v>
      </c>
      <c r="AJ186" s="241">
        <v>1</v>
      </c>
      <c r="AK186" s="241">
        <v>1</v>
      </c>
      <c r="AL186" s="241">
        <f t="shared" ref="AL186:AL189" si="239">0.1*$AL183</f>
        <v>1.5230000000000001</v>
      </c>
      <c r="AM186" s="241">
        <f>AM182</f>
        <v>2.7E-2</v>
      </c>
      <c r="AN186" s="241">
        <f>ROUNDUP(AN182/3,0)</f>
        <v>4</v>
      </c>
      <c r="AQ186" s="244">
        <f>AM186*I186+AL186</f>
        <v>1.7118920000000002</v>
      </c>
      <c r="AR186" s="244">
        <f t="shared" si="231"/>
        <v>0.17118920000000004</v>
      </c>
      <c r="AS186" s="245">
        <f t="shared" si="232"/>
        <v>3.25</v>
      </c>
      <c r="AT186" s="245">
        <f t="shared" si="233"/>
        <v>1.2832703000000001</v>
      </c>
      <c r="AU186" s="244">
        <f>1333*J183*POWER(10,-6)*10</f>
        <v>1.6262599999999999E-2</v>
      </c>
      <c r="AV186" s="245">
        <f t="shared" si="229"/>
        <v>6.4326141000000003</v>
      </c>
      <c r="AW186" s="246">
        <f t="shared" si="234"/>
        <v>3.2000000000000007E-6</v>
      </c>
      <c r="AX186" s="246">
        <f t="shared" si="235"/>
        <v>3.2000000000000007E-6</v>
      </c>
      <c r="AY186" s="246">
        <f t="shared" si="238"/>
        <v>2.0584365120000005E-5</v>
      </c>
    </row>
    <row r="187" spans="1:51" s="241" customFormat="1" x14ac:dyDescent="0.3">
      <c r="A187" s="232" t="s">
        <v>24</v>
      </c>
      <c r="B187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7" s="53" t="s">
        <v>224</v>
      </c>
      <c r="D187" s="234" t="s">
        <v>223</v>
      </c>
      <c r="E187" s="247">
        <f>E186</f>
        <v>1.0000000000000001E-5</v>
      </c>
      <c r="F187" s="248">
        <f t="shared" si="237"/>
        <v>2</v>
      </c>
      <c r="G187" s="232">
        <v>4.0000000000000008E-2</v>
      </c>
      <c r="H187" s="236">
        <f t="shared" si="230"/>
        <v>8.0000000000000018E-7</v>
      </c>
      <c r="I187" s="249">
        <f>I185*0.15</f>
        <v>1.0493999999999999</v>
      </c>
      <c r="J187" s="238">
        <f>I187*0.25</f>
        <v>0.26234999999999997</v>
      </c>
      <c r="K187" s="253" t="s">
        <v>200</v>
      </c>
      <c r="L187" s="254">
        <v>22</v>
      </c>
      <c r="M187" s="241" t="str">
        <f t="shared" si="226"/>
        <v>С6</v>
      </c>
      <c r="N187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7" s="241" t="str">
        <f t="shared" si="228"/>
        <v>Частичное факел</v>
      </c>
      <c r="P187" s="241" t="s">
        <v>85</v>
      </c>
      <c r="Q187" s="241" t="s">
        <v>85</v>
      </c>
      <c r="R187" s="241" t="s">
        <v>85</v>
      </c>
      <c r="S187" s="241" t="s">
        <v>85</v>
      </c>
      <c r="T187" s="241" t="s">
        <v>85</v>
      </c>
      <c r="U187" s="241" t="s">
        <v>85</v>
      </c>
      <c r="V187" s="241" t="s">
        <v>85</v>
      </c>
      <c r="W187" s="241" t="s">
        <v>85</v>
      </c>
      <c r="X187" s="241" t="s">
        <v>85</v>
      </c>
      <c r="Y187" s="241">
        <v>15</v>
      </c>
      <c r="Z187" s="241">
        <v>3</v>
      </c>
      <c r="AA187" s="241" t="s">
        <v>85</v>
      </c>
      <c r="AB187" s="241" t="s">
        <v>85</v>
      </c>
      <c r="AC187" s="241" t="s">
        <v>85</v>
      </c>
      <c r="AD187" s="241" t="s">
        <v>85</v>
      </c>
      <c r="AE187" s="241" t="s">
        <v>85</v>
      </c>
      <c r="AF187" s="241" t="s">
        <v>85</v>
      </c>
      <c r="AG187" s="241" t="s">
        <v>85</v>
      </c>
      <c r="AH187" s="241" t="s">
        <v>85</v>
      </c>
      <c r="AI187" s="241" t="s">
        <v>85</v>
      </c>
      <c r="AJ187" s="241">
        <v>1</v>
      </c>
      <c r="AK187" s="241">
        <v>1</v>
      </c>
      <c r="AL187" s="241">
        <f t="shared" si="239"/>
        <v>1.5230000000000001</v>
      </c>
      <c r="AM187" s="241">
        <f>AM182</f>
        <v>2.7E-2</v>
      </c>
      <c r="AN187" s="241">
        <f>AN186</f>
        <v>4</v>
      </c>
      <c r="AQ187" s="244">
        <f t="shared" ref="AQ187:AQ188" si="240">AM187*I187+AL187</f>
        <v>1.5513338000000001</v>
      </c>
      <c r="AR187" s="244">
        <f t="shared" si="231"/>
        <v>0.15513338000000002</v>
      </c>
      <c r="AS187" s="245">
        <f t="shared" si="232"/>
        <v>3.25</v>
      </c>
      <c r="AT187" s="245">
        <f t="shared" si="233"/>
        <v>1.2391167950000002</v>
      </c>
      <c r="AU187" s="244">
        <f>10068.2*J187*POWER(10,-6)</f>
        <v>2.6413922699999996E-3</v>
      </c>
      <c r="AV187" s="245">
        <f t="shared" si="229"/>
        <v>6.1982253672700001</v>
      </c>
      <c r="AW187" s="246">
        <f t="shared" si="234"/>
        <v>8.0000000000000018E-7</v>
      </c>
      <c r="AX187" s="246">
        <f t="shared" si="235"/>
        <v>8.0000000000000018E-7</v>
      </c>
      <c r="AY187" s="246">
        <f t="shared" si="238"/>
        <v>4.9585802938160009E-6</v>
      </c>
    </row>
    <row r="188" spans="1:51" s="241" customFormat="1" x14ac:dyDescent="0.3">
      <c r="A188" s="232" t="s">
        <v>219</v>
      </c>
      <c r="B188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8" s="53" t="s">
        <v>225</v>
      </c>
      <c r="D188" s="234" t="s">
        <v>174</v>
      </c>
      <c r="E188" s="247">
        <f>E186</f>
        <v>1.0000000000000001E-5</v>
      </c>
      <c r="F188" s="248">
        <f t="shared" si="237"/>
        <v>2</v>
      </c>
      <c r="G188" s="232">
        <v>0.15200000000000002</v>
      </c>
      <c r="H188" s="236">
        <f t="shared" si="230"/>
        <v>3.0400000000000005E-6</v>
      </c>
      <c r="I188" s="249">
        <f>I185*0.15</f>
        <v>1.0493999999999999</v>
      </c>
      <c r="J188" s="238">
        <f>J187</f>
        <v>0.26234999999999997</v>
      </c>
      <c r="K188" s="250"/>
      <c r="L188" s="251"/>
      <c r="M188" s="241" t="str">
        <f t="shared" si="226"/>
        <v>С7</v>
      </c>
      <c r="N188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8" s="241" t="str">
        <f t="shared" si="228"/>
        <v>Частичное-пожар-вспышка</v>
      </c>
      <c r="P188" s="241" t="s">
        <v>85</v>
      </c>
      <c r="Q188" s="241" t="s">
        <v>85</v>
      </c>
      <c r="R188" s="241" t="s">
        <v>85</v>
      </c>
      <c r="S188" s="241" t="s">
        <v>85</v>
      </c>
      <c r="T188" s="241" t="s">
        <v>85</v>
      </c>
      <c r="U188" s="241" t="s">
        <v>85</v>
      </c>
      <c r="V188" s="241" t="s">
        <v>85</v>
      </c>
      <c r="W188" s="241" t="s">
        <v>85</v>
      </c>
      <c r="X188" s="241" t="s">
        <v>85</v>
      </c>
      <c r="Y188" s="241" t="s">
        <v>85</v>
      </c>
      <c r="Z188" s="241" t="s">
        <v>85</v>
      </c>
      <c r="AA188" s="241">
        <v>21.55</v>
      </c>
      <c r="AB188" s="241">
        <v>25.86</v>
      </c>
      <c r="AC188" s="241" t="s">
        <v>85</v>
      </c>
      <c r="AD188" s="241" t="s">
        <v>85</v>
      </c>
      <c r="AE188" s="241" t="s">
        <v>85</v>
      </c>
      <c r="AF188" s="241" t="s">
        <v>85</v>
      </c>
      <c r="AG188" s="241" t="s">
        <v>85</v>
      </c>
      <c r="AH188" s="241" t="s">
        <v>85</v>
      </c>
      <c r="AI188" s="241" t="s">
        <v>85</v>
      </c>
      <c r="AJ188" s="241">
        <v>2</v>
      </c>
      <c r="AK188" s="241">
        <v>3</v>
      </c>
      <c r="AL188" s="241">
        <f t="shared" si="239"/>
        <v>0.15230000000000002</v>
      </c>
      <c r="AM188" s="241">
        <f>AM182</f>
        <v>2.7E-2</v>
      </c>
      <c r="AN188" s="241">
        <f>ROUNDUP(AN182/3,0)</f>
        <v>4</v>
      </c>
      <c r="AQ188" s="244">
        <f t="shared" si="240"/>
        <v>0.18063380000000001</v>
      </c>
      <c r="AR188" s="244">
        <f t="shared" si="231"/>
        <v>1.806338E-2</v>
      </c>
      <c r="AS188" s="245">
        <f t="shared" si="232"/>
        <v>6.75</v>
      </c>
      <c r="AT188" s="245">
        <f t="shared" si="233"/>
        <v>1.737174295</v>
      </c>
      <c r="AU188" s="244">
        <f>10068.2*J188*POWER(10,-6)</f>
        <v>2.6413922699999996E-3</v>
      </c>
      <c r="AV188" s="245">
        <f t="shared" si="229"/>
        <v>8.6885128672699992</v>
      </c>
      <c r="AW188" s="246">
        <f t="shared" si="234"/>
        <v>6.0800000000000011E-6</v>
      </c>
      <c r="AX188" s="246">
        <f t="shared" si="235"/>
        <v>9.1200000000000008E-6</v>
      </c>
      <c r="AY188" s="246">
        <f t="shared" si="238"/>
        <v>2.6413079116500802E-5</v>
      </c>
    </row>
    <row r="189" spans="1:51" s="241" customFormat="1" ht="15" thickBot="1" x14ac:dyDescent="0.35">
      <c r="A189" s="232" t="s">
        <v>220</v>
      </c>
      <c r="B189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9" s="53" t="s">
        <v>228</v>
      </c>
      <c r="D189" s="234" t="s">
        <v>181</v>
      </c>
      <c r="E189" s="247">
        <f>E186</f>
        <v>1.0000000000000001E-5</v>
      </c>
      <c r="F189" s="248">
        <f t="shared" si="237"/>
        <v>2</v>
      </c>
      <c r="G189" s="232">
        <v>0.6080000000000001</v>
      </c>
      <c r="H189" s="236">
        <f t="shared" si="230"/>
        <v>1.2160000000000002E-5</v>
      </c>
      <c r="I189" s="249">
        <f>I185*0.15</f>
        <v>1.0493999999999999</v>
      </c>
      <c r="J189" s="238">
        <f>0.15*J187</f>
        <v>3.9352499999999992E-2</v>
      </c>
      <c r="K189" s="255"/>
      <c r="L189" s="256"/>
      <c r="M189" s="241" t="str">
        <f t="shared" si="226"/>
        <v>С8</v>
      </c>
      <c r="N189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9" s="241" t="str">
        <f t="shared" si="228"/>
        <v>Частичное-токси</v>
      </c>
      <c r="P189" s="241" t="s">
        <v>85</v>
      </c>
      <c r="Q189" s="241" t="s">
        <v>85</v>
      </c>
      <c r="R189" s="241" t="s">
        <v>85</v>
      </c>
      <c r="S189" s="241" t="s">
        <v>85</v>
      </c>
      <c r="T189" s="241" t="s">
        <v>85</v>
      </c>
      <c r="U189" s="241" t="s">
        <v>85</v>
      </c>
      <c r="V189" s="241" t="s">
        <v>85</v>
      </c>
      <c r="W189" s="241" t="s">
        <v>85</v>
      </c>
      <c r="X189" s="241" t="s">
        <v>85</v>
      </c>
      <c r="Y189" s="241" t="s">
        <v>85</v>
      </c>
      <c r="Z189" s="241" t="s">
        <v>85</v>
      </c>
      <c r="AA189" s="241" t="s">
        <v>85</v>
      </c>
      <c r="AB189" s="241" t="s">
        <v>85</v>
      </c>
      <c r="AC189" s="241">
        <v>4.9000000000000004</v>
      </c>
      <c r="AD189" s="241">
        <v>14.4</v>
      </c>
      <c r="AE189" s="241" t="s">
        <v>85</v>
      </c>
      <c r="AF189" s="241" t="s">
        <v>85</v>
      </c>
      <c r="AG189" s="241" t="s">
        <v>85</v>
      </c>
      <c r="AH189" s="241" t="s">
        <v>85</v>
      </c>
      <c r="AI189" s="241" t="s">
        <v>85</v>
      </c>
      <c r="AJ189" s="241">
        <v>1</v>
      </c>
      <c r="AK189" s="241">
        <v>1</v>
      </c>
      <c r="AL189" s="241">
        <f t="shared" si="239"/>
        <v>0.15230000000000002</v>
      </c>
      <c r="AM189" s="241">
        <f>AM182</f>
        <v>2.7E-2</v>
      </c>
      <c r="AN189" s="241">
        <f>ROUNDUP(AN182/3,0)</f>
        <v>4</v>
      </c>
      <c r="AQ189" s="244">
        <f>AM189*I189*0.1+AL189</f>
        <v>0.15513338000000002</v>
      </c>
      <c r="AR189" s="244">
        <f t="shared" si="231"/>
        <v>1.5513338000000002E-2</v>
      </c>
      <c r="AS189" s="245">
        <f t="shared" si="232"/>
        <v>3.25</v>
      </c>
      <c r="AT189" s="245">
        <f t="shared" si="233"/>
        <v>0.85516167949999999</v>
      </c>
      <c r="AU189" s="244">
        <f>1333*J187*POWER(10,-6)</f>
        <v>3.4971254999999993E-4</v>
      </c>
      <c r="AV189" s="245">
        <f t="shared" si="229"/>
        <v>4.2761581100499999</v>
      </c>
      <c r="AW189" s="246">
        <f t="shared" si="234"/>
        <v>1.2160000000000002E-5</v>
      </c>
      <c r="AX189" s="246">
        <f t="shared" si="235"/>
        <v>1.2160000000000002E-5</v>
      </c>
      <c r="AY189" s="246">
        <f t="shared" si="238"/>
        <v>5.199808261820801E-5</v>
      </c>
    </row>
    <row r="190" spans="1:51" s="241" customFormat="1" x14ac:dyDescent="0.3">
      <c r="A190" s="296" t="s">
        <v>251</v>
      </c>
      <c r="B190" s="296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90" s="296" t="s">
        <v>354</v>
      </c>
      <c r="D190" s="296" t="s">
        <v>355</v>
      </c>
      <c r="E190" s="297">
        <v>2.5000000000000001E-5</v>
      </c>
      <c r="F190" s="248">
        <f t="shared" si="237"/>
        <v>2</v>
      </c>
      <c r="G190" s="296">
        <v>1</v>
      </c>
      <c r="H190" s="298">
        <f t="shared" si="230"/>
        <v>5.0000000000000002E-5</v>
      </c>
      <c r="I190" s="299">
        <f>I182</f>
        <v>46.64</v>
      </c>
      <c r="J190" s="299">
        <f>I190*0.07</f>
        <v>3.2648000000000001</v>
      </c>
      <c r="K190" s="296"/>
      <c r="L190" s="296"/>
      <c r="M190" s="300" t="str">
        <f t="shared" si="226"/>
        <v>С9</v>
      </c>
      <c r="N190" s="300"/>
      <c r="O190" s="300"/>
      <c r="P190" s="300">
        <v>18.3</v>
      </c>
      <c r="Q190" s="300">
        <v>25.4</v>
      </c>
      <c r="R190" s="300">
        <v>36.299999999999997</v>
      </c>
      <c r="S190" s="300">
        <v>67.599999999999994</v>
      </c>
      <c r="T190" s="300" t="s">
        <v>85</v>
      </c>
      <c r="U190" s="300" t="s">
        <v>85</v>
      </c>
      <c r="V190" s="300" t="s">
        <v>85</v>
      </c>
      <c r="W190" s="300" t="s">
        <v>85</v>
      </c>
      <c r="X190" s="300" t="s">
        <v>85</v>
      </c>
      <c r="Y190" s="300" t="s">
        <v>85</v>
      </c>
      <c r="Z190" s="300" t="s">
        <v>85</v>
      </c>
      <c r="AA190" s="300" t="s">
        <v>85</v>
      </c>
      <c r="AB190" s="300" t="s">
        <v>85</v>
      </c>
      <c r="AC190" s="300" t="s">
        <v>85</v>
      </c>
      <c r="AD190" s="300" t="s">
        <v>85</v>
      </c>
      <c r="AE190" s="300">
        <v>43</v>
      </c>
      <c r="AF190" s="300">
        <v>75</v>
      </c>
      <c r="AG190" s="300">
        <v>93.5</v>
      </c>
      <c r="AH190" s="300">
        <v>125</v>
      </c>
      <c r="AI190" s="241" t="s">
        <v>85</v>
      </c>
      <c r="AJ190" s="300">
        <v>1</v>
      </c>
      <c r="AK190" s="300">
        <v>2</v>
      </c>
      <c r="AL190" s="300">
        <f>AL182</f>
        <v>15.23</v>
      </c>
      <c r="AM190" s="300">
        <f>AM182</f>
        <v>2.7E-2</v>
      </c>
      <c r="AN190" s="300">
        <v>5</v>
      </c>
      <c r="AO190" s="300"/>
      <c r="AP190" s="300"/>
      <c r="AQ190" s="301">
        <f>AM190*I190+AL190</f>
        <v>16.489280000000001</v>
      </c>
      <c r="AR190" s="301">
        <f>0.1*AQ190</f>
        <v>1.6489280000000002</v>
      </c>
      <c r="AS190" s="302">
        <f>AJ190*3+0.25*AK190</f>
        <v>3.5</v>
      </c>
      <c r="AT190" s="302">
        <f>SUM(AQ190:AS190)/4</f>
        <v>5.4095520000000006</v>
      </c>
      <c r="AU190" s="301">
        <f>10068.2*J190*POWER(10,-6)</f>
        <v>3.2870659360000005E-2</v>
      </c>
      <c r="AV190" s="302">
        <f t="shared" si="229"/>
        <v>27.080630659360004</v>
      </c>
      <c r="AW190" s="303">
        <f>AJ190*H190</f>
        <v>5.0000000000000002E-5</v>
      </c>
      <c r="AX190" s="303">
        <f>H190*AK190</f>
        <v>1E-4</v>
      </c>
      <c r="AY190" s="303">
        <f>H190*AV190</f>
        <v>1.3540315329680004E-3</v>
      </c>
    </row>
    <row r="191" spans="1:51" ht="15" thickBot="1" x14ac:dyDescent="0.35">
      <c r="P191" t="s">
        <v>85</v>
      </c>
      <c r="Q191" t="s">
        <v>85</v>
      </c>
      <c r="R191" t="s">
        <v>85</v>
      </c>
      <c r="S191" t="s">
        <v>85</v>
      </c>
      <c r="T191" t="s">
        <v>85</v>
      </c>
      <c r="U191" t="s">
        <v>85</v>
      </c>
      <c r="V191" t="s">
        <v>85</v>
      </c>
      <c r="W191" t="s">
        <v>85</v>
      </c>
      <c r="X191" t="s">
        <v>85</v>
      </c>
      <c r="Y191" t="s">
        <v>85</v>
      </c>
      <c r="Z191" t="s">
        <v>85</v>
      </c>
      <c r="AA191" t="s">
        <v>85</v>
      </c>
      <c r="AB191" t="s">
        <v>85</v>
      </c>
      <c r="AC191" t="s">
        <v>85</v>
      </c>
      <c r="AD191" t="s">
        <v>85</v>
      </c>
      <c r="AE191" t="s">
        <v>85</v>
      </c>
      <c r="AF191" t="s">
        <v>85</v>
      </c>
      <c r="AG191" t="s">
        <v>85</v>
      </c>
      <c r="AH191" t="s">
        <v>85</v>
      </c>
      <c r="AI191" t="s">
        <v>85</v>
      </c>
    </row>
    <row r="192" spans="1:51" s="215" customFormat="1" ht="15" thickBot="1" x14ac:dyDescent="0.35">
      <c r="A192" s="206" t="s">
        <v>19</v>
      </c>
      <c r="B192" s="207" t="s">
        <v>353</v>
      </c>
      <c r="C192" s="51" t="s">
        <v>205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>E192*F192*G192</f>
        <v>5.0000000000000008E-7</v>
      </c>
      <c r="I192" s="211">
        <v>40.4</v>
      </c>
      <c r="J192" s="223">
        <f>I192</f>
        <v>40.4</v>
      </c>
      <c r="K192" s="213" t="s">
        <v>184</v>
      </c>
      <c r="L192" s="214">
        <v>458</v>
      </c>
      <c r="M192" s="215" t="str">
        <f t="shared" ref="M192:N197" si="241">A192</f>
        <v>С1</v>
      </c>
      <c r="N192" s="215" t="str">
        <f t="shared" si="241"/>
        <v>Сырьевая емкость гудрона Поз. Е-101 Рег. №ТО-425(У) Учетный номер –№43-20-4612 ОК(НХС) Заводской №- APC-D-VE-1676</v>
      </c>
      <c r="O192" s="215" t="str">
        <f t="shared" ref="O192:O197" si="242">D192</f>
        <v>Полное-пожар</v>
      </c>
      <c r="P192" s="215">
        <v>18.3</v>
      </c>
      <c r="Q192" s="215">
        <v>25.3</v>
      </c>
      <c r="R192" s="215">
        <v>36.1</v>
      </c>
      <c r="S192" s="215">
        <v>67.3</v>
      </c>
      <c r="T192" s="215" t="s">
        <v>85</v>
      </c>
      <c r="U192" s="215" t="s">
        <v>85</v>
      </c>
      <c r="V192" s="215" t="s">
        <v>85</v>
      </c>
      <c r="W192" s="215" t="s">
        <v>85</v>
      </c>
      <c r="X192" s="215" t="s">
        <v>85</v>
      </c>
      <c r="Y192" s="215" t="s">
        <v>85</v>
      </c>
      <c r="Z192" s="215" t="s">
        <v>85</v>
      </c>
      <c r="AA192" s="215" t="s">
        <v>85</v>
      </c>
      <c r="AB192" s="215" t="s">
        <v>85</v>
      </c>
      <c r="AC192" s="215" t="s">
        <v>85</v>
      </c>
      <c r="AD192" s="215" t="s">
        <v>85</v>
      </c>
      <c r="AE192" s="215" t="s">
        <v>85</v>
      </c>
      <c r="AF192" s="215" t="s">
        <v>85</v>
      </c>
      <c r="AG192" s="215" t="s">
        <v>85</v>
      </c>
      <c r="AH192" s="215" t="s">
        <v>85</v>
      </c>
      <c r="AI192" s="215" t="s">
        <v>85</v>
      </c>
      <c r="AJ192" s="216">
        <v>1</v>
      </c>
      <c r="AK192" s="216">
        <v>2</v>
      </c>
      <c r="AL192" s="217">
        <v>2.58</v>
      </c>
      <c r="AM192" s="217">
        <v>2.7E-2</v>
      </c>
      <c r="AN192" s="217">
        <v>5</v>
      </c>
      <c r="AQ192" s="218">
        <f>AM192*I192+AL192</f>
        <v>3.6707999999999998</v>
      </c>
      <c r="AR192" s="218">
        <f>0.1*AQ192</f>
        <v>0.36708000000000002</v>
      </c>
      <c r="AS192" s="219">
        <f>AJ192*3+0.25*AK192</f>
        <v>3.5</v>
      </c>
      <c r="AT192" s="219">
        <f>SUM(AQ192:AS192)/4</f>
        <v>1.8844699999999999</v>
      </c>
      <c r="AU192" s="218">
        <f>10068.2*J192*POWER(10,-6)</f>
        <v>0.40675528</v>
      </c>
      <c r="AV192" s="219">
        <f t="shared" ref="AV192:AV197" si="243">AU192+AT192+AS192+AR192+AQ192</f>
        <v>9.8291052800000003</v>
      </c>
      <c r="AW192" s="220">
        <f>AJ192*H192</f>
        <v>5.0000000000000008E-7</v>
      </c>
      <c r="AX192" s="220">
        <f>H192*AK192</f>
        <v>1.0000000000000002E-6</v>
      </c>
      <c r="AY192" s="220">
        <f>H192*AV192</f>
        <v>4.9145526400000013E-6</v>
      </c>
    </row>
    <row r="193" spans="1:51" s="215" customFormat="1" ht="15" thickBot="1" x14ac:dyDescent="0.35">
      <c r="A193" s="206" t="s">
        <v>20</v>
      </c>
      <c r="B193" s="206" t="str">
        <f>B192</f>
        <v>Сырьевая емкость гудрона Поз. Е-101 Рег. №ТО-425(У) Учетный номер –№43-20-4612 ОК(НХС) Заводской №- APC-D-VE-1676</v>
      </c>
      <c r="C193" s="51" t="s">
        <v>214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ref="H193:H197" si="244">E193*F193*G193</f>
        <v>4.7500000000000006E-7</v>
      </c>
      <c r="I193" s="223">
        <f>I192</f>
        <v>40.4</v>
      </c>
      <c r="J193" s="223">
        <f>I192</f>
        <v>40.4</v>
      </c>
      <c r="K193" s="213" t="s">
        <v>185</v>
      </c>
      <c r="L193" s="214">
        <v>0</v>
      </c>
      <c r="M193" s="215" t="str">
        <f t="shared" si="241"/>
        <v>С2</v>
      </c>
      <c r="N193" s="215" t="str">
        <f t="shared" si="241"/>
        <v>Сырьевая емкость гудрона Поз. Е-101 Рег. №ТО-425(У) Учетный номер –№43-20-4612 ОК(НХС) Заводской №- APC-D-VE-1676</v>
      </c>
      <c r="O193" s="215" t="str">
        <f t="shared" si="242"/>
        <v>Полное-пожар</v>
      </c>
      <c r="P193" s="215">
        <v>18.3</v>
      </c>
      <c r="Q193" s="215">
        <v>25.3</v>
      </c>
      <c r="R193" s="215">
        <v>36.1</v>
      </c>
      <c r="S193" s="215">
        <v>67.3</v>
      </c>
      <c r="T193" s="215" t="s">
        <v>85</v>
      </c>
      <c r="U193" s="215" t="s">
        <v>85</v>
      </c>
      <c r="V193" s="215" t="s">
        <v>85</v>
      </c>
      <c r="W193" s="215" t="s">
        <v>85</v>
      </c>
      <c r="X193" s="215" t="s">
        <v>85</v>
      </c>
      <c r="Y193" s="215" t="s">
        <v>85</v>
      </c>
      <c r="Z193" s="215" t="s">
        <v>85</v>
      </c>
      <c r="AA193" s="215" t="s">
        <v>85</v>
      </c>
      <c r="AB193" s="215" t="s">
        <v>85</v>
      </c>
      <c r="AC193" s="215" t="s">
        <v>85</v>
      </c>
      <c r="AD193" s="215" t="s">
        <v>85</v>
      </c>
      <c r="AE193" s="215" t="s">
        <v>85</v>
      </c>
      <c r="AF193" s="215" t="s">
        <v>85</v>
      </c>
      <c r="AG193" s="215" t="s">
        <v>85</v>
      </c>
      <c r="AH193" s="215" t="s">
        <v>85</v>
      </c>
      <c r="AI193" s="215" t="s">
        <v>85</v>
      </c>
      <c r="AJ193" s="216">
        <v>2</v>
      </c>
      <c r="AK193" s="216">
        <v>2</v>
      </c>
      <c r="AL193" s="215">
        <f>AL192</f>
        <v>2.58</v>
      </c>
      <c r="AM193" s="215">
        <f>AM192</f>
        <v>2.7E-2</v>
      </c>
      <c r="AN193" s="215">
        <f>AN192</f>
        <v>5</v>
      </c>
      <c r="AQ193" s="218">
        <f>AM193*I193+AL193</f>
        <v>3.6707999999999998</v>
      </c>
      <c r="AR193" s="218">
        <f t="shared" ref="AR193:AR197" si="245">0.1*AQ193</f>
        <v>0.36708000000000002</v>
      </c>
      <c r="AS193" s="219">
        <f t="shared" ref="AS193:AS197" si="246">AJ193*3+0.25*AK193</f>
        <v>6.5</v>
      </c>
      <c r="AT193" s="219">
        <f t="shared" ref="AT193:AT197" si="247">SUM(AQ193:AS193)/4</f>
        <v>2.6344699999999999</v>
      </c>
      <c r="AU193" s="218">
        <f>10068.2*J193*POWER(10,-6)</f>
        <v>0.40675528</v>
      </c>
      <c r="AV193" s="219">
        <f t="shared" si="243"/>
        <v>13.579105279999999</v>
      </c>
      <c r="AW193" s="220">
        <f t="shared" ref="AW193:AW197" si="248">AJ193*H193</f>
        <v>9.5000000000000012E-7</v>
      </c>
      <c r="AX193" s="220">
        <f t="shared" ref="AX193:AX197" si="249">H193*AK193</f>
        <v>9.5000000000000012E-7</v>
      </c>
      <c r="AY193" s="220">
        <f t="shared" ref="AY193:AY197" si="250">H193*AV193</f>
        <v>6.4500750080000003E-6</v>
      </c>
    </row>
    <row r="194" spans="1:51" s="215" customFormat="1" x14ac:dyDescent="0.3">
      <c r="A194" s="206" t="s">
        <v>21</v>
      </c>
      <c r="B194" s="206" t="str">
        <f>B192</f>
        <v>Сырьевая емкость гудрона Поз. Е-101 Рег. №ТО-425(У) Учетный номер –№43-20-4612 ОК(НХС) Заводской №- APC-D-VE-1676</v>
      </c>
      <c r="C194" s="51" t="s">
        <v>207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244"/>
        <v>9.0250000000000008E-6</v>
      </c>
      <c r="I194" s="223">
        <f>I192</f>
        <v>40.4</v>
      </c>
      <c r="J194" s="206">
        <v>0</v>
      </c>
      <c r="K194" s="213" t="s">
        <v>186</v>
      </c>
      <c r="L194" s="214">
        <v>0</v>
      </c>
      <c r="M194" s="215" t="str">
        <f t="shared" si="241"/>
        <v>С3</v>
      </c>
      <c r="N194" s="215" t="str">
        <f t="shared" si="241"/>
        <v>Сырьевая емкость гудрона Поз. Е-101 Рег. №ТО-425(У) Учетный номер –№43-20-4612 ОК(НХС) Заводской №- APC-D-VE-1676</v>
      </c>
      <c r="O194" s="215" t="str">
        <f t="shared" si="242"/>
        <v>Полное-ликвидация</v>
      </c>
      <c r="P194" s="215" t="s">
        <v>85</v>
      </c>
      <c r="Q194" s="215" t="s">
        <v>85</v>
      </c>
      <c r="R194" s="215" t="s">
        <v>85</v>
      </c>
      <c r="S194" s="215" t="s">
        <v>85</v>
      </c>
      <c r="T194" s="215" t="s">
        <v>85</v>
      </c>
      <c r="U194" s="215" t="s">
        <v>85</v>
      </c>
      <c r="V194" s="215" t="s">
        <v>85</v>
      </c>
      <c r="W194" s="215" t="s">
        <v>85</v>
      </c>
      <c r="X194" s="215" t="s">
        <v>85</v>
      </c>
      <c r="Y194" s="215" t="s">
        <v>85</v>
      </c>
      <c r="Z194" s="215" t="s">
        <v>85</v>
      </c>
      <c r="AA194" s="215" t="s">
        <v>85</v>
      </c>
      <c r="AB194" s="215" t="s">
        <v>85</v>
      </c>
      <c r="AC194" s="215" t="s">
        <v>85</v>
      </c>
      <c r="AD194" s="215" t="s">
        <v>85</v>
      </c>
      <c r="AE194" s="215" t="s">
        <v>85</v>
      </c>
      <c r="AF194" s="215" t="s">
        <v>85</v>
      </c>
      <c r="AG194" s="215" t="s">
        <v>85</v>
      </c>
      <c r="AH194" s="215" t="s">
        <v>85</v>
      </c>
      <c r="AI194" s="215" t="s">
        <v>85</v>
      </c>
      <c r="AJ194" s="215">
        <v>0</v>
      </c>
      <c r="AK194" s="215">
        <v>0</v>
      </c>
      <c r="AL194" s="215">
        <f>AL192</f>
        <v>2.58</v>
      </c>
      <c r="AM194" s="215">
        <f>AM192</f>
        <v>2.7E-2</v>
      </c>
      <c r="AN194" s="215">
        <f>AN192</f>
        <v>5</v>
      </c>
      <c r="AQ194" s="218">
        <f>AM194*I194*0.1+AL194</f>
        <v>2.6890800000000001</v>
      </c>
      <c r="AR194" s="218">
        <f t="shared" si="245"/>
        <v>0.26890800000000004</v>
      </c>
      <c r="AS194" s="219">
        <f t="shared" si="246"/>
        <v>0</v>
      </c>
      <c r="AT194" s="219">
        <f t="shared" si="247"/>
        <v>0.73949700000000007</v>
      </c>
      <c r="AU194" s="218">
        <f>1333*J193*POWER(10,-6)</f>
        <v>5.3853199999999997E-2</v>
      </c>
      <c r="AV194" s="219">
        <f t="shared" si="243"/>
        <v>3.7513382000000002</v>
      </c>
      <c r="AW194" s="220">
        <f t="shared" si="248"/>
        <v>0</v>
      </c>
      <c r="AX194" s="220">
        <f t="shared" si="249"/>
        <v>0</v>
      </c>
      <c r="AY194" s="220">
        <f t="shared" si="250"/>
        <v>3.3855827255000003E-5</v>
      </c>
    </row>
    <row r="195" spans="1:51" s="215" customFormat="1" x14ac:dyDescent="0.3">
      <c r="A195" s="206" t="s">
        <v>22</v>
      </c>
      <c r="B195" s="206" t="str">
        <f>B192</f>
        <v>Сырьевая емкость гудрона Поз. Е-101 Рег. №ТО-425(У) Учетный номер –№43-20-4612 ОК(НХС) Заводской №- APC-D-VE-1676</v>
      </c>
      <c r="C195" s="51" t="s">
        <v>208</v>
      </c>
      <c r="D195" s="208" t="s">
        <v>86</v>
      </c>
      <c r="E195" s="209">
        <v>1E-4</v>
      </c>
      <c r="F195" s="222">
        <f>F192</f>
        <v>1</v>
      </c>
      <c r="G195" s="206">
        <v>0.05</v>
      </c>
      <c r="H195" s="210">
        <f t="shared" si="244"/>
        <v>5.0000000000000004E-6</v>
      </c>
      <c r="I195" s="223">
        <f>0.15*I192</f>
        <v>6.06</v>
      </c>
      <c r="J195" s="223">
        <f>I195</f>
        <v>6.06</v>
      </c>
      <c r="K195" s="226" t="s">
        <v>188</v>
      </c>
      <c r="L195" s="227">
        <v>45390</v>
      </c>
      <c r="M195" s="215" t="str">
        <f t="shared" si="241"/>
        <v>С4</v>
      </c>
      <c r="N195" s="215" t="str">
        <f t="shared" si="241"/>
        <v>Сырьевая емкость гудрона Поз. Е-101 Рег. №ТО-425(У) Учетный номер –№43-20-4612 ОК(НХС) Заводской №- APC-D-VE-1676</v>
      </c>
      <c r="O195" s="215" t="str">
        <f t="shared" si="242"/>
        <v>Частичное-пожар</v>
      </c>
      <c r="P195" s="215">
        <v>12.6</v>
      </c>
      <c r="Q195" s="215">
        <v>16.600000000000001</v>
      </c>
      <c r="R195" s="215">
        <v>22.6</v>
      </c>
      <c r="S195" s="215">
        <v>40.6</v>
      </c>
      <c r="T195" s="215" t="s">
        <v>85</v>
      </c>
      <c r="U195" s="215" t="s">
        <v>85</v>
      </c>
      <c r="V195" s="215" t="s">
        <v>85</v>
      </c>
      <c r="W195" s="215" t="s">
        <v>85</v>
      </c>
      <c r="X195" s="215" t="s">
        <v>85</v>
      </c>
      <c r="Y195" s="215" t="s">
        <v>85</v>
      </c>
      <c r="Z195" s="215" t="s">
        <v>85</v>
      </c>
      <c r="AA195" s="215" t="s">
        <v>85</v>
      </c>
      <c r="AB195" s="215" t="s">
        <v>85</v>
      </c>
      <c r="AC195" s="215" t="s">
        <v>85</v>
      </c>
      <c r="AD195" s="215" t="s">
        <v>85</v>
      </c>
      <c r="AE195" s="215" t="s">
        <v>85</v>
      </c>
      <c r="AF195" s="215" t="s">
        <v>85</v>
      </c>
      <c r="AG195" s="215" t="s">
        <v>85</v>
      </c>
      <c r="AH195" s="215" t="s">
        <v>85</v>
      </c>
      <c r="AI195" s="215" t="s">
        <v>85</v>
      </c>
      <c r="AJ195" s="215">
        <v>0</v>
      </c>
      <c r="AK195" s="215">
        <v>2</v>
      </c>
      <c r="AL195" s="215">
        <f>0.1*$AL$2</f>
        <v>0.25</v>
      </c>
      <c r="AM195" s="215">
        <f>AM192</f>
        <v>2.7E-2</v>
      </c>
      <c r="AN195" s="215">
        <f>ROUNDUP(AN192/3,0)</f>
        <v>2</v>
      </c>
      <c r="AQ195" s="218">
        <f>AM195*I195+AL195</f>
        <v>0.41361999999999999</v>
      </c>
      <c r="AR195" s="218">
        <f t="shared" si="245"/>
        <v>4.1362000000000003E-2</v>
      </c>
      <c r="AS195" s="219">
        <f t="shared" si="246"/>
        <v>0.5</v>
      </c>
      <c r="AT195" s="219">
        <f t="shared" si="247"/>
        <v>0.2387455</v>
      </c>
      <c r="AU195" s="218">
        <f>10068.2*J195*POWER(10,-6)</f>
        <v>6.1013291999999997E-2</v>
      </c>
      <c r="AV195" s="219">
        <f t="shared" si="243"/>
        <v>1.254740792</v>
      </c>
      <c r="AW195" s="220">
        <f t="shared" si="248"/>
        <v>0</v>
      </c>
      <c r="AX195" s="220">
        <f t="shared" si="249"/>
        <v>1.0000000000000001E-5</v>
      </c>
      <c r="AY195" s="220">
        <f t="shared" si="250"/>
        <v>6.2737039600000006E-6</v>
      </c>
    </row>
    <row r="196" spans="1:51" s="215" customFormat="1" x14ac:dyDescent="0.3">
      <c r="A196" s="206" t="s">
        <v>23</v>
      </c>
      <c r="B196" s="206" t="str">
        <f>B192</f>
        <v>Сырьевая емкость гудрона Поз. Е-101 Рег. №ТО-425(У) Учетный номер –№43-20-4612 ОК(НХС) Заводской №- APC-D-VE-1676</v>
      </c>
      <c r="C196" s="51" t="s">
        <v>215</v>
      </c>
      <c r="D196" s="208" t="s">
        <v>86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244"/>
        <v>4.7500000000000003E-6</v>
      </c>
      <c r="I196" s="223">
        <f>0.15*I192</f>
        <v>6.06</v>
      </c>
      <c r="J196" s="223">
        <f>I195</f>
        <v>6.06</v>
      </c>
      <c r="K196" s="226" t="s">
        <v>189</v>
      </c>
      <c r="L196" s="227">
        <v>3</v>
      </c>
      <c r="M196" s="215" t="str">
        <f t="shared" si="241"/>
        <v>С5</v>
      </c>
      <c r="N196" s="215" t="str">
        <f t="shared" si="241"/>
        <v>Сырьевая емкость гудрона Поз. Е-101 Рег. №ТО-425(У) Учетный номер –№43-20-4612 ОК(НХС) Заводской №- APC-D-VE-1676</v>
      </c>
      <c r="O196" s="215" t="str">
        <f t="shared" si="242"/>
        <v>Частичное-пожар</v>
      </c>
      <c r="P196" s="215">
        <v>12.6</v>
      </c>
      <c r="Q196" s="215">
        <v>16.600000000000001</v>
      </c>
      <c r="R196" s="215">
        <v>22.6</v>
      </c>
      <c r="S196" s="215">
        <v>40.6</v>
      </c>
      <c r="T196" s="215" t="s">
        <v>85</v>
      </c>
      <c r="U196" s="215" t="s">
        <v>85</v>
      </c>
      <c r="V196" s="215" t="s">
        <v>85</v>
      </c>
      <c r="W196" s="215" t="s">
        <v>85</v>
      </c>
      <c r="X196" s="215" t="s">
        <v>85</v>
      </c>
      <c r="Y196" s="215" t="s">
        <v>85</v>
      </c>
      <c r="Z196" s="215" t="s">
        <v>85</v>
      </c>
      <c r="AA196" s="215" t="s">
        <v>85</v>
      </c>
      <c r="AB196" s="215" t="s">
        <v>85</v>
      </c>
      <c r="AC196" s="215" t="s">
        <v>85</v>
      </c>
      <c r="AD196" s="215" t="s">
        <v>85</v>
      </c>
      <c r="AE196" s="215" t="s">
        <v>85</v>
      </c>
      <c r="AF196" s="215" t="s">
        <v>85</v>
      </c>
      <c r="AG196" s="215" t="s">
        <v>85</v>
      </c>
      <c r="AH196" s="215" t="s">
        <v>85</v>
      </c>
      <c r="AI196" s="215" t="s">
        <v>85</v>
      </c>
      <c r="AJ196" s="215">
        <v>0</v>
      </c>
      <c r="AK196" s="215">
        <v>1</v>
      </c>
      <c r="AL196" s="215">
        <f>0.1*$AL$2</f>
        <v>0.25</v>
      </c>
      <c r="AM196" s="215">
        <f>AM192</f>
        <v>2.7E-2</v>
      </c>
      <c r="AN196" s="215">
        <f>ROUNDUP(AN192/3,0)</f>
        <v>2</v>
      </c>
      <c r="AQ196" s="218">
        <f t="shared" ref="AQ196" si="251">AM196*I196+AL196</f>
        <v>0.41361999999999999</v>
      </c>
      <c r="AR196" s="218">
        <f t="shared" si="245"/>
        <v>4.1362000000000003E-2</v>
      </c>
      <c r="AS196" s="219">
        <f t="shared" si="246"/>
        <v>0.25</v>
      </c>
      <c r="AT196" s="219">
        <f t="shared" si="247"/>
        <v>0.1762455</v>
      </c>
      <c r="AU196" s="218">
        <f>10068.2*J196*POWER(10,-6)</f>
        <v>6.1013291999999997E-2</v>
      </c>
      <c r="AV196" s="219">
        <f t="shared" si="243"/>
        <v>0.94224079199999999</v>
      </c>
      <c r="AW196" s="220">
        <f t="shared" si="248"/>
        <v>0</v>
      </c>
      <c r="AX196" s="220">
        <f t="shared" si="249"/>
        <v>4.7500000000000003E-6</v>
      </c>
      <c r="AY196" s="220">
        <f t="shared" si="250"/>
        <v>4.4756437620000001E-6</v>
      </c>
    </row>
    <row r="197" spans="1:51" s="215" customFormat="1" ht="15" thickBot="1" x14ac:dyDescent="0.35">
      <c r="A197" s="206" t="s">
        <v>24</v>
      </c>
      <c r="B197" s="206" t="str">
        <f>B192</f>
        <v>Сырьевая емкость гудрона Поз. Е-101 Рег. №ТО-425(У) Учетный номер –№43-20-4612 ОК(НХС) Заводской №- APC-D-VE-1676</v>
      </c>
      <c r="C197" s="51" t="s">
        <v>210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244"/>
        <v>9.0249999999999998E-5</v>
      </c>
      <c r="I197" s="223">
        <f>0.15*I192</f>
        <v>6.06</v>
      </c>
      <c r="J197" s="206">
        <v>0</v>
      </c>
      <c r="K197" s="228" t="s">
        <v>200</v>
      </c>
      <c r="L197" s="229">
        <v>8</v>
      </c>
      <c r="M197" s="215" t="str">
        <f t="shared" si="241"/>
        <v>С6</v>
      </c>
      <c r="N197" s="215" t="str">
        <f t="shared" si="241"/>
        <v>Сырьевая емкость гудрона Поз. Е-101 Рег. №ТО-425(У) Учетный номер –№43-20-4612 ОК(НХС) Заводской №- APC-D-VE-1676</v>
      </c>
      <c r="O197" s="215" t="str">
        <f t="shared" si="242"/>
        <v>Частичное-ликвидация</v>
      </c>
      <c r="P197" s="215" t="s">
        <v>85</v>
      </c>
      <c r="Q197" s="215" t="s">
        <v>85</v>
      </c>
      <c r="R197" s="215" t="s">
        <v>85</v>
      </c>
      <c r="S197" s="215" t="s">
        <v>85</v>
      </c>
      <c r="T197" s="215" t="s">
        <v>85</v>
      </c>
      <c r="U197" s="215" t="s">
        <v>85</v>
      </c>
      <c r="V197" s="215" t="s">
        <v>85</v>
      </c>
      <c r="W197" s="215" t="s">
        <v>85</v>
      </c>
      <c r="X197" s="215" t="s">
        <v>85</v>
      </c>
      <c r="Y197" s="215" t="s">
        <v>85</v>
      </c>
      <c r="Z197" s="215" t="s">
        <v>85</v>
      </c>
      <c r="AA197" s="215" t="s">
        <v>85</v>
      </c>
      <c r="AB197" s="215" t="s">
        <v>85</v>
      </c>
      <c r="AC197" s="215" t="s">
        <v>85</v>
      </c>
      <c r="AD197" s="215" t="s">
        <v>85</v>
      </c>
      <c r="AE197" s="215" t="s">
        <v>85</v>
      </c>
      <c r="AF197" s="215" t="s">
        <v>85</v>
      </c>
      <c r="AG197" s="215" t="s">
        <v>85</v>
      </c>
      <c r="AH197" s="215" t="s">
        <v>85</v>
      </c>
      <c r="AI197" s="215" t="s">
        <v>85</v>
      </c>
      <c r="AJ197" s="215">
        <v>0</v>
      </c>
      <c r="AK197" s="215">
        <v>0</v>
      </c>
      <c r="AL197" s="215">
        <f>0.1*$AL$2</f>
        <v>0.25</v>
      </c>
      <c r="AM197" s="215">
        <f>AM192</f>
        <v>2.7E-2</v>
      </c>
      <c r="AN197" s="215">
        <f>ROUNDUP(AN192/3,0)</f>
        <v>2</v>
      </c>
      <c r="AQ197" s="218">
        <f>AM197*I197*0.1+AL197</f>
        <v>0.26636199999999999</v>
      </c>
      <c r="AR197" s="218">
        <f t="shared" si="245"/>
        <v>2.6636199999999999E-2</v>
      </c>
      <c r="AS197" s="219">
        <f t="shared" si="246"/>
        <v>0</v>
      </c>
      <c r="AT197" s="219">
        <f t="shared" si="247"/>
        <v>7.3249549999999997E-2</v>
      </c>
      <c r="AU197" s="218">
        <f>1333*J196*POWER(10,-6)</f>
        <v>8.0779799999999985E-3</v>
      </c>
      <c r="AV197" s="219">
        <f t="shared" si="243"/>
        <v>0.37432572999999997</v>
      </c>
      <c r="AW197" s="220">
        <f t="shared" si="248"/>
        <v>0</v>
      </c>
      <c r="AX197" s="220">
        <f t="shared" si="249"/>
        <v>0</v>
      </c>
      <c r="AY197" s="220">
        <f t="shared" si="250"/>
        <v>3.3782897132499998E-5</v>
      </c>
    </row>
    <row r="198" spans="1:51" s="215" customFormat="1" x14ac:dyDescent="0.3">
      <c r="A198" s="216"/>
      <c r="B198" s="216"/>
      <c r="D198" s="282"/>
      <c r="E198" s="283"/>
      <c r="F198" s="284"/>
      <c r="G198" s="216"/>
      <c r="H198" s="220"/>
      <c r="I198" s="219"/>
      <c r="J198" s="216"/>
      <c r="K198" s="216"/>
      <c r="L198" s="284"/>
      <c r="P198" s="215" t="s">
        <v>85</v>
      </c>
      <c r="Q198" s="215" t="s">
        <v>85</v>
      </c>
      <c r="R198" s="215" t="s">
        <v>85</v>
      </c>
      <c r="S198" s="215" t="s">
        <v>85</v>
      </c>
      <c r="T198" s="215" t="s">
        <v>85</v>
      </c>
      <c r="U198" s="215" t="s">
        <v>85</v>
      </c>
      <c r="V198" s="215" t="s">
        <v>85</v>
      </c>
      <c r="W198" s="215" t="s">
        <v>85</v>
      </c>
      <c r="X198" s="215" t="s">
        <v>85</v>
      </c>
      <c r="Y198" s="215" t="s">
        <v>85</v>
      </c>
      <c r="Z198" s="215" t="s">
        <v>85</v>
      </c>
      <c r="AA198" s="215" t="s">
        <v>85</v>
      </c>
      <c r="AB198" s="215" t="s">
        <v>85</v>
      </c>
      <c r="AC198" s="215" t="s">
        <v>85</v>
      </c>
      <c r="AD198" s="215" t="s">
        <v>85</v>
      </c>
      <c r="AE198" s="215" t="s">
        <v>85</v>
      </c>
      <c r="AF198" s="215" t="s">
        <v>85</v>
      </c>
      <c r="AG198" s="215" t="s">
        <v>85</v>
      </c>
      <c r="AH198" s="215" t="s">
        <v>85</v>
      </c>
      <c r="AI198" s="215" t="s">
        <v>85</v>
      </c>
      <c r="AQ198" s="218"/>
      <c r="AR198" s="218"/>
      <c r="AS198" s="219"/>
      <c r="AT198" s="219"/>
      <c r="AU198" s="218"/>
      <c r="AV198" s="219"/>
      <c r="AW198" s="220"/>
      <c r="AX198" s="220"/>
      <c r="AY198" s="220"/>
    </row>
    <row r="199" spans="1:51" s="215" customFormat="1" x14ac:dyDescent="0.3">
      <c r="A199" s="216"/>
      <c r="B199" s="216"/>
      <c r="D199" s="282"/>
      <c r="E199" s="283"/>
      <c r="F199" s="284"/>
      <c r="G199" s="216"/>
      <c r="H199" s="220"/>
      <c r="I199" s="219"/>
      <c r="J199" s="216"/>
      <c r="K199" s="216"/>
      <c r="L199" s="284"/>
      <c r="P199" s="215" t="s">
        <v>85</v>
      </c>
      <c r="Q199" s="215" t="s">
        <v>85</v>
      </c>
      <c r="R199" s="215" t="s">
        <v>85</v>
      </c>
      <c r="S199" s="215" t="s">
        <v>85</v>
      </c>
      <c r="T199" s="215" t="s">
        <v>85</v>
      </c>
      <c r="U199" s="215" t="s">
        <v>85</v>
      </c>
      <c r="V199" s="215" t="s">
        <v>85</v>
      </c>
      <c r="W199" s="215" t="s">
        <v>85</v>
      </c>
      <c r="X199" s="215" t="s">
        <v>85</v>
      </c>
      <c r="Y199" s="215" t="s">
        <v>85</v>
      </c>
      <c r="Z199" s="215" t="s">
        <v>85</v>
      </c>
      <c r="AA199" s="215" t="s">
        <v>85</v>
      </c>
      <c r="AB199" s="215" t="s">
        <v>85</v>
      </c>
      <c r="AC199" s="215" t="s">
        <v>85</v>
      </c>
      <c r="AD199" s="215" t="s">
        <v>85</v>
      </c>
      <c r="AE199" s="215" t="s">
        <v>85</v>
      </c>
      <c r="AF199" s="215" t="s">
        <v>85</v>
      </c>
      <c r="AG199" s="215" t="s">
        <v>85</v>
      </c>
      <c r="AH199" s="215" t="s">
        <v>85</v>
      </c>
      <c r="AI199" s="215" t="s">
        <v>85</v>
      </c>
      <c r="AQ199" s="218"/>
      <c r="AR199" s="218"/>
      <c r="AS199" s="219"/>
      <c r="AT199" s="219"/>
      <c r="AU199" s="218"/>
      <c r="AV199" s="219"/>
      <c r="AW199" s="220"/>
      <c r="AX199" s="220"/>
      <c r="AY199" s="220"/>
    </row>
    <row r="200" spans="1:51" s="215" customFormat="1" x14ac:dyDescent="0.3">
      <c r="A200" s="216"/>
      <c r="B200" s="216"/>
      <c r="D200" s="282"/>
      <c r="E200" s="283"/>
      <c r="F200" s="284"/>
      <c r="G200" s="216"/>
      <c r="H200" s="220"/>
      <c r="I200" s="219"/>
      <c r="J200" s="216"/>
      <c r="K200" s="216"/>
      <c r="L200" s="284"/>
      <c r="P200" s="215" t="s">
        <v>85</v>
      </c>
      <c r="Q200" s="215" t="s">
        <v>85</v>
      </c>
      <c r="R200" s="215" t="s">
        <v>85</v>
      </c>
      <c r="S200" s="215" t="s">
        <v>85</v>
      </c>
      <c r="T200" s="215" t="s">
        <v>85</v>
      </c>
      <c r="U200" s="215" t="s">
        <v>85</v>
      </c>
      <c r="V200" s="215" t="s">
        <v>85</v>
      </c>
      <c r="W200" s="215" t="s">
        <v>85</v>
      </c>
      <c r="X200" s="215" t="s">
        <v>85</v>
      </c>
      <c r="Y200" s="215" t="s">
        <v>85</v>
      </c>
      <c r="Z200" s="215" t="s">
        <v>85</v>
      </c>
      <c r="AA200" s="215" t="s">
        <v>85</v>
      </c>
      <c r="AB200" s="215" t="s">
        <v>85</v>
      </c>
      <c r="AC200" s="215" t="s">
        <v>85</v>
      </c>
      <c r="AD200" s="215" t="s">
        <v>85</v>
      </c>
      <c r="AE200" s="215" t="s">
        <v>85</v>
      </c>
      <c r="AF200" s="215" t="s">
        <v>85</v>
      </c>
      <c r="AG200" s="215" t="s">
        <v>85</v>
      </c>
      <c r="AH200" s="215" t="s">
        <v>85</v>
      </c>
      <c r="AI200" s="215" t="s">
        <v>85</v>
      </c>
      <c r="AQ200" s="218"/>
      <c r="AR200" s="218"/>
      <c r="AS200" s="219"/>
      <c r="AT200" s="219"/>
      <c r="AU200" s="218"/>
      <c r="AV200" s="219"/>
      <c r="AW200" s="220"/>
      <c r="AX200" s="220"/>
      <c r="AY200" s="220"/>
    </row>
    <row r="201" spans="1:51" ht="15" thickBot="1" x14ac:dyDescent="0.35">
      <c r="P201" t="s">
        <v>85</v>
      </c>
      <c r="Q201" t="s">
        <v>85</v>
      </c>
      <c r="R201" t="s">
        <v>85</v>
      </c>
      <c r="S201" t="s">
        <v>85</v>
      </c>
      <c r="T201" t="s">
        <v>85</v>
      </c>
      <c r="U201" t="s">
        <v>85</v>
      </c>
      <c r="V201" t="s">
        <v>85</v>
      </c>
      <c r="W201" t="s">
        <v>85</v>
      </c>
      <c r="X201" t="s">
        <v>85</v>
      </c>
      <c r="Y201" t="s">
        <v>85</v>
      </c>
      <c r="Z201" t="s">
        <v>85</v>
      </c>
      <c r="AA201" t="s">
        <v>85</v>
      </c>
      <c r="AB201" t="s">
        <v>85</v>
      </c>
      <c r="AC201" t="s">
        <v>85</v>
      </c>
      <c r="AD201" t="s">
        <v>85</v>
      </c>
      <c r="AE201" t="s">
        <v>85</v>
      </c>
      <c r="AF201" t="s">
        <v>85</v>
      </c>
      <c r="AG201" t="s">
        <v>85</v>
      </c>
      <c r="AH201" t="s">
        <v>85</v>
      </c>
      <c r="AI201" t="s">
        <v>85</v>
      </c>
    </row>
    <row r="202" spans="1:51" s="241" customFormat="1" ht="18" customHeight="1" x14ac:dyDescent="0.3">
      <c r="A202" s="232" t="s">
        <v>19</v>
      </c>
      <c r="B202" s="233" t="s">
        <v>356</v>
      </c>
      <c r="C202" s="53" t="s">
        <v>349</v>
      </c>
      <c r="D202" s="234" t="s">
        <v>350</v>
      </c>
      <c r="E202" s="235">
        <v>9.9999999999999995E-7</v>
      </c>
      <c r="F202" s="233">
        <v>2</v>
      </c>
      <c r="G202" s="232">
        <v>0.05</v>
      </c>
      <c r="H202" s="236">
        <f>E202*F202*G202</f>
        <v>9.9999999999999995E-8</v>
      </c>
      <c r="I202" s="237">
        <v>399</v>
      </c>
      <c r="J202" s="238">
        <f>0.03*I202</f>
        <v>11.969999999999999</v>
      </c>
      <c r="K202" s="239" t="s">
        <v>184</v>
      </c>
      <c r="L202" s="240">
        <v>3800</v>
      </c>
      <c r="M202" s="241" t="str">
        <f t="shared" ref="M202:N210" si="252">A202</f>
        <v>С1</v>
      </c>
      <c r="N202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2" s="241" t="str">
        <f t="shared" ref="O202:O209" si="253">D202</f>
        <v>Полное-огенный шар</v>
      </c>
      <c r="P202" s="241" t="s">
        <v>85</v>
      </c>
      <c r="Q202" s="241" t="s">
        <v>85</v>
      </c>
      <c r="R202" s="241" t="s">
        <v>85</v>
      </c>
      <c r="S202" s="241" t="s">
        <v>85</v>
      </c>
      <c r="T202" s="241" t="s">
        <v>85</v>
      </c>
      <c r="U202" s="241" t="s">
        <v>85</v>
      </c>
      <c r="V202" s="241" t="s">
        <v>85</v>
      </c>
      <c r="W202" s="241" t="s">
        <v>85</v>
      </c>
      <c r="X202" s="241" t="s">
        <v>85</v>
      </c>
      <c r="Y202" s="241" t="s">
        <v>85</v>
      </c>
      <c r="Z202" s="241" t="s">
        <v>85</v>
      </c>
      <c r="AA202" s="241" t="s">
        <v>85</v>
      </c>
      <c r="AB202" s="241" t="s">
        <v>85</v>
      </c>
      <c r="AC202" s="241" t="s">
        <v>85</v>
      </c>
      <c r="AD202" s="241" t="s">
        <v>85</v>
      </c>
      <c r="AE202" s="241">
        <v>96.5</v>
      </c>
      <c r="AF202" s="241">
        <v>142.5</v>
      </c>
      <c r="AG202" s="241">
        <v>171</v>
      </c>
      <c r="AH202" s="241">
        <v>221.5</v>
      </c>
      <c r="AI202" s="241" t="s">
        <v>85</v>
      </c>
      <c r="AJ202" s="242">
        <v>5</v>
      </c>
      <c r="AK202" s="242">
        <v>9</v>
      </c>
      <c r="AL202" s="243">
        <v>35.99</v>
      </c>
      <c r="AM202" s="243">
        <v>2.7E-2</v>
      </c>
      <c r="AN202" s="243">
        <v>25</v>
      </c>
      <c r="AQ202" s="244">
        <f>AM202*I202+AL202</f>
        <v>46.763000000000005</v>
      </c>
      <c r="AR202" s="244">
        <f>0.1*AQ202</f>
        <v>4.6763000000000003</v>
      </c>
      <c r="AS202" s="245">
        <f>AJ202*3+0.25*AK202</f>
        <v>17.25</v>
      </c>
      <c r="AT202" s="245">
        <f>SUM(AQ202:AS202)/4</f>
        <v>17.172325000000001</v>
      </c>
      <c r="AU202" s="244">
        <f>10068.2*J202*POWER(10,-6)</f>
        <v>0.12051635399999999</v>
      </c>
      <c r="AV202" s="245">
        <f t="shared" ref="AV202:AV210" si="254">AU202+AT202+AS202+AR202+AQ202</f>
        <v>85.982141354000007</v>
      </c>
      <c r="AW202" s="246">
        <f>AJ202*H202</f>
        <v>4.9999999999999998E-7</v>
      </c>
      <c r="AX202" s="246">
        <f>H202*AK202</f>
        <v>8.9999999999999996E-7</v>
      </c>
      <c r="AY202" s="246">
        <f>H202*AV202</f>
        <v>8.5982141354000005E-6</v>
      </c>
    </row>
    <row r="203" spans="1:51" s="322" customFormat="1" x14ac:dyDescent="0.3">
      <c r="A203" s="312" t="s">
        <v>20</v>
      </c>
      <c r="B203" s="31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3" s="313" t="s">
        <v>211</v>
      </c>
      <c r="D203" s="314" t="s">
        <v>63</v>
      </c>
      <c r="E203" s="315">
        <f>E202</f>
        <v>9.9999999999999995E-7</v>
      </c>
      <c r="F203" s="316">
        <f>F202</f>
        <v>2</v>
      </c>
      <c r="G203" s="312">
        <v>0.19</v>
      </c>
      <c r="H203" s="317">
        <f t="shared" ref="H203:H210" si="255">E203*F203*G203</f>
        <v>3.7999999999999996E-7</v>
      </c>
      <c r="I203" s="318">
        <f>I202</f>
        <v>399</v>
      </c>
      <c r="J203" s="319">
        <v>2.57</v>
      </c>
      <c r="K203" s="320" t="s">
        <v>185</v>
      </c>
      <c r="L203" s="321">
        <v>5</v>
      </c>
      <c r="M203" s="322" t="str">
        <f t="shared" si="252"/>
        <v>С2</v>
      </c>
      <c r="N203" s="322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3" s="322" t="str">
        <f t="shared" si="253"/>
        <v>Полное-взрыв</v>
      </c>
      <c r="P203" s="322" t="s">
        <v>85</v>
      </c>
      <c r="Q203" s="322" t="s">
        <v>85</v>
      </c>
      <c r="R203" s="322" t="s">
        <v>85</v>
      </c>
      <c r="S203" s="322" t="s">
        <v>85</v>
      </c>
      <c r="T203" s="322">
        <v>0</v>
      </c>
      <c r="U203" s="322">
        <v>80.599999999999994</v>
      </c>
      <c r="V203" s="322">
        <v>229.1</v>
      </c>
      <c r="W203" s="322">
        <v>582.1</v>
      </c>
      <c r="X203" s="322">
        <v>983.6</v>
      </c>
      <c r="Y203" s="322" t="s">
        <v>85</v>
      </c>
      <c r="Z203" s="322" t="s">
        <v>85</v>
      </c>
      <c r="AA203" s="322" t="s">
        <v>85</v>
      </c>
      <c r="AB203" s="322" t="s">
        <v>85</v>
      </c>
      <c r="AC203" s="322" t="s">
        <v>85</v>
      </c>
      <c r="AD203" s="322" t="s">
        <v>85</v>
      </c>
      <c r="AE203" s="322" t="s">
        <v>85</v>
      </c>
      <c r="AF203" s="322" t="s">
        <v>85</v>
      </c>
      <c r="AG203" s="322" t="s">
        <v>85</v>
      </c>
      <c r="AH203" s="322" t="s">
        <v>85</v>
      </c>
      <c r="AI203" s="322" t="s">
        <v>85</v>
      </c>
      <c r="AJ203" s="323">
        <v>7</v>
      </c>
      <c r="AK203" s="323">
        <v>11</v>
      </c>
      <c r="AL203" s="322">
        <f>AL202</f>
        <v>35.99</v>
      </c>
      <c r="AM203" s="322">
        <f>AM202</f>
        <v>2.7E-2</v>
      </c>
      <c r="AN203" s="322">
        <f>AN202</f>
        <v>25</v>
      </c>
      <c r="AQ203" s="324">
        <f>AM203*I203+AL203</f>
        <v>46.763000000000005</v>
      </c>
      <c r="AR203" s="324">
        <f t="shared" ref="AR203:AR209" si="256">0.1*AQ203</f>
        <v>4.6763000000000003</v>
      </c>
      <c r="AS203" s="325">
        <f t="shared" ref="AS203:AS209" si="257">AJ203*3+0.25*AK203</f>
        <v>23.75</v>
      </c>
      <c r="AT203" s="325">
        <f t="shared" ref="AT203:AT209" si="258">SUM(AQ203:AS203)/4</f>
        <v>18.797325000000001</v>
      </c>
      <c r="AU203" s="324">
        <f>10068.2*J203*POWER(10,-6)*10</f>
        <v>0.25875273999999998</v>
      </c>
      <c r="AV203" s="325">
        <f t="shared" si="254"/>
        <v>94.245377740000009</v>
      </c>
      <c r="AW203" s="326">
        <f t="shared" ref="AW203:AW209" si="259">AJ203*H203</f>
        <v>2.6599999999999999E-6</v>
      </c>
      <c r="AX203" s="326">
        <f t="shared" ref="AX203:AX209" si="260">H203*AK203</f>
        <v>4.1799999999999998E-6</v>
      </c>
      <c r="AY203" s="326">
        <f t="shared" ref="AY203" si="261">H203*AV203</f>
        <v>3.5813243541200001E-5</v>
      </c>
    </row>
    <row r="204" spans="1:51" s="241" customFormat="1" x14ac:dyDescent="0.3">
      <c r="A204" s="232" t="s">
        <v>21</v>
      </c>
      <c r="B204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4" s="53" t="s">
        <v>254</v>
      </c>
      <c r="D204" s="234" t="s">
        <v>61</v>
      </c>
      <c r="E204" s="247">
        <f>E202</f>
        <v>9.9999999999999995E-7</v>
      </c>
      <c r="F204" s="248">
        <f t="shared" ref="F204:F210" si="262">F203</f>
        <v>2</v>
      </c>
      <c r="G204" s="232">
        <v>0.76</v>
      </c>
      <c r="H204" s="236">
        <f t="shared" si="255"/>
        <v>1.5199999999999998E-6</v>
      </c>
      <c r="I204" s="249">
        <f>I202</f>
        <v>399</v>
      </c>
      <c r="J204" s="238">
        <v>0</v>
      </c>
      <c r="K204" s="250" t="s">
        <v>186</v>
      </c>
      <c r="L204" s="251">
        <v>16</v>
      </c>
      <c r="M204" s="241" t="str">
        <f t="shared" si="252"/>
        <v>С3</v>
      </c>
      <c r="N204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4" s="241" t="str">
        <f t="shared" si="253"/>
        <v>Полное-ликвидация</v>
      </c>
      <c r="P204" s="241" t="s">
        <v>85</v>
      </c>
      <c r="Q204" s="241" t="s">
        <v>85</v>
      </c>
      <c r="R204" s="241" t="s">
        <v>85</v>
      </c>
      <c r="S204" s="241" t="s">
        <v>85</v>
      </c>
      <c r="T204" s="241" t="s">
        <v>85</v>
      </c>
      <c r="U204" s="241" t="s">
        <v>85</v>
      </c>
      <c r="V204" s="241" t="s">
        <v>85</v>
      </c>
      <c r="W204" s="241" t="s">
        <v>85</v>
      </c>
      <c r="X204" s="241" t="s">
        <v>85</v>
      </c>
      <c r="Y204" s="241" t="s">
        <v>85</v>
      </c>
      <c r="Z204" s="241" t="s">
        <v>85</v>
      </c>
      <c r="AA204" s="241" t="s">
        <v>85</v>
      </c>
      <c r="AB204" s="241" t="s">
        <v>85</v>
      </c>
      <c r="AC204" s="241" t="s">
        <v>85</v>
      </c>
      <c r="AD204" s="241" t="s">
        <v>85</v>
      </c>
      <c r="AE204" s="241" t="s">
        <v>85</v>
      </c>
      <c r="AF204" s="241" t="s">
        <v>85</v>
      </c>
      <c r="AG204" s="241" t="s">
        <v>85</v>
      </c>
      <c r="AH204" s="241" t="s">
        <v>85</v>
      </c>
      <c r="AI204" s="241" t="s">
        <v>85</v>
      </c>
      <c r="AJ204" s="241">
        <v>4</v>
      </c>
      <c r="AK204" s="241">
        <v>11</v>
      </c>
      <c r="AL204" s="241">
        <f>AL202</f>
        <v>35.99</v>
      </c>
      <c r="AM204" s="241">
        <f>AM202</f>
        <v>2.7E-2</v>
      </c>
      <c r="AN204" s="241">
        <f>AN202</f>
        <v>25</v>
      </c>
      <c r="AQ204" s="244">
        <f>AM204*I204*0.1+AL204</f>
        <v>37.067300000000003</v>
      </c>
      <c r="AR204" s="244">
        <f t="shared" si="256"/>
        <v>3.7067300000000003</v>
      </c>
      <c r="AS204" s="245">
        <f t="shared" si="257"/>
        <v>14.75</v>
      </c>
      <c r="AT204" s="245">
        <f t="shared" si="258"/>
        <v>13.881007500000001</v>
      </c>
      <c r="AU204" s="244">
        <f>1333*J202*POWER(10,-6)</f>
        <v>1.5956009999999996E-2</v>
      </c>
      <c r="AV204" s="245">
        <f t="shared" si="254"/>
        <v>69.420993510000002</v>
      </c>
      <c r="AW204" s="246">
        <f t="shared" si="259"/>
        <v>6.0799999999999994E-6</v>
      </c>
      <c r="AX204" s="246">
        <f t="shared" si="260"/>
        <v>1.6719999999999999E-5</v>
      </c>
      <c r="AY204" s="246">
        <f>H204*AV204</f>
        <v>1.055199101352E-4</v>
      </c>
    </row>
    <row r="205" spans="1:51" s="241" customFormat="1" x14ac:dyDescent="0.3">
      <c r="A205" s="232" t="s">
        <v>22</v>
      </c>
      <c r="B205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5" s="53" t="s">
        <v>222</v>
      </c>
      <c r="D205" s="234" t="s">
        <v>223</v>
      </c>
      <c r="E205" s="235">
        <v>1.0000000000000001E-5</v>
      </c>
      <c r="F205" s="248">
        <f t="shared" si="262"/>
        <v>2</v>
      </c>
      <c r="G205" s="232">
        <v>4.0000000000000008E-2</v>
      </c>
      <c r="H205" s="236">
        <f t="shared" si="255"/>
        <v>8.0000000000000018E-7</v>
      </c>
      <c r="I205" s="249">
        <f>0.15*I202</f>
        <v>59.849999999999994</v>
      </c>
      <c r="J205" s="238">
        <f>I205</f>
        <v>59.849999999999994</v>
      </c>
      <c r="K205" s="250" t="s">
        <v>188</v>
      </c>
      <c r="L205" s="251">
        <v>45390</v>
      </c>
      <c r="M205" s="241" t="str">
        <f t="shared" si="252"/>
        <v>С4</v>
      </c>
      <c r="N205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5" s="241" t="str">
        <f t="shared" si="253"/>
        <v>Частичное факел</v>
      </c>
      <c r="P205" s="241" t="s">
        <v>85</v>
      </c>
      <c r="Q205" s="241" t="s">
        <v>85</v>
      </c>
      <c r="R205" s="241" t="s">
        <v>85</v>
      </c>
      <c r="S205" s="241" t="s">
        <v>85</v>
      </c>
      <c r="T205" s="241" t="s">
        <v>85</v>
      </c>
      <c r="U205" s="241" t="s">
        <v>85</v>
      </c>
      <c r="V205" s="241" t="s">
        <v>85</v>
      </c>
      <c r="W205" s="241" t="s">
        <v>85</v>
      </c>
      <c r="X205" s="241" t="s">
        <v>85</v>
      </c>
      <c r="Y205" s="241">
        <v>45</v>
      </c>
      <c r="Z205" s="241">
        <v>7</v>
      </c>
      <c r="AA205" s="241" t="s">
        <v>85</v>
      </c>
      <c r="AB205" s="241" t="s">
        <v>85</v>
      </c>
      <c r="AC205" s="241" t="s">
        <v>85</v>
      </c>
      <c r="AD205" s="241" t="s">
        <v>85</v>
      </c>
      <c r="AE205" s="241" t="s">
        <v>85</v>
      </c>
      <c r="AF205" s="241" t="s">
        <v>85</v>
      </c>
      <c r="AG205" s="241" t="s">
        <v>85</v>
      </c>
      <c r="AH205" s="241" t="s">
        <v>85</v>
      </c>
      <c r="AI205" s="241" t="s">
        <v>85</v>
      </c>
      <c r="AJ205" s="241">
        <v>2</v>
      </c>
      <c r="AK205" s="241">
        <v>3</v>
      </c>
      <c r="AL205" s="241">
        <f>0.1*$AL202</f>
        <v>3.5990000000000002</v>
      </c>
      <c r="AM205" s="241">
        <f>AM203</f>
        <v>2.7E-2</v>
      </c>
      <c r="AN205" s="241">
        <f>AN202</f>
        <v>25</v>
      </c>
      <c r="AQ205" s="244">
        <f>AM205*I205*0.1+AL205</f>
        <v>3.7605950000000004</v>
      </c>
      <c r="AR205" s="244">
        <f t="shared" si="256"/>
        <v>0.37605950000000005</v>
      </c>
      <c r="AS205" s="245">
        <f t="shared" si="257"/>
        <v>6.75</v>
      </c>
      <c r="AT205" s="245">
        <f t="shared" si="258"/>
        <v>2.7216636250000001</v>
      </c>
      <c r="AU205" s="244">
        <f>10068.2*J205*POWER(10,-6)</f>
        <v>0.60258177000000002</v>
      </c>
      <c r="AV205" s="245">
        <f t="shared" si="254"/>
        <v>14.210899895000001</v>
      </c>
      <c r="AW205" s="246">
        <f t="shared" si="259"/>
        <v>1.6000000000000004E-6</v>
      </c>
      <c r="AX205" s="246">
        <f t="shared" si="260"/>
        <v>2.4000000000000007E-6</v>
      </c>
      <c r="AY205" s="246">
        <f t="shared" ref="AY205:AY209" si="263">H205*AV205</f>
        <v>1.1368719916000003E-5</v>
      </c>
    </row>
    <row r="206" spans="1:51" s="241" customFormat="1" x14ac:dyDescent="0.3">
      <c r="A206" s="232" t="s">
        <v>23</v>
      </c>
      <c r="B206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6" s="53" t="s">
        <v>255</v>
      </c>
      <c r="D206" s="234" t="s">
        <v>62</v>
      </c>
      <c r="E206" s="247">
        <f>E205</f>
        <v>1.0000000000000001E-5</v>
      </c>
      <c r="F206" s="248">
        <f t="shared" si="262"/>
        <v>2</v>
      </c>
      <c r="G206" s="232">
        <v>0.16000000000000003</v>
      </c>
      <c r="H206" s="236">
        <f t="shared" si="255"/>
        <v>3.2000000000000007E-6</v>
      </c>
      <c r="I206" s="249">
        <f>0.15*I202</f>
        <v>59.849999999999994</v>
      </c>
      <c r="J206" s="238">
        <v>0</v>
      </c>
      <c r="K206" s="250" t="s">
        <v>189</v>
      </c>
      <c r="L206" s="251">
        <v>3</v>
      </c>
      <c r="M206" s="241" t="str">
        <f t="shared" si="252"/>
        <v>С5</v>
      </c>
      <c r="N206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6" s="241" t="str">
        <f t="shared" si="253"/>
        <v>Частичное-ликвидация</v>
      </c>
      <c r="P206" s="241" t="s">
        <v>85</v>
      </c>
      <c r="Q206" s="241" t="s">
        <v>85</v>
      </c>
      <c r="R206" s="241" t="s">
        <v>85</v>
      </c>
      <c r="S206" s="241" t="s">
        <v>85</v>
      </c>
      <c r="T206" s="241" t="s">
        <v>85</v>
      </c>
      <c r="U206" s="241" t="s">
        <v>85</v>
      </c>
      <c r="V206" s="241" t="s">
        <v>85</v>
      </c>
      <c r="W206" s="241" t="s">
        <v>85</v>
      </c>
      <c r="X206" s="241" t="s">
        <v>85</v>
      </c>
      <c r="Y206" s="241" t="s">
        <v>85</v>
      </c>
      <c r="Z206" s="241" t="s">
        <v>85</v>
      </c>
      <c r="AA206" s="241" t="s">
        <v>85</v>
      </c>
      <c r="AB206" s="241" t="s">
        <v>85</v>
      </c>
      <c r="AC206" s="241" t="s">
        <v>85</v>
      </c>
      <c r="AD206" s="241" t="s">
        <v>85</v>
      </c>
      <c r="AE206" s="241" t="s">
        <v>85</v>
      </c>
      <c r="AF206" s="241" t="s">
        <v>85</v>
      </c>
      <c r="AG206" s="241" t="s">
        <v>85</v>
      </c>
      <c r="AH206" s="241" t="s">
        <v>85</v>
      </c>
      <c r="AI206" s="241" t="s">
        <v>85</v>
      </c>
      <c r="AJ206" s="241">
        <v>1</v>
      </c>
      <c r="AK206" s="241">
        <v>1</v>
      </c>
      <c r="AL206" s="241">
        <f t="shared" ref="AL206:AL209" si="264">0.1*$AL203</f>
        <v>3.5990000000000002</v>
      </c>
      <c r="AM206" s="241">
        <f>AM202</f>
        <v>2.7E-2</v>
      </c>
      <c r="AN206" s="241">
        <f>ROUNDUP(AN202/3,0)</f>
        <v>9</v>
      </c>
      <c r="AQ206" s="244">
        <f>AM206*I206+AL206</f>
        <v>5.21495</v>
      </c>
      <c r="AR206" s="244">
        <f t="shared" si="256"/>
        <v>0.52149500000000004</v>
      </c>
      <c r="AS206" s="245">
        <f t="shared" si="257"/>
        <v>3.25</v>
      </c>
      <c r="AT206" s="245">
        <f t="shared" si="258"/>
        <v>2.2466112499999999</v>
      </c>
      <c r="AU206" s="244">
        <f>1333*J203*POWER(10,-6)*10</f>
        <v>3.42581E-2</v>
      </c>
      <c r="AV206" s="245">
        <f t="shared" si="254"/>
        <v>11.267314349999999</v>
      </c>
      <c r="AW206" s="246">
        <f t="shared" si="259"/>
        <v>3.2000000000000007E-6</v>
      </c>
      <c r="AX206" s="246">
        <f t="shared" si="260"/>
        <v>3.2000000000000007E-6</v>
      </c>
      <c r="AY206" s="246">
        <f t="shared" si="263"/>
        <v>3.6055405920000005E-5</v>
      </c>
    </row>
    <row r="207" spans="1:51" s="241" customFormat="1" x14ac:dyDescent="0.3">
      <c r="A207" s="232" t="s">
        <v>24</v>
      </c>
      <c r="B207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7" s="53" t="s">
        <v>224</v>
      </c>
      <c r="D207" s="234" t="s">
        <v>223</v>
      </c>
      <c r="E207" s="247">
        <f>E206</f>
        <v>1.0000000000000001E-5</v>
      </c>
      <c r="F207" s="248">
        <f t="shared" si="262"/>
        <v>2</v>
      </c>
      <c r="G207" s="232">
        <v>4.0000000000000008E-2</v>
      </c>
      <c r="H207" s="236">
        <f t="shared" si="255"/>
        <v>8.0000000000000018E-7</v>
      </c>
      <c r="I207" s="249">
        <f>I205*0.15</f>
        <v>8.9774999999999991</v>
      </c>
      <c r="J207" s="238">
        <f>I207</f>
        <v>8.9774999999999991</v>
      </c>
      <c r="K207" s="253" t="s">
        <v>200</v>
      </c>
      <c r="L207" s="254">
        <v>21</v>
      </c>
      <c r="M207" s="241" t="str">
        <f t="shared" si="252"/>
        <v>С6</v>
      </c>
      <c r="N207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7" s="241" t="str">
        <f t="shared" si="253"/>
        <v>Частичное факел</v>
      </c>
      <c r="P207" s="241" t="s">
        <v>85</v>
      </c>
      <c r="Q207" s="241" t="s">
        <v>85</v>
      </c>
      <c r="R207" s="241" t="s">
        <v>85</v>
      </c>
      <c r="S207" s="241" t="s">
        <v>85</v>
      </c>
      <c r="T207" s="241" t="s">
        <v>85</v>
      </c>
      <c r="U207" s="241" t="s">
        <v>85</v>
      </c>
      <c r="V207" s="241" t="s">
        <v>85</v>
      </c>
      <c r="W207" s="241" t="s">
        <v>85</v>
      </c>
      <c r="X207" s="241" t="s">
        <v>85</v>
      </c>
      <c r="Y207" s="241">
        <v>16</v>
      </c>
      <c r="Z207" s="241">
        <v>3</v>
      </c>
      <c r="AA207" s="241" t="s">
        <v>85</v>
      </c>
      <c r="AB207" s="241" t="s">
        <v>85</v>
      </c>
      <c r="AC207" s="241" t="s">
        <v>85</v>
      </c>
      <c r="AD207" s="241" t="s">
        <v>85</v>
      </c>
      <c r="AE207" s="241" t="s">
        <v>85</v>
      </c>
      <c r="AF207" s="241" t="s">
        <v>85</v>
      </c>
      <c r="AG207" s="241" t="s">
        <v>85</v>
      </c>
      <c r="AH207" s="241" t="s">
        <v>85</v>
      </c>
      <c r="AI207" s="241" t="s">
        <v>85</v>
      </c>
      <c r="AJ207" s="241">
        <v>1</v>
      </c>
      <c r="AK207" s="241">
        <v>1</v>
      </c>
      <c r="AL207" s="241">
        <f t="shared" si="264"/>
        <v>3.5990000000000002</v>
      </c>
      <c r="AM207" s="241">
        <f>AM202</f>
        <v>2.7E-2</v>
      </c>
      <c r="AN207" s="241">
        <f>AN206</f>
        <v>9</v>
      </c>
      <c r="AQ207" s="244">
        <f t="shared" ref="AQ207:AQ208" si="265">AM207*I207+AL207</f>
        <v>3.8413925</v>
      </c>
      <c r="AR207" s="244">
        <f t="shared" si="256"/>
        <v>0.38413925000000004</v>
      </c>
      <c r="AS207" s="245">
        <f t="shared" si="257"/>
        <v>3.25</v>
      </c>
      <c r="AT207" s="245">
        <f t="shared" si="258"/>
        <v>1.8688829375</v>
      </c>
      <c r="AU207" s="244">
        <f>10068.2*J207*POWER(10,-6)</f>
        <v>9.0387265499999994E-2</v>
      </c>
      <c r="AV207" s="245">
        <f t="shared" si="254"/>
        <v>9.4348019529999991</v>
      </c>
      <c r="AW207" s="246">
        <f t="shared" si="259"/>
        <v>8.0000000000000018E-7</v>
      </c>
      <c r="AX207" s="246">
        <f t="shared" si="260"/>
        <v>8.0000000000000018E-7</v>
      </c>
      <c r="AY207" s="246">
        <f t="shared" si="263"/>
        <v>7.5478415624000009E-6</v>
      </c>
    </row>
    <row r="208" spans="1:51" s="241" customFormat="1" x14ac:dyDescent="0.3">
      <c r="A208" s="232" t="s">
        <v>219</v>
      </c>
      <c r="B208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8" s="53" t="s">
        <v>225</v>
      </c>
      <c r="D208" s="234" t="s">
        <v>174</v>
      </c>
      <c r="E208" s="247">
        <f>E206</f>
        <v>1.0000000000000001E-5</v>
      </c>
      <c r="F208" s="248">
        <f t="shared" si="262"/>
        <v>2</v>
      </c>
      <c r="G208" s="232">
        <v>0.15200000000000002</v>
      </c>
      <c r="H208" s="236">
        <f t="shared" si="255"/>
        <v>3.0400000000000005E-6</v>
      </c>
      <c r="I208" s="249">
        <f>I205*0.15</f>
        <v>8.9774999999999991</v>
      </c>
      <c r="J208" s="238">
        <f>I208</f>
        <v>8.9774999999999991</v>
      </c>
      <c r="K208" s="250"/>
      <c r="L208" s="251"/>
      <c r="M208" s="241" t="str">
        <f t="shared" si="252"/>
        <v>С7</v>
      </c>
      <c r="N208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8" s="241" t="str">
        <f t="shared" si="253"/>
        <v>Частичное-пожар-вспышка</v>
      </c>
      <c r="P208" s="241" t="s">
        <v>85</v>
      </c>
      <c r="Q208" s="241" t="s">
        <v>85</v>
      </c>
      <c r="R208" s="241" t="s">
        <v>85</v>
      </c>
      <c r="S208" s="241" t="s">
        <v>85</v>
      </c>
      <c r="T208" s="241" t="s">
        <v>85</v>
      </c>
      <c r="U208" s="241" t="s">
        <v>85</v>
      </c>
      <c r="V208" s="241" t="s">
        <v>85</v>
      </c>
      <c r="W208" s="241" t="s">
        <v>85</v>
      </c>
      <c r="X208" s="241" t="s">
        <v>85</v>
      </c>
      <c r="Y208" s="241" t="s">
        <v>85</v>
      </c>
      <c r="Z208" s="241" t="s">
        <v>85</v>
      </c>
      <c r="AA208" s="241">
        <v>69.150000000000006</v>
      </c>
      <c r="AB208" s="241">
        <v>82.98</v>
      </c>
      <c r="AC208" s="241" t="s">
        <v>85</v>
      </c>
      <c r="AD208" s="241" t="s">
        <v>85</v>
      </c>
      <c r="AE208" s="241" t="s">
        <v>85</v>
      </c>
      <c r="AF208" s="241" t="s">
        <v>85</v>
      </c>
      <c r="AG208" s="241" t="s">
        <v>85</v>
      </c>
      <c r="AH208" s="241" t="s">
        <v>85</v>
      </c>
      <c r="AI208" s="241" t="s">
        <v>85</v>
      </c>
      <c r="AJ208" s="241">
        <v>2</v>
      </c>
      <c r="AK208" s="241">
        <v>3</v>
      </c>
      <c r="AL208" s="241">
        <f t="shared" si="264"/>
        <v>0.35990000000000005</v>
      </c>
      <c r="AM208" s="241">
        <f>AM202</f>
        <v>2.7E-2</v>
      </c>
      <c r="AN208" s="241">
        <f>ROUNDUP(AN202/3,0)</f>
        <v>9</v>
      </c>
      <c r="AQ208" s="244">
        <f t="shared" si="265"/>
        <v>0.60229250000000001</v>
      </c>
      <c r="AR208" s="244">
        <f t="shared" si="256"/>
        <v>6.0229250000000005E-2</v>
      </c>
      <c r="AS208" s="245">
        <f t="shared" si="257"/>
        <v>6.75</v>
      </c>
      <c r="AT208" s="245">
        <f t="shared" si="258"/>
        <v>1.8531304374999999</v>
      </c>
      <c r="AU208" s="244">
        <f>10068.2*J208*POWER(10,-6)</f>
        <v>9.0387265499999994E-2</v>
      </c>
      <c r="AV208" s="245">
        <f t="shared" si="254"/>
        <v>9.3560394530000011</v>
      </c>
      <c r="AW208" s="246">
        <f t="shared" si="259"/>
        <v>6.0800000000000011E-6</v>
      </c>
      <c r="AX208" s="246">
        <f t="shared" si="260"/>
        <v>9.1200000000000008E-6</v>
      </c>
      <c r="AY208" s="246">
        <f t="shared" si="263"/>
        <v>2.8442359937120009E-5</v>
      </c>
    </row>
    <row r="209" spans="1:51" s="241" customFormat="1" ht="15" thickBot="1" x14ac:dyDescent="0.35">
      <c r="A209" s="232" t="s">
        <v>220</v>
      </c>
      <c r="B209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9" s="53" t="s">
        <v>226</v>
      </c>
      <c r="D209" s="234" t="s">
        <v>62</v>
      </c>
      <c r="E209" s="247">
        <f>E206</f>
        <v>1.0000000000000001E-5</v>
      </c>
      <c r="F209" s="248">
        <f t="shared" si="262"/>
        <v>2</v>
      </c>
      <c r="G209" s="232">
        <v>0.6080000000000001</v>
      </c>
      <c r="H209" s="236">
        <f t="shared" si="255"/>
        <v>1.2160000000000002E-5</v>
      </c>
      <c r="I209" s="249">
        <f>I205*0.15</f>
        <v>8.9774999999999991</v>
      </c>
      <c r="J209" s="238">
        <v>0</v>
      </c>
      <c r="K209" s="255"/>
      <c r="L209" s="256"/>
      <c r="M209" s="241" t="str">
        <f t="shared" si="252"/>
        <v>С8</v>
      </c>
      <c r="N209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9" s="241" t="str">
        <f t="shared" si="253"/>
        <v>Частичное-ликвидация</v>
      </c>
      <c r="P209" s="241" t="s">
        <v>85</v>
      </c>
      <c r="Q209" s="241" t="s">
        <v>85</v>
      </c>
      <c r="R209" s="241" t="s">
        <v>85</v>
      </c>
      <c r="S209" s="241" t="s">
        <v>85</v>
      </c>
      <c r="T209" s="241" t="s">
        <v>85</v>
      </c>
      <c r="U209" s="241" t="s">
        <v>85</v>
      </c>
      <c r="V209" s="241" t="s">
        <v>85</v>
      </c>
      <c r="W209" s="241" t="s">
        <v>85</v>
      </c>
      <c r="X209" s="241" t="s">
        <v>85</v>
      </c>
      <c r="Y209" s="241" t="s">
        <v>85</v>
      </c>
      <c r="Z209" s="241" t="s">
        <v>85</v>
      </c>
      <c r="AA209" s="241" t="s">
        <v>85</v>
      </c>
      <c r="AB209" s="241" t="s">
        <v>85</v>
      </c>
      <c r="AC209" s="241" t="s">
        <v>85</v>
      </c>
      <c r="AD209" s="241" t="s">
        <v>85</v>
      </c>
      <c r="AE209" s="241" t="s">
        <v>85</v>
      </c>
      <c r="AF209" s="241" t="s">
        <v>85</v>
      </c>
      <c r="AG209" s="241" t="s">
        <v>85</v>
      </c>
      <c r="AH209" s="241" t="s">
        <v>85</v>
      </c>
      <c r="AI209" s="241" t="s">
        <v>85</v>
      </c>
      <c r="AJ209" s="241">
        <v>1</v>
      </c>
      <c r="AK209" s="241">
        <v>1</v>
      </c>
      <c r="AL209" s="241">
        <f t="shared" si="264"/>
        <v>0.35990000000000005</v>
      </c>
      <c r="AM209" s="241">
        <f>AM202</f>
        <v>2.7E-2</v>
      </c>
      <c r="AN209" s="241">
        <f>ROUNDUP(AN202/3,0)</f>
        <v>9</v>
      </c>
      <c r="AQ209" s="244">
        <f>AM209*I209*0.1+AL209</f>
        <v>0.38413925000000004</v>
      </c>
      <c r="AR209" s="244">
        <f t="shared" si="256"/>
        <v>3.8413925000000008E-2</v>
      </c>
      <c r="AS209" s="245">
        <f t="shared" si="257"/>
        <v>3.25</v>
      </c>
      <c r="AT209" s="245">
        <f t="shared" si="258"/>
        <v>0.91813829375</v>
      </c>
      <c r="AU209" s="244">
        <f>1333*J207*POWER(10,-6)</f>
        <v>1.19670075E-2</v>
      </c>
      <c r="AV209" s="245">
        <f t="shared" si="254"/>
        <v>4.6026584762500011</v>
      </c>
      <c r="AW209" s="246">
        <f t="shared" si="259"/>
        <v>1.2160000000000002E-5</v>
      </c>
      <c r="AX209" s="246">
        <f t="shared" si="260"/>
        <v>1.2160000000000002E-5</v>
      </c>
      <c r="AY209" s="246">
        <f t="shared" si="263"/>
        <v>5.5968327071200022E-5</v>
      </c>
    </row>
    <row r="210" spans="1:51" s="241" customFormat="1" x14ac:dyDescent="0.3">
      <c r="A210" s="296" t="s">
        <v>251</v>
      </c>
      <c r="B210" s="296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10" s="296" t="s">
        <v>354</v>
      </c>
      <c r="D210" s="296" t="s">
        <v>355</v>
      </c>
      <c r="E210" s="297">
        <v>2.5000000000000001E-5</v>
      </c>
      <c r="F210" s="248">
        <f t="shared" si="262"/>
        <v>2</v>
      </c>
      <c r="G210" s="296">
        <v>1</v>
      </c>
      <c r="H210" s="298">
        <f t="shared" si="255"/>
        <v>5.0000000000000002E-5</v>
      </c>
      <c r="I210" s="299">
        <f>I202</f>
        <v>399</v>
      </c>
      <c r="J210" s="299">
        <f>I210*0.07</f>
        <v>27.930000000000003</v>
      </c>
      <c r="K210" s="296"/>
      <c r="L210" s="296"/>
      <c r="M210" s="300" t="str">
        <f t="shared" si="252"/>
        <v>С9</v>
      </c>
      <c r="N210" s="300"/>
      <c r="O210" s="300"/>
      <c r="P210" s="300">
        <v>41.1</v>
      </c>
      <c r="Q210" s="300">
        <v>56.2</v>
      </c>
      <c r="R210" s="300">
        <v>79.5</v>
      </c>
      <c r="S210" s="300">
        <v>143.9</v>
      </c>
      <c r="T210" s="300" t="s">
        <v>85</v>
      </c>
      <c r="U210" s="300" t="s">
        <v>85</v>
      </c>
      <c r="V210" s="300" t="s">
        <v>85</v>
      </c>
      <c r="W210" s="300" t="s">
        <v>85</v>
      </c>
      <c r="X210" s="300" t="s">
        <v>85</v>
      </c>
      <c r="Y210" s="300" t="s">
        <v>85</v>
      </c>
      <c r="Z210" s="300" t="s">
        <v>85</v>
      </c>
      <c r="AA210" s="300" t="s">
        <v>85</v>
      </c>
      <c r="AB210" s="300" t="s">
        <v>85</v>
      </c>
      <c r="AC210" s="300" t="s">
        <v>85</v>
      </c>
      <c r="AD210" s="300" t="s">
        <v>85</v>
      </c>
      <c r="AE210" s="300">
        <v>150.5</v>
      </c>
      <c r="AF210" s="300">
        <v>211</v>
      </c>
      <c r="AG210" s="300">
        <v>249.5</v>
      </c>
      <c r="AH210" s="300">
        <v>317.5</v>
      </c>
      <c r="AI210" s="241" t="s">
        <v>85</v>
      </c>
      <c r="AJ210" s="300">
        <v>1</v>
      </c>
      <c r="AK210" s="300">
        <v>2</v>
      </c>
      <c r="AL210" s="300">
        <f>AL202</f>
        <v>35.99</v>
      </c>
      <c r="AM210" s="300">
        <f>AM202</f>
        <v>2.7E-2</v>
      </c>
      <c r="AN210" s="300">
        <v>5</v>
      </c>
      <c r="AO210" s="300"/>
      <c r="AP210" s="300"/>
      <c r="AQ210" s="301">
        <f>AM210*I210+AL210</f>
        <v>46.763000000000005</v>
      </c>
      <c r="AR210" s="301">
        <f>0.1*AQ210</f>
        <v>4.6763000000000003</v>
      </c>
      <c r="AS210" s="302">
        <f>AJ210*3+0.25*AK210</f>
        <v>3.5</v>
      </c>
      <c r="AT210" s="302">
        <f>SUM(AQ210:AS210)/4</f>
        <v>13.734825000000001</v>
      </c>
      <c r="AU210" s="301">
        <f>10068.2*J210*POWER(10,-6)</f>
        <v>0.28120482600000002</v>
      </c>
      <c r="AV210" s="302">
        <f t="shared" si="254"/>
        <v>68.95532982600001</v>
      </c>
      <c r="AW210" s="303">
        <f>AJ210*H210</f>
        <v>5.0000000000000002E-5</v>
      </c>
      <c r="AX210" s="303">
        <f>H210*AK210</f>
        <v>1E-4</v>
      </c>
      <c r="AY210" s="303">
        <f>H210*AV210</f>
        <v>3.4477664913000008E-3</v>
      </c>
    </row>
    <row r="211" spans="1:51" ht="15" thickBot="1" x14ac:dyDescent="0.35">
      <c r="P211" t="s">
        <v>85</v>
      </c>
      <c r="Q211" t="s">
        <v>85</v>
      </c>
      <c r="R211" t="s">
        <v>85</v>
      </c>
      <c r="S211" t="s">
        <v>85</v>
      </c>
      <c r="T211" t="s">
        <v>85</v>
      </c>
      <c r="U211" t="s">
        <v>85</v>
      </c>
      <c r="V211" t="s">
        <v>85</v>
      </c>
      <c r="W211" t="s">
        <v>85</v>
      </c>
      <c r="X211" t="s">
        <v>85</v>
      </c>
      <c r="Y211" t="s">
        <v>85</v>
      </c>
      <c r="Z211" t="s">
        <v>85</v>
      </c>
      <c r="AA211" t="s">
        <v>85</v>
      </c>
      <c r="AB211" t="s">
        <v>85</v>
      </c>
      <c r="AC211" t="s">
        <v>85</v>
      </c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I211" t="s">
        <v>85</v>
      </c>
    </row>
    <row r="212" spans="1:51" s="241" customFormat="1" ht="18" customHeight="1" x14ac:dyDescent="0.3">
      <c r="A212" s="232" t="s">
        <v>19</v>
      </c>
      <c r="B212" s="233" t="s">
        <v>357</v>
      </c>
      <c r="C212" s="53" t="s">
        <v>349</v>
      </c>
      <c r="D212" s="234" t="s">
        <v>350</v>
      </c>
      <c r="E212" s="235">
        <v>9.9999999999999995E-7</v>
      </c>
      <c r="F212" s="233">
        <v>1</v>
      </c>
      <c r="G212" s="232">
        <v>0.05</v>
      </c>
      <c r="H212" s="236">
        <f>E212*F212*G212</f>
        <v>4.9999999999999998E-8</v>
      </c>
      <c r="I212" s="237">
        <v>130.05600000000001</v>
      </c>
      <c r="J212" s="238">
        <f>0.03*I212</f>
        <v>3.9016800000000003</v>
      </c>
      <c r="K212" s="239" t="s">
        <v>184</v>
      </c>
      <c r="L212" s="240">
        <f>15*I212</f>
        <v>1950.8400000000001</v>
      </c>
      <c r="M212" s="241" t="str">
        <f t="shared" ref="M212:M220" si="266">A212</f>
        <v>С1</v>
      </c>
      <c r="N212" s="241" t="str">
        <f t="shared" ref="N212:N219" si="267">B212</f>
        <v>Горячий сепаратор высокого давление Поз. Е-107 Рег. №ТО-7(У) Учетный номер – 43-20-4614 ОК(НХС) Заводской №- 45755</v>
      </c>
      <c r="O212" s="241" t="str">
        <f t="shared" ref="O212:O219" si="268">D212</f>
        <v>Полное-огенный шар</v>
      </c>
      <c r="P212" s="241" t="s">
        <v>85</v>
      </c>
      <c r="Q212" s="241" t="s">
        <v>85</v>
      </c>
      <c r="R212" s="241" t="s">
        <v>85</v>
      </c>
      <c r="S212" s="241" t="s">
        <v>85</v>
      </c>
      <c r="T212" s="241" t="s">
        <v>85</v>
      </c>
      <c r="U212" s="241" t="s">
        <v>85</v>
      </c>
      <c r="V212" s="241" t="s">
        <v>85</v>
      </c>
      <c r="W212" s="241" t="s">
        <v>85</v>
      </c>
      <c r="X212" s="241" t="s">
        <v>85</v>
      </c>
      <c r="Y212" s="241" t="s">
        <v>85</v>
      </c>
      <c r="Z212" s="241" t="s">
        <v>85</v>
      </c>
      <c r="AA212" s="241" t="s">
        <v>85</v>
      </c>
      <c r="AB212" s="241" t="s">
        <v>85</v>
      </c>
      <c r="AC212" s="241" t="s">
        <v>85</v>
      </c>
      <c r="AD212" s="241" t="s">
        <v>85</v>
      </c>
      <c r="AE212" s="241">
        <v>49</v>
      </c>
      <c r="AF212" s="241">
        <v>82.5</v>
      </c>
      <c r="AG212" s="241">
        <v>101.5</v>
      </c>
      <c r="AH212" s="241">
        <v>135</v>
      </c>
      <c r="AI212" s="241" t="s">
        <v>85</v>
      </c>
      <c r="AJ212" s="242">
        <v>2</v>
      </c>
      <c r="AK212" s="242">
        <v>5</v>
      </c>
      <c r="AL212" s="243">
        <v>12.36</v>
      </c>
      <c r="AM212" s="243">
        <v>1.4999999999999999E-2</v>
      </c>
      <c r="AN212" s="243">
        <v>10</v>
      </c>
      <c r="AQ212" s="244">
        <f>AM212*I212+AL212</f>
        <v>14.310839999999999</v>
      </c>
      <c r="AR212" s="244">
        <f>0.1*AQ212</f>
        <v>1.431084</v>
      </c>
      <c r="AS212" s="245">
        <f>AJ212*3+0.25*AK212</f>
        <v>7.25</v>
      </c>
      <c r="AT212" s="245">
        <f>SUM(AQ212:AS212)/4</f>
        <v>5.7479809999999993</v>
      </c>
      <c r="AU212" s="244">
        <f>10068.2*J212*POWER(10,-6)</f>
        <v>3.9282894576000003E-2</v>
      </c>
      <c r="AV212" s="245">
        <f t="shared" ref="AV212:AV220" si="269">AU212+AT212+AS212+AR212+AQ212</f>
        <v>28.779187894575998</v>
      </c>
      <c r="AW212" s="246">
        <f>AJ212*H212</f>
        <v>9.9999999999999995E-8</v>
      </c>
      <c r="AX212" s="246">
        <f>H212*AK212</f>
        <v>2.4999999999999999E-7</v>
      </c>
      <c r="AY212" s="246">
        <f>H212*AV212</f>
        <v>1.4389593947287998E-6</v>
      </c>
    </row>
    <row r="213" spans="1:51" s="241" customFormat="1" x14ac:dyDescent="0.3">
      <c r="A213" s="232" t="s">
        <v>20</v>
      </c>
      <c r="B213" s="232" t="str">
        <f>B212</f>
        <v>Горячий сепаратор высокого давление Поз. Е-107 Рег. №ТО-7(У) Учетный номер – 43-20-4614 ОК(НХС) Заводской №- 45755</v>
      </c>
      <c r="C213" s="53" t="s">
        <v>211</v>
      </c>
      <c r="D213" s="234" t="s">
        <v>63</v>
      </c>
      <c r="E213" s="247">
        <f>E212</f>
        <v>9.9999999999999995E-7</v>
      </c>
      <c r="F213" s="248">
        <f>F212</f>
        <v>1</v>
      </c>
      <c r="G213" s="232">
        <v>0.19</v>
      </c>
      <c r="H213" s="236">
        <f t="shared" ref="H213:H220" si="270">E213*F213*G213</f>
        <v>1.8999999999999998E-7</v>
      </c>
      <c r="I213" s="249">
        <f>I212</f>
        <v>130.05600000000001</v>
      </c>
      <c r="J213" s="257">
        <v>1.23</v>
      </c>
      <c r="K213" s="250" t="s">
        <v>185</v>
      </c>
      <c r="L213" s="251">
        <v>2</v>
      </c>
      <c r="M213" s="241" t="str">
        <f t="shared" si="266"/>
        <v>С2</v>
      </c>
      <c r="N213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3" s="241" t="str">
        <f t="shared" si="268"/>
        <v>Полное-взрыв</v>
      </c>
      <c r="P213" s="241" t="s">
        <v>85</v>
      </c>
      <c r="Q213" s="241" t="s">
        <v>85</v>
      </c>
      <c r="R213" s="241" t="s">
        <v>85</v>
      </c>
      <c r="S213" s="241" t="s">
        <v>85</v>
      </c>
      <c r="T213" s="241">
        <v>0</v>
      </c>
      <c r="U213" s="241">
        <v>68.599999999999994</v>
      </c>
      <c r="V213" s="241">
        <v>195.6</v>
      </c>
      <c r="W213" s="241">
        <v>496.6</v>
      </c>
      <c r="X213" s="241">
        <v>839.1</v>
      </c>
      <c r="Y213" s="241" t="s">
        <v>85</v>
      </c>
      <c r="Z213" s="241" t="s">
        <v>85</v>
      </c>
      <c r="AA213" s="241" t="s">
        <v>85</v>
      </c>
      <c r="AB213" s="241" t="s">
        <v>85</v>
      </c>
      <c r="AC213" s="241" t="s">
        <v>85</v>
      </c>
      <c r="AD213" s="241" t="s">
        <v>85</v>
      </c>
      <c r="AE213" s="241" t="s">
        <v>85</v>
      </c>
      <c r="AF213" s="241" t="s">
        <v>85</v>
      </c>
      <c r="AG213" s="241" t="s">
        <v>85</v>
      </c>
      <c r="AH213" s="241" t="s">
        <v>85</v>
      </c>
      <c r="AI213" s="241" t="s">
        <v>85</v>
      </c>
      <c r="AJ213" s="242">
        <v>3</v>
      </c>
      <c r="AK213" s="242">
        <v>8</v>
      </c>
      <c r="AL213" s="241">
        <f>AL212</f>
        <v>12.36</v>
      </c>
      <c r="AM213" s="241">
        <f>AM212</f>
        <v>1.4999999999999999E-2</v>
      </c>
      <c r="AN213" s="241">
        <f>AN212</f>
        <v>10</v>
      </c>
      <c r="AQ213" s="244">
        <f>AM213*I213+AL213</f>
        <v>14.310839999999999</v>
      </c>
      <c r="AR213" s="244">
        <f t="shared" ref="AR213:AR219" si="271">0.1*AQ213</f>
        <v>1.431084</v>
      </c>
      <c r="AS213" s="245">
        <f t="shared" ref="AS213:AS219" si="272">AJ213*3+0.25*AK213</f>
        <v>11</v>
      </c>
      <c r="AT213" s="245">
        <f t="shared" ref="AT213:AT219" si="273">SUM(AQ213:AS213)/4</f>
        <v>6.6854809999999993</v>
      </c>
      <c r="AU213" s="244">
        <f>10068.2*J213*POWER(10,-6)*10</f>
        <v>0.12383886</v>
      </c>
      <c r="AV213" s="245">
        <f t="shared" si="269"/>
        <v>33.55124386</v>
      </c>
      <c r="AW213" s="246">
        <f t="shared" ref="AW213:AW219" si="274">AJ213*H213</f>
        <v>5.6999999999999994E-7</v>
      </c>
      <c r="AX213" s="246">
        <f t="shared" ref="AX213:AX219" si="275">H213*AK213</f>
        <v>1.5199999999999998E-6</v>
      </c>
      <c r="AY213" s="246">
        <f t="shared" ref="AY213" si="276">H213*AV213</f>
        <v>6.3747363333999991E-6</v>
      </c>
    </row>
    <row r="214" spans="1:51" s="241" customFormat="1" x14ac:dyDescent="0.3">
      <c r="A214" s="232" t="s">
        <v>21</v>
      </c>
      <c r="B214" s="232" t="str">
        <f>B212</f>
        <v>Горячий сепаратор высокого давление Поз. Е-107 Рег. №ТО-7(У) Учетный номер – 43-20-4614 ОК(НХС) Заводской №- 45755</v>
      </c>
      <c r="C214" s="53" t="s">
        <v>254</v>
      </c>
      <c r="D214" s="234" t="s">
        <v>61</v>
      </c>
      <c r="E214" s="247">
        <f>E212</f>
        <v>9.9999999999999995E-7</v>
      </c>
      <c r="F214" s="248">
        <f t="shared" ref="F214:F220" si="277">F213</f>
        <v>1</v>
      </c>
      <c r="G214" s="232">
        <v>0.76</v>
      </c>
      <c r="H214" s="236">
        <f t="shared" si="270"/>
        <v>7.5999999999999992E-7</v>
      </c>
      <c r="I214" s="249">
        <f>I212</f>
        <v>130.05600000000001</v>
      </c>
      <c r="J214" s="238">
        <v>0</v>
      </c>
      <c r="K214" s="250" t="s">
        <v>186</v>
      </c>
      <c r="L214" s="251">
        <v>10</v>
      </c>
      <c r="M214" s="241" t="str">
        <f t="shared" si="266"/>
        <v>С3</v>
      </c>
      <c r="N214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4" s="241" t="str">
        <f t="shared" si="268"/>
        <v>Полное-ликвидация</v>
      </c>
      <c r="P214" s="241" t="s">
        <v>85</v>
      </c>
      <c r="Q214" s="241" t="s">
        <v>85</v>
      </c>
      <c r="R214" s="241" t="s">
        <v>85</v>
      </c>
      <c r="S214" s="241" t="s">
        <v>85</v>
      </c>
      <c r="T214" s="241" t="s">
        <v>85</v>
      </c>
      <c r="U214" s="241" t="s">
        <v>85</v>
      </c>
      <c r="V214" s="241" t="s">
        <v>85</v>
      </c>
      <c r="W214" s="241" t="s">
        <v>85</v>
      </c>
      <c r="X214" s="241" t="s">
        <v>85</v>
      </c>
      <c r="Y214" s="241" t="s">
        <v>85</v>
      </c>
      <c r="Z214" s="241" t="s">
        <v>85</v>
      </c>
      <c r="AA214" s="241" t="s">
        <v>85</v>
      </c>
      <c r="AB214" s="241" t="s">
        <v>85</v>
      </c>
      <c r="AC214" s="241" t="s">
        <v>85</v>
      </c>
      <c r="AD214" s="241" t="s">
        <v>85</v>
      </c>
      <c r="AE214" s="241" t="s">
        <v>85</v>
      </c>
      <c r="AF214" s="241" t="s">
        <v>85</v>
      </c>
      <c r="AG214" s="241" t="s">
        <v>85</v>
      </c>
      <c r="AH214" s="241" t="s">
        <v>85</v>
      </c>
      <c r="AI214" s="241" t="s">
        <v>85</v>
      </c>
      <c r="AJ214" s="241">
        <v>0</v>
      </c>
      <c r="AK214" s="241">
        <v>0</v>
      </c>
      <c r="AL214" s="241">
        <f>AL212</f>
        <v>12.36</v>
      </c>
      <c r="AM214" s="241">
        <f>AM212</f>
        <v>1.4999999999999999E-2</v>
      </c>
      <c r="AN214" s="241">
        <f>AN212</f>
        <v>10</v>
      </c>
      <c r="AQ214" s="244">
        <f>AM214*I214*0.1+AL214</f>
        <v>12.555083999999999</v>
      </c>
      <c r="AR214" s="244">
        <f t="shared" si="271"/>
        <v>1.2555084000000001</v>
      </c>
      <c r="AS214" s="245">
        <f t="shared" si="272"/>
        <v>0</v>
      </c>
      <c r="AT214" s="245">
        <f t="shared" si="273"/>
        <v>3.4526480999999998</v>
      </c>
      <c r="AU214" s="244">
        <f>1333*J212*POWER(10,-6)</f>
        <v>5.2009394399999999E-3</v>
      </c>
      <c r="AV214" s="245">
        <f t="shared" si="269"/>
        <v>17.268441439439997</v>
      </c>
      <c r="AW214" s="246">
        <f t="shared" si="274"/>
        <v>0</v>
      </c>
      <c r="AX214" s="246">
        <f t="shared" si="275"/>
        <v>0</v>
      </c>
      <c r="AY214" s="246">
        <f>H214*AV214</f>
        <v>1.3124015493974396E-5</v>
      </c>
    </row>
    <row r="215" spans="1:51" s="241" customFormat="1" x14ac:dyDescent="0.3">
      <c r="A215" s="232" t="s">
        <v>22</v>
      </c>
      <c r="B215" s="232" t="str">
        <f>B212</f>
        <v>Горячий сепаратор высокого давление Поз. Е-107 Рег. №ТО-7(У) Учетный номер – 43-20-4614 ОК(НХС) Заводской №- 45755</v>
      </c>
      <c r="C215" s="53" t="s">
        <v>222</v>
      </c>
      <c r="D215" s="234" t="s">
        <v>223</v>
      </c>
      <c r="E215" s="235">
        <v>1.0000000000000001E-5</v>
      </c>
      <c r="F215" s="248">
        <f t="shared" si="277"/>
        <v>1</v>
      </c>
      <c r="G215" s="232">
        <v>4.0000000000000008E-2</v>
      </c>
      <c r="H215" s="236">
        <f t="shared" si="270"/>
        <v>4.0000000000000009E-7</v>
      </c>
      <c r="I215" s="249">
        <f>0.15*I212</f>
        <v>19.508400000000002</v>
      </c>
      <c r="J215" s="238">
        <f>I215</f>
        <v>19.508400000000002</v>
      </c>
      <c r="K215" s="250" t="s">
        <v>188</v>
      </c>
      <c r="L215" s="251">
        <v>45390</v>
      </c>
      <c r="M215" s="241" t="str">
        <f t="shared" si="266"/>
        <v>С4</v>
      </c>
      <c r="N215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5" s="241" t="str">
        <f t="shared" si="268"/>
        <v>Частичное факел</v>
      </c>
      <c r="P215" s="241" t="s">
        <v>85</v>
      </c>
      <c r="Q215" s="241" t="s">
        <v>85</v>
      </c>
      <c r="R215" s="241" t="s">
        <v>85</v>
      </c>
      <c r="S215" s="241" t="s">
        <v>85</v>
      </c>
      <c r="T215" s="241" t="s">
        <v>85</v>
      </c>
      <c r="U215" s="241" t="s">
        <v>85</v>
      </c>
      <c r="V215" s="241" t="s">
        <v>85</v>
      </c>
      <c r="W215" s="241" t="s">
        <v>85</v>
      </c>
      <c r="X215" s="241" t="s">
        <v>85</v>
      </c>
      <c r="Y215" s="241">
        <v>37</v>
      </c>
      <c r="Z215" s="241">
        <v>6</v>
      </c>
      <c r="AA215" s="241" t="s">
        <v>85</v>
      </c>
      <c r="AB215" s="241" t="s">
        <v>85</v>
      </c>
      <c r="AC215" s="241" t="s">
        <v>85</v>
      </c>
      <c r="AD215" s="241" t="s">
        <v>85</v>
      </c>
      <c r="AE215" s="241" t="s">
        <v>85</v>
      </c>
      <c r="AF215" s="241" t="s">
        <v>85</v>
      </c>
      <c r="AG215" s="241" t="s">
        <v>85</v>
      </c>
      <c r="AH215" s="241" t="s">
        <v>85</v>
      </c>
      <c r="AI215" s="241" t="s">
        <v>85</v>
      </c>
      <c r="AJ215" s="241">
        <v>1</v>
      </c>
      <c r="AK215" s="241">
        <v>1</v>
      </c>
      <c r="AL215" s="241">
        <f>0.1*$AL212</f>
        <v>1.236</v>
      </c>
      <c r="AM215" s="241">
        <f>AM213</f>
        <v>1.4999999999999999E-2</v>
      </c>
      <c r="AN215" s="241">
        <f>AN212</f>
        <v>10</v>
      </c>
      <c r="AQ215" s="244">
        <f>AM215*I215*0.1+AL215</f>
        <v>1.2652626</v>
      </c>
      <c r="AR215" s="244">
        <f t="shared" si="271"/>
        <v>0.12652626</v>
      </c>
      <c r="AS215" s="245">
        <f t="shared" si="272"/>
        <v>3.25</v>
      </c>
      <c r="AT215" s="245">
        <f t="shared" si="273"/>
        <v>1.160447215</v>
      </c>
      <c r="AU215" s="244">
        <f>10068.2*J215*POWER(10,-6)</f>
        <v>0.19641447288000002</v>
      </c>
      <c r="AV215" s="245">
        <f t="shared" si="269"/>
        <v>5.9986505478800005</v>
      </c>
      <c r="AW215" s="246">
        <f t="shared" si="274"/>
        <v>4.0000000000000009E-7</v>
      </c>
      <c r="AX215" s="246">
        <f t="shared" si="275"/>
        <v>4.0000000000000009E-7</v>
      </c>
      <c r="AY215" s="246">
        <f t="shared" ref="AY215:AY219" si="278">H215*AV215</f>
        <v>2.3994602191520008E-6</v>
      </c>
    </row>
    <row r="216" spans="1:51" s="241" customFormat="1" x14ac:dyDescent="0.3">
      <c r="A216" s="232" t="s">
        <v>23</v>
      </c>
      <c r="B216" s="232" t="str">
        <f>B212</f>
        <v>Горячий сепаратор высокого давление Поз. Е-107 Рег. №ТО-7(У) Учетный номер – 43-20-4614 ОК(НХС) Заводской №- 45755</v>
      </c>
      <c r="C216" s="53" t="s">
        <v>255</v>
      </c>
      <c r="D216" s="234" t="s">
        <v>62</v>
      </c>
      <c r="E216" s="247">
        <f>E215</f>
        <v>1.0000000000000001E-5</v>
      </c>
      <c r="F216" s="248">
        <f t="shared" si="277"/>
        <v>1</v>
      </c>
      <c r="G216" s="232">
        <v>0.16000000000000003</v>
      </c>
      <c r="H216" s="236">
        <f t="shared" si="270"/>
        <v>1.6000000000000004E-6</v>
      </c>
      <c r="I216" s="249">
        <f>0.15*I212</f>
        <v>19.508400000000002</v>
      </c>
      <c r="J216" s="238">
        <v>0</v>
      </c>
      <c r="K216" s="250" t="s">
        <v>189</v>
      </c>
      <c r="L216" s="251">
        <v>3</v>
      </c>
      <c r="M216" s="241" t="str">
        <f t="shared" si="266"/>
        <v>С5</v>
      </c>
      <c r="N216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6" s="241" t="str">
        <f t="shared" si="268"/>
        <v>Частичное-ликвидация</v>
      </c>
      <c r="P216" s="241" t="s">
        <v>85</v>
      </c>
      <c r="Q216" s="241" t="s">
        <v>85</v>
      </c>
      <c r="R216" s="241" t="s">
        <v>85</v>
      </c>
      <c r="S216" s="241" t="s">
        <v>85</v>
      </c>
      <c r="T216" s="241" t="s">
        <v>85</v>
      </c>
      <c r="U216" s="241" t="s">
        <v>85</v>
      </c>
      <c r="V216" s="241" t="s">
        <v>85</v>
      </c>
      <c r="W216" s="241" t="s">
        <v>85</v>
      </c>
      <c r="X216" s="241" t="s">
        <v>85</v>
      </c>
      <c r="Y216" s="241" t="s">
        <v>85</v>
      </c>
      <c r="Z216" s="241" t="s">
        <v>85</v>
      </c>
      <c r="AA216" s="241" t="s">
        <v>85</v>
      </c>
      <c r="AB216" s="241" t="s">
        <v>85</v>
      </c>
      <c r="AC216" s="241" t="s">
        <v>85</v>
      </c>
      <c r="AD216" s="241" t="s">
        <v>85</v>
      </c>
      <c r="AE216" s="241" t="s">
        <v>85</v>
      </c>
      <c r="AF216" s="241" t="s">
        <v>85</v>
      </c>
      <c r="AG216" s="241" t="s">
        <v>85</v>
      </c>
      <c r="AH216" s="241" t="s">
        <v>85</v>
      </c>
      <c r="AI216" s="241" t="s">
        <v>85</v>
      </c>
      <c r="AJ216" s="241">
        <v>0</v>
      </c>
      <c r="AK216" s="241">
        <v>1</v>
      </c>
      <c r="AL216" s="241">
        <f t="shared" ref="AL216:AL219" si="279">0.1*$AL213</f>
        <v>1.236</v>
      </c>
      <c r="AM216" s="241">
        <f>AM212</f>
        <v>1.4999999999999999E-2</v>
      </c>
      <c r="AN216" s="241">
        <f>ROUNDUP(AN212/3,0)</f>
        <v>4</v>
      </c>
      <c r="AQ216" s="244">
        <f>AM216*I216+AL216</f>
        <v>1.528626</v>
      </c>
      <c r="AR216" s="244">
        <f t="shared" si="271"/>
        <v>0.15286260000000002</v>
      </c>
      <c r="AS216" s="245">
        <f t="shared" si="272"/>
        <v>0.25</v>
      </c>
      <c r="AT216" s="245">
        <f t="shared" si="273"/>
        <v>0.48287215</v>
      </c>
      <c r="AU216" s="244">
        <f>1333*J213*POWER(10,-6)*10</f>
        <v>1.6395899999999998E-2</v>
      </c>
      <c r="AV216" s="245">
        <f t="shared" si="269"/>
        <v>2.4307566500000002</v>
      </c>
      <c r="AW216" s="246">
        <f t="shared" si="274"/>
        <v>0</v>
      </c>
      <c r="AX216" s="246">
        <f t="shared" si="275"/>
        <v>1.6000000000000004E-6</v>
      </c>
      <c r="AY216" s="246">
        <f t="shared" si="278"/>
        <v>3.8892106400000013E-6</v>
      </c>
    </row>
    <row r="217" spans="1:51" s="241" customFormat="1" x14ac:dyDescent="0.3">
      <c r="A217" s="232" t="s">
        <v>24</v>
      </c>
      <c r="B217" s="232" t="str">
        <f>B212</f>
        <v>Горячий сепаратор высокого давление Поз. Е-107 Рег. №ТО-7(У) Учетный номер – 43-20-4614 ОК(НХС) Заводской №- 45755</v>
      </c>
      <c r="C217" s="53" t="s">
        <v>224</v>
      </c>
      <c r="D217" s="234" t="s">
        <v>223</v>
      </c>
      <c r="E217" s="247">
        <f>E216</f>
        <v>1.0000000000000001E-5</v>
      </c>
      <c r="F217" s="248">
        <f t="shared" si="277"/>
        <v>1</v>
      </c>
      <c r="G217" s="232">
        <v>4.0000000000000008E-2</v>
      </c>
      <c r="H217" s="236">
        <f t="shared" si="270"/>
        <v>4.0000000000000009E-7</v>
      </c>
      <c r="I217" s="249">
        <f>I215*0.15</f>
        <v>2.9262600000000001</v>
      </c>
      <c r="J217" s="238">
        <f>I217</f>
        <v>2.9262600000000001</v>
      </c>
      <c r="K217" s="253" t="s">
        <v>200</v>
      </c>
      <c r="L217" s="254">
        <v>21</v>
      </c>
      <c r="M217" s="241" t="str">
        <f t="shared" si="266"/>
        <v>С6</v>
      </c>
      <c r="N217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7" s="241" t="str">
        <f t="shared" si="268"/>
        <v>Частичное факел</v>
      </c>
      <c r="P217" s="241" t="s">
        <v>85</v>
      </c>
      <c r="Q217" s="241" t="s">
        <v>85</v>
      </c>
      <c r="R217" s="241" t="s">
        <v>85</v>
      </c>
      <c r="S217" s="241" t="s">
        <v>85</v>
      </c>
      <c r="T217" s="241" t="s">
        <v>85</v>
      </c>
      <c r="U217" s="241" t="s">
        <v>85</v>
      </c>
      <c r="V217" s="241" t="s">
        <v>85</v>
      </c>
      <c r="W217" s="241" t="s">
        <v>85</v>
      </c>
      <c r="X217" s="241" t="s">
        <v>85</v>
      </c>
      <c r="Y217" s="241">
        <v>11</v>
      </c>
      <c r="Z217" s="241">
        <v>2</v>
      </c>
      <c r="AA217" s="241" t="s">
        <v>85</v>
      </c>
      <c r="AB217" s="241" t="s">
        <v>85</v>
      </c>
      <c r="AC217" s="241" t="s">
        <v>85</v>
      </c>
      <c r="AD217" s="241" t="s">
        <v>85</v>
      </c>
      <c r="AE217" s="241" t="s">
        <v>85</v>
      </c>
      <c r="AF217" s="241" t="s">
        <v>85</v>
      </c>
      <c r="AG217" s="241" t="s">
        <v>85</v>
      </c>
      <c r="AH217" s="241" t="s">
        <v>85</v>
      </c>
      <c r="AI217" s="241" t="s">
        <v>85</v>
      </c>
      <c r="AJ217" s="241">
        <v>1</v>
      </c>
      <c r="AK217" s="241">
        <v>1</v>
      </c>
      <c r="AL217" s="241">
        <f t="shared" si="279"/>
        <v>1.236</v>
      </c>
      <c r="AM217" s="241">
        <f>AM212</f>
        <v>1.4999999999999999E-2</v>
      </c>
      <c r="AN217" s="241">
        <f>AN216</f>
        <v>4</v>
      </c>
      <c r="AQ217" s="244">
        <f t="shared" ref="AQ217:AQ218" si="280">AM217*I217+AL217</f>
        <v>1.2798939</v>
      </c>
      <c r="AR217" s="244">
        <f t="shared" si="271"/>
        <v>0.12798939000000001</v>
      </c>
      <c r="AS217" s="245">
        <f t="shared" si="272"/>
        <v>3.25</v>
      </c>
      <c r="AT217" s="245">
        <f t="shared" si="273"/>
        <v>1.1644708225</v>
      </c>
      <c r="AU217" s="244">
        <f>10068.2*J217*POWER(10,-6)</f>
        <v>2.9462170932000004E-2</v>
      </c>
      <c r="AV217" s="245">
        <f t="shared" si="269"/>
        <v>5.851816283432</v>
      </c>
      <c r="AW217" s="246">
        <f t="shared" si="274"/>
        <v>4.0000000000000009E-7</v>
      </c>
      <c r="AX217" s="246">
        <f t="shared" si="275"/>
        <v>4.0000000000000009E-7</v>
      </c>
      <c r="AY217" s="246">
        <f t="shared" si="278"/>
        <v>2.3407265133728006E-6</v>
      </c>
    </row>
    <row r="218" spans="1:51" s="241" customFormat="1" x14ac:dyDescent="0.3">
      <c r="A218" s="232" t="s">
        <v>219</v>
      </c>
      <c r="B218" s="232" t="str">
        <f>B212</f>
        <v>Горячий сепаратор высокого давление Поз. Е-107 Рег. №ТО-7(У) Учетный номер – 43-20-4614 ОК(НХС) Заводской №- 45755</v>
      </c>
      <c r="C218" s="53" t="s">
        <v>225</v>
      </c>
      <c r="D218" s="234" t="s">
        <v>174</v>
      </c>
      <c r="E218" s="247">
        <f>E216</f>
        <v>1.0000000000000001E-5</v>
      </c>
      <c r="F218" s="248">
        <f t="shared" si="277"/>
        <v>1</v>
      </c>
      <c r="G218" s="232">
        <v>0.15200000000000002</v>
      </c>
      <c r="H218" s="236">
        <f t="shared" si="270"/>
        <v>1.5200000000000003E-6</v>
      </c>
      <c r="I218" s="249">
        <f>I215*0.15</f>
        <v>2.9262600000000001</v>
      </c>
      <c r="J218" s="238">
        <f>I218</f>
        <v>2.9262600000000001</v>
      </c>
      <c r="K218" s="250"/>
      <c r="L218" s="251"/>
      <c r="M218" s="241" t="str">
        <f t="shared" si="266"/>
        <v>С7</v>
      </c>
      <c r="N218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8" s="241" t="str">
        <f t="shared" si="268"/>
        <v>Частичное-пожар-вспышка</v>
      </c>
      <c r="P218" s="241" t="s">
        <v>85</v>
      </c>
      <c r="Q218" s="241" t="s">
        <v>85</v>
      </c>
      <c r="R218" s="241" t="s">
        <v>85</v>
      </c>
      <c r="S218" s="241" t="s">
        <v>85</v>
      </c>
      <c r="T218" s="241" t="s">
        <v>85</v>
      </c>
      <c r="U218" s="241" t="s">
        <v>85</v>
      </c>
      <c r="V218" s="241" t="s">
        <v>85</v>
      </c>
      <c r="W218" s="241" t="s">
        <v>85</v>
      </c>
      <c r="X218" s="241" t="s">
        <v>85</v>
      </c>
      <c r="Y218" s="241" t="s">
        <v>85</v>
      </c>
      <c r="Z218" s="241" t="s">
        <v>85</v>
      </c>
      <c r="AA218" s="241">
        <v>47.77</v>
      </c>
      <c r="AB218" s="241">
        <v>57.32</v>
      </c>
      <c r="AC218" s="241" t="s">
        <v>85</v>
      </c>
      <c r="AD218" s="241" t="s">
        <v>85</v>
      </c>
      <c r="AE218" s="241" t="s">
        <v>85</v>
      </c>
      <c r="AF218" s="241" t="s">
        <v>85</v>
      </c>
      <c r="AG218" s="241" t="s">
        <v>85</v>
      </c>
      <c r="AH218" s="241" t="s">
        <v>85</v>
      </c>
      <c r="AI218" s="241" t="s">
        <v>85</v>
      </c>
      <c r="AJ218" s="241">
        <v>1</v>
      </c>
      <c r="AK218" s="241">
        <v>1</v>
      </c>
      <c r="AL218" s="241">
        <f t="shared" si="279"/>
        <v>0.1236</v>
      </c>
      <c r="AM218" s="241">
        <f>AM212</f>
        <v>1.4999999999999999E-2</v>
      </c>
      <c r="AN218" s="241">
        <f>ROUNDUP(AN212/3,0)</f>
        <v>4</v>
      </c>
      <c r="AQ218" s="244">
        <f t="shared" si="280"/>
        <v>0.1674939</v>
      </c>
      <c r="AR218" s="244">
        <f t="shared" si="271"/>
        <v>1.6749389999999999E-2</v>
      </c>
      <c r="AS218" s="245">
        <f t="shared" si="272"/>
        <v>3.25</v>
      </c>
      <c r="AT218" s="245">
        <f t="shared" si="273"/>
        <v>0.85856082249999999</v>
      </c>
      <c r="AU218" s="244">
        <f>10068.2*J218*POWER(10,-6)</f>
        <v>2.9462170932000004E-2</v>
      </c>
      <c r="AV218" s="245">
        <f t="shared" si="269"/>
        <v>4.3222662834320005</v>
      </c>
      <c r="AW218" s="246">
        <f t="shared" si="274"/>
        <v>1.5200000000000003E-6</v>
      </c>
      <c r="AX218" s="246">
        <f t="shared" si="275"/>
        <v>1.5200000000000003E-6</v>
      </c>
      <c r="AY218" s="246">
        <f t="shared" si="278"/>
        <v>6.5698447508166415E-6</v>
      </c>
    </row>
    <row r="219" spans="1:51" s="241" customFormat="1" ht="15" thickBot="1" x14ac:dyDescent="0.35">
      <c r="A219" s="232" t="s">
        <v>220</v>
      </c>
      <c r="B219" s="232" t="str">
        <f>B212</f>
        <v>Горячий сепаратор высокого давление Поз. Е-107 Рег. №ТО-7(У) Учетный номер – 43-20-4614 ОК(НХС) Заводской №- 45755</v>
      </c>
      <c r="C219" s="53" t="s">
        <v>226</v>
      </c>
      <c r="D219" s="234" t="s">
        <v>62</v>
      </c>
      <c r="E219" s="247">
        <f>E216</f>
        <v>1.0000000000000001E-5</v>
      </c>
      <c r="F219" s="248">
        <f t="shared" si="277"/>
        <v>1</v>
      </c>
      <c r="G219" s="232">
        <v>0.6080000000000001</v>
      </c>
      <c r="H219" s="236">
        <f t="shared" si="270"/>
        <v>6.0800000000000011E-6</v>
      </c>
      <c r="I219" s="249">
        <f>I215*0.15</f>
        <v>2.9262600000000001</v>
      </c>
      <c r="J219" s="238">
        <v>0</v>
      </c>
      <c r="K219" s="255"/>
      <c r="L219" s="256"/>
      <c r="M219" s="241" t="str">
        <f t="shared" si="266"/>
        <v>С8</v>
      </c>
      <c r="N219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9" s="241" t="str">
        <f t="shared" si="268"/>
        <v>Частичное-ликвидация</v>
      </c>
      <c r="P219" s="241" t="s">
        <v>85</v>
      </c>
      <c r="Q219" s="241" t="s">
        <v>85</v>
      </c>
      <c r="R219" s="241" t="s">
        <v>85</v>
      </c>
      <c r="S219" s="241" t="s">
        <v>85</v>
      </c>
      <c r="T219" s="241" t="s">
        <v>85</v>
      </c>
      <c r="U219" s="241" t="s">
        <v>85</v>
      </c>
      <c r="V219" s="241" t="s">
        <v>85</v>
      </c>
      <c r="W219" s="241" t="s">
        <v>85</v>
      </c>
      <c r="X219" s="241" t="s">
        <v>85</v>
      </c>
      <c r="Y219" s="241" t="s">
        <v>85</v>
      </c>
      <c r="Z219" s="241" t="s">
        <v>85</v>
      </c>
      <c r="AA219" s="241" t="s">
        <v>85</v>
      </c>
      <c r="AB219" s="241" t="s">
        <v>85</v>
      </c>
      <c r="AC219" s="241" t="s">
        <v>85</v>
      </c>
      <c r="AD219" s="241" t="s">
        <v>85</v>
      </c>
      <c r="AE219" s="241" t="s">
        <v>85</v>
      </c>
      <c r="AF219" s="241" t="s">
        <v>85</v>
      </c>
      <c r="AG219" s="241" t="s">
        <v>85</v>
      </c>
      <c r="AH219" s="241" t="s">
        <v>85</v>
      </c>
      <c r="AI219" s="241" t="s">
        <v>85</v>
      </c>
      <c r="AJ219" s="241">
        <v>0</v>
      </c>
      <c r="AK219" s="241">
        <v>0</v>
      </c>
      <c r="AL219" s="241">
        <f t="shared" si="279"/>
        <v>0.1236</v>
      </c>
      <c r="AM219" s="241">
        <f>AM212</f>
        <v>1.4999999999999999E-2</v>
      </c>
      <c r="AN219" s="241">
        <f>ROUNDUP(AN212/3,0)</f>
        <v>4</v>
      </c>
      <c r="AQ219" s="244">
        <f>AM219*I219*0.1+AL219</f>
        <v>0.12798939000000001</v>
      </c>
      <c r="AR219" s="244">
        <f t="shared" si="271"/>
        <v>1.2798939000000002E-2</v>
      </c>
      <c r="AS219" s="245">
        <f t="shared" si="272"/>
        <v>0</v>
      </c>
      <c r="AT219" s="245">
        <f t="shared" si="273"/>
        <v>3.5197082250000004E-2</v>
      </c>
      <c r="AU219" s="244">
        <f>1333*J217*POWER(10,-6)</f>
        <v>3.9007045799999999E-3</v>
      </c>
      <c r="AV219" s="245">
        <f t="shared" si="269"/>
        <v>0.17988611583000003</v>
      </c>
      <c r="AW219" s="246">
        <f t="shared" si="274"/>
        <v>0</v>
      </c>
      <c r="AX219" s="246">
        <f t="shared" si="275"/>
        <v>0</v>
      </c>
      <c r="AY219" s="246">
        <f t="shared" si="278"/>
        <v>1.0937075842464004E-6</v>
      </c>
    </row>
    <row r="220" spans="1:51" s="241" customFormat="1" x14ac:dyDescent="0.3">
      <c r="A220" s="296" t="s">
        <v>251</v>
      </c>
      <c r="B220" s="296" t="str">
        <f>B212</f>
        <v>Горячий сепаратор высокого давление Поз. Е-107 Рег. №ТО-7(У) Учетный номер – 43-20-4614 ОК(НХС) Заводской №- 45755</v>
      </c>
      <c r="C220" s="296" t="s">
        <v>354</v>
      </c>
      <c r="D220" s="296" t="s">
        <v>355</v>
      </c>
      <c r="E220" s="297">
        <v>2.5000000000000001E-5</v>
      </c>
      <c r="F220" s="248">
        <f t="shared" si="277"/>
        <v>1</v>
      </c>
      <c r="G220" s="296">
        <v>1</v>
      </c>
      <c r="H220" s="298">
        <f t="shared" si="270"/>
        <v>2.5000000000000001E-5</v>
      </c>
      <c r="I220" s="299">
        <f>I212</f>
        <v>130.05600000000001</v>
      </c>
      <c r="J220" s="299">
        <f>I220*0.07</f>
        <v>9.1039200000000022</v>
      </c>
      <c r="K220" s="296"/>
      <c r="L220" s="296"/>
      <c r="M220" s="300" t="str">
        <f t="shared" si="266"/>
        <v>С9</v>
      </c>
      <c r="N220" s="300"/>
      <c r="O220" s="300"/>
      <c r="P220" s="300">
        <v>29.9</v>
      </c>
      <c r="Q220" s="300">
        <v>41.2</v>
      </c>
      <c r="R220" s="300">
        <v>59</v>
      </c>
      <c r="S220" s="300">
        <v>109</v>
      </c>
      <c r="T220" s="300" t="s">
        <v>85</v>
      </c>
      <c r="U220" s="300" t="s">
        <v>85</v>
      </c>
      <c r="V220" s="300" t="s">
        <v>85</v>
      </c>
      <c r="W220" s="300" t="s">
        <v>85</v>
      </c>
      <c r="X220" s="300" t="s">
        <v>85</v>
      </c>
      <c r="Y220" s="300" t="s">
        <v>85</v>
      </c>
      <c r="Z220" s="300" t="s">
        <v>85</v>
      </c>
      <c r="AA220" s="300" t="s">
        <v>85</v>
      </c>
      <c r="AB220" s="300" t="s">
        <v>85</v>
      </c>
      <c r="AC220" s="300" t="s">
        <v>85</v>
      </c>
      <c r="AD220" s="300" t="s">
        <v>85</v>
      </c>
      <c r="AE220" s="300">
        <v>82.5</v>
      </c>
      <c r="AF220" s="300">
        <v>125</v>
      </c>
      <c r="AG220" s="300">
        <v>151</v>
      </c>
      <c r="AH220" s="300">
        <v>196.5</v>
      </c>
      <c r="AI220" s="241" t="s">
        <v>85</v>
      </c>
      <c r="AJ220" s="300">
        <v>1</v>
      </c>
      <c r="AK220" s="300">
        <v>2</v>
      </c>
      <c r="AL220" s="300">
        <f>AL212</f>
        <v>12.36</v>
      </c>
      <c r="AM220" s="300">
        <f>AM212</f>
        <v>1.4999999999999999E-2</v>
      </c>
      <c r="AN220" s="300">
        <v>5</v>
      </c>
      <c r="AO220" s="300"/>
      <c r="AP220" s="300"/>
      <c r="AQ220" s="301">
        <f>AM220*I220+AL220</f>
        <v>14.310839999999999</v>
      </c>
      <c r="AR220" s="301">
        <f>0.1*AQ220</f>
        <v>1.431084</v>
      </c>
      <c r="AS220" s="302">
        <f>AJ220*3+0.25*AK220</f>
        <v>3.5</v>
      </c>
      <c r="AT220" s="302">
        <f>SUM(AQ220:AS220)/4</f>
        <v>4.8104809999999993</v>
      </c>
      <c r="AU220" s="301">
        <f>10068.2*J220*POWER(10,-6)</f>
        <v>9.1660087344000024E-2</v>
      </c>
      <c r="AV220" s="302">
        <f t="shared" si="269"/>
        <v>24.144065087343996</v>
      </c>
      <c r="AW220" s="303">
        <f>AJ220*H220</f>
        <v>2.5000000000000001E-5</v>
      </c>
      <c r="AX220" s="303">
        <f>H220*AK220</f>
        <v>5.0000000000000002E-5</v>
      </c>
      <c r="AY220" s="303">
        <f>H220*AV220</f>
        <v>6.0360162718359992E-4</v>
      </c>
    </row>
    <row r="221" spans="1:51" ht="15" thickBot="1" x14ac:dyDescent="0.35">
      <c r="P221" t="s">
        <v>85</v>
      </c>
      <c r="Q221" t="s">
        <v>85</v>
      </c>
      <c r="R221" t="s">
        <v>85</v>
      </c>
      <c r="S221" t="s">
        <v>85</v>
      </c>
      <c r="T221" t="s">
        <v>85</v>
      </c>
      <c r="U221" t="s">
        <v>85</v>
      </c>
      <c r="V221" t="s">
        <v>85</v>
      </c>
      <c r="W221" t="s">
        <v>85</v>
      </c>
      <c r="X221" t="s">
        <v>85</v>
      </c>
      <c r="Y221" t="s">
        <v>85</v>
      </c>
      <c r="Z221" t="s">
        <v>85</v>
      </c>
      <c r="AA221" t="s">
        <v>85</v>
      </c>
      <c r="AB221" t="s">
        <v>85</v>
      </c>
      <c r="AC221" t="s">
        <v>85</v>
      </c>
      <c r="AD221" t="s">
        <v>85</v>
      </c>
      <c r="AE221" t="s">
        <v>85</v>
      </c>
      <c r="AF221" t="s">
        <v>85</v>
      </c>
      <c r="AG221" t="s">
        <v>85</v>
      </c>
      <c r="AH221" t="s">
        <v>85</v>
      </c>
      <c r="AI221" t="s">
        <v>85</v>
      </c>
    </row>
    <row r="222" spans="1:51" s="241" customFormat="1" ht="18" customHeight="1" x14ac:dyDescent="0.3">
      <c r="A222" s="232" t="s">
        <v>19</v>
      </c>
      <c r="B222" s="233" t="s">
        <v>358</v>
      </c>
      <c r="C222" s="53" t="s">
        <v>349</v>
      </c>
      <c r="D222" s="234" t="s">
        <v>350</v>
      </c>
      <c r="E222" s="235">
        <v>9.9999999999999995E-7</v>
      </c>
      <c r="F222" s="233">
        <v>1</v>
      </c>
      <c r="G222" s="232">
        <v>0.05</v>
      </c>
      <c r="H222" s="236">
        <f>E222*F222*G222</f>
        <v>4.9999999999999998E-8</v>
      </c>
      <c r="I222" s="237">
        <v>139.5</v>
      </c>
      <c r="J222" s="238">
        <f>0.03*I222</f>
        <v>4.1849999999999996</v>
      </c>
      <c r="K222" s="239" t="s">
        <v>184</v>
      </c>
      <c r="L222" s="240">
        <f>15*I222</f>
        <v>2092.5</v>
      </c>
      <c r="M222" s="241" t="str">
        <f t="shared" ref="M222:M230" si="281">A222</f>
        <v>С1</v>
      </c>
      <c r="N222" s="241" t="str">
        <f t="shared" ref="N222:N229" si="282">B222</f>
        <v>Холодный сепаратор высокого давление Поз. Е-108 Рег. №ТО-437(У) Учетный номер – 43-20-4813 ОК(НХС) Заводской №- 13С-0014-01</v>
      </c>
      <c r="O222" s="241" t="str">
        <f t="shared" ref="O222:O229" si="283">D222</f>
        <v>Полное-огенный шар</v>
      </c>
      <c r="P222" s="241" t="s">
        <v>85</v>
      </c>
      <c r="Q222" s="241" t="s">
        <v>85</v>
      </c>
      <c r="R222" s="241" t="s">
        <v>85</v>
      </c>
      <c r="S222" s="241" t="s">
        <v>85</v>
      </c>
      <c r="T222" s="241" t="s">
        <v>85</v>
      </c>
      <c r="U222" s="241" t="s">
        <v>85</v>
      </c>
      <c r="V222" s="241" t="s">
        <v>85</v>
      </c>
      <c r="W222" s="241" t="s">
        <v>85</v>
      </c>
      <c r="X222" s="241" t="s">
        <v>85</v>
      </c>
      <c r="Y222" s="241" t="s">
        <v>85</v>
      </c>
      <c r="Z222" s="241" t="s">
        <v>85</v>
      </c>
      <c r="AA222" s="241" t="s">
        <v>85</v>
      </c>
      <c r="AB222" s="241" t="s">
        <v>85</v>
      </c>
      <c r="AC222" s="241" t="s">
        <v>85</v>
      </c>
      <c r="AD222" s="241" t="s">
        <v>85</v>
      </c>
      <c r="AE222" s="241">
        <v>51.5</v>
      </c>
      <c r="AF222" s="241">
        <v>85</v>
      </c>
      <c r="AG222" s="241">
        <v>105</v>
      </c>
      <c r="AH222" s="241">
        <v>139.5</v>
      </c>
      <c r="AI222" s="241" t="s">
        <v>85</v>
      </c>
      <c r="AJ222" s="242">
        <v>2</v>
      </c>
      <c r="AK222" s="242">
        <v>5</v>
      </c>
      <c r="AL222" s="243">
        <v>15.36</v>
      </c>
      <c r="AM222" s="243">
        <v>1.7999999999999999E-2</v>
      </c>
      <c r="AN222" s="243">
        <v>10</v>
      </c>
      <c r="AQ222" s="244">
        <f>AM222*I222+AL222</f>
        <v>17.870999999999999</v>
      </c>
      <c r="AR222" s="244">
        <f>0.1*AQ222</f>
        <v>1.7870999999999999</v>
      </c>
      <c r="AS222" s="245">
        <f>AJ222*3+0.25*AK222</f>
        <v>7.25</v>
      </c>
      <c r="AT222" s="245">
        <f>SUM(AQ222:AS222)/4</f>
        <v>6.7270249999999994</v>
      </c>
      <c r="AU222" s="244">
        <f>10068.2*J222*POWER(10,-6)</f>
        <v>4.2135417000000001E-2</v>
      </c>
      <c r="AV222" s="245">
        <f t="shared" ref="AV222:AV230" si="284">AU222+AT222+AS222+AR222+AQ222</f>
        <v>33.677260416999999</v>
      </c>
      <c r="AW222" s="246">
        <f>AJ222*H222</f>
        <v>9.9999999999999995E-8</v>
      </c>
      <c r="AX222" s="246">
        <f>H222*AK222</f>
        <v>2.4999999999999999E-7</v>
      </c>
      <c r="AY222" s="246">
        <f>H222*AV222</f>
        <v>1.6838630208499999E-6</v>
      </c>
    </row>
    <row r="223" spans="1:51" s="241" customFormat="1" x14ac:dyDescent="0.3">
      <c r="A223" s="232" t="s">
        <v>20</v>
      </c>
      <c r="B223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3" s="53" t="s">
        <v>211</v>
      </c>
      <c r="D223" s="234" t="s">
        <v>63</v>
      </c>
      <c r="E223" s="247">
        <f>E222</f>
        <v>9.9999999999999995E-7</v>
      </c>
      <c r="F223" s="248">
        <f>F222</f>
        <v>1</v>
      </c>
      <c r="G223" s="232">
        <v>0.19</v>
      </c>
      <c r="H223" s="236">
        <f t="shared" ref="H223:H230" si="285">E223*F223*G223</f>
        <v>1.8999999999999998E-7</v>
      </c>
      <c r="I223" s="249">
        <f>I222</f>
        <v>139.5</v>
      </c>
      <c r="J223" s="257">
        <v>0.28000000000000003</v>
      </c>
      <c r="K223" s="250" t="s">
        <v>185</v>
      </c>
      <c r="L223" s="251">
        <v>2</v>
      </c>
      <c r="M223" s="241" t="str">
        <f t="shared" si="281"/>
        <v>С2</v>
      </c>
      <c r="N223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3" s="241" t="str">
        <f t="shared" si="283"/>
        <v>Полное-взрыв</v>
      </c>
      <c r="P223" s="241" t="s">
        <v>85</v>
      </c>
      <c r="Q223" s="241" t="s">
        <v>85</v>
      </c>
      <c r="R223" s="241" t="s">
        <v>85</v>
      </c>
      <c r="S223" s="241" t="s">
        <v>85</v>
      </c>
      <c r="T223" s="241">
        <v>0</v>
      </c>
      <c r="U223" s="241">
        <v>42.1</v>
      </c>
      <c r="V223" s="241">
        <v>119.1</v>
      </c>
      <c r="W223" s="241">
        <v>303.10000000000002</v>
      </c>
      <c r="X223" s="241">
        <v>512.6</v>
      </c>
      <c r="Y223" s="241" t="s">
        <v>85</v>
      </c>
      <c r="Z223" s="241" t="s">
        <v>85</v>
      </c>
      <c r="AA223" s="241" t="s">
        <v>85</v>
      </c>
      <c r="AB223" s="241" t="s">
        <v>85</v>
      </c>
      <c r="AC223" s="241" t="s">
        <v>85</v>
      </c>
      <c r="AD223" s="241" t="s">
        <v>85</v>
      </c>
      <c r="AE223" s="241" t="s">
        <v>85</v>
      </c>
      <c r="AF223" s="241" t="s">
        <v>85</v>
      </c>
      <c r="AG223" s="241" t="s">
        <v>85</v>
      </c>
      <c r="AH223" s="241" t="s">
        <v>85</v>
      </c>
      <c r="AI223" s="241" t="s">
        <v>85</v>
      </c>
      <c r="AJ223" s="242">
        <v>3</v>
      </c>
      <c r="AK223" s="242">
        <v>8</v>
      </c>
      <c r="AL223" s="241">
        <f>AL222</f>
        <v>15.36</v>
      </c>
      <c r="AM223" s="241">
        <f>AM222</f>
        <v>1.7999999999999999E-2</v>
      </c>
      <c r="AN223" s="241">
        <f>AN222</f>
        <v>10</v>
      </c>
      <c r="AQ223" s="244">
        <f>AM223*I223+AL223</f>
        <v>17.870999999999999</v>
      </c>
      <c r="AR223" s="244">
        <f t="shared" ref="AR223:AR229" si="286">0.1*AQ223</f>
        <v>1.7870999999999999</v>
      </c>
      <c r="AS223" s="245">
        <f t="shared" ref="AS223:AS229" si="287">AJ223*3+0.25*AK223</f>
        <v>11</v>
      </c>
      <c r="AT223" s="245">
        <f t="shared" ref="AT223:AT229" si="288">SUM(AQ223:AS223)/4</f>
        <v>7.6645249999999994</v>
      </c>
      <c r="AU223" s="244">
        <f>10068.2*J223*POWER(10,-6)*10</f>
        <v>2.8190960000000004E-2</v>
      </c>
      <c r="AV223" s="245">
        <f t="shared" si="284"/>
        <v>38.350815959999998</v>
      </c>
      <c r="AW223" s="246">
        <f t="shared" ref="AW223:AW229" si="289">AJ223*H223</f>
        <v>5.6999999999999994E-7</v>
      </c>
      <c r="AX223" s="246">
        <f t="shared" ref="AX223:AX229" si="290">H223*AK223</f>
        <v>1.5199999999999998E-6</v>
      </c>
      <c r="AY223" s="246">
        <f t="shared" ref="AY223" si="291">H223*AV223</f>
        <v>7.286655032399999E-6</v>
      </c>
    </row>
    <row r="224" spans="1:51" s="241" customFormat="1" x14ac:dyDescent="0.3">
      <c r="A224" s="232" t="s">
        <v>21</v>
      </c>
      <c r="B224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4" s="53" t="s">
        <v>254</v>
      </c>
      <c r="D224" s="234" t="s">
        <v>61</v>
      </c>
      <c r="E224" s="247">
        <f>E222</f>
        <v>9.9999999999999995E-7</v>
      </c>
      <c r="F224" s="248">
        <f t="shared" ref="F224:F230" si="292">F223</f>
        <v>1</v>
      </c>
      <c r="G224" s="232">
        <v>0.76</v>
      </c>
      <c r="H224" s="236">
        <f t="shared" si="285"/>
        <v>7.5999999999999992E-7</v>
      </c>
      <c r="I224" s="249">
        <f>I222</f>
        <v>139.5</v>
      </c>
      <c r="J224" s="238">
        <v>0</v>
      </c>
      <c r="K224" s="250" t="s">
        <v>186</v>
      </c>
      <c r="L224" s="251">
        <v>10</v>
      </c>
      <c r="M224" s="241" t="str">
        <f t="shared" si="281"/>
        <v>С3</v>
      </c>
      <c r="N224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4" s="241" t="str">
        <f t="shared" si="283"/>
        <v>Полное-ликвидация</v>
      </c>
      <c r="P224" s="241" t="s">
        <v>85</v>
      </c>
      <c r="Q224" s="241" t="s">
        <v>85</v>
      </c>
      <c r="R224" s="241" t="s">
        <v>85</v>
      </c>
      <c r="S224" s="241" t="s">
        <v>85</v>
      </c>
      <c r="T224" s="241" t="s">
        <v>85</v>
      </c>
      <c r="U224" s="241" t="s">
        <v>85</v>
      </c>
      <c r="V224" s="241" t="s">
        <v>85</v>
      </c>
      <c r="W224" s="241" t="s">
        <v>85</v>
      </c>
      <c r="X224" s="241" t="s">
        <v>85</v>
      </c>
      <c r="Y224" s="241" t="s">
        <v>85</v>
      </c>
      <c r="Z224" s="241" t="s">
        <v>85</v>
      </c>
      <c r="AA224" s="241" t="s">
        <v>85</v>
      </c>
      <c r="AB224" s="241" t="s">
        <v>85</v>
      </c>
      <c r="AC224" s="241" t="s">
        <v>85</v>
      </c>
      <c r="AD224" s="241" t="s">
        <v>85</v>
      </c>
      <c r="AE224" s="241" t="s">
        <v>85</v>
      </c>
      <c r="AF224" s="241" t="s">
        <v>85</v>
      </c>
      <c r="AG224" s="241" t="s">
        <v>85</v>
      </c>
      <c r="AH224" s="241" t="s">
        <v>85</v>
      </c>
      <c r="AI224" s="241" t="s">
        <v>85</v>
      </c>
      <c r="AJ224" s="241">
        <v>0</v>
      </c>
      <c r="AK224" s="241">
        <v>0</v>
      </c>
      <c r="AL224" s="241">
        <f>AL222</f>
        <v>15.36</v>
      </c>
      <c r="AM224" s="241">
        <f>AM222</f>
        <v>1.7999999999999999E-2</v>
      </c>
      <c r="AN224" s="241">
        <f>AN222</f>
        <v>10</v>
      </c>
      <c r="AQ224" s="244">
        <f>AM224*I224*0.1+AL224</f>
        <v>15.611099999999999</v>
      </c>
      <c r="AR224" s="244">
        <f t="shared" si="286"/>
        <v>1.56111</v>
      </c>
      <c r="AS224" s="245">
        <f t="shared" si="287"/>
        <v>0</v>
      </c>
      <c r="AT224" s="245">
        <f t="shared" si="288"/>
        <v>4.2930524999999999</v>
      </c>
      <c r="AU224" s="244">
        <f>1333*J222*POWER(10,-6)</f>
        <v>5.5786049999999995E-3</v>
      </c>
      <c r="AV224" s="245">
        <f t="shared" si="284"/>
        <v>21.470841104999998</v>
      </c>
      <c r="AW224" s="246">
        <f t="shared" si="289"/>
        <v>0</v>
      </c>
      <c r="AX224" s="246">
        <f t="shared" si="290"/>
        <v>0</v>
      </c>
      <c r="AY224" s="246">
        <f>H224*AV224</f>
        <v>1.6317839239799996E-5</v>
      </c>
    </row>
    <row r="225" spans="1:51" s="241" customFormat="1" x14ac:dyDescent="0.3">
      <c r="A225" s="232" t="s">
        <v>22</v>
      </c>
      <c r="B225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5" s="53" t="s">
        <v>222</v>
      </c>
      <c r="D225" s="234" t="s">
        <v>223</v>
      </c>
      <c r="E225" s="235">
        <v>1.0000000000000001E-5</v>
      </c>
      <c r="F225" s="248">
        <f t="shared" si="292"/>
        <v>1</v>
      </c>
      <c r="G225" s="232">
        <v>4.0000000000000008E-2</v>
      </c>
      <c r="H225" s="236">
        <f t="shared" si="285"/>
        <v>4.0000000000000009E-7</v>
      </c>
      <c r="I225" s="249">
        <f>0.15*I222</f>
        <v>20.925000000000001</v>
      </c>
      <c r="J225" s="238">
        <f>I225</f>
        <v>20.925000000000001</v>
      </c>
      <c r="K225" s="250" t="s">
        <v>188</v>
      </c>
      <c r="L225" s="251">
        <v>45390</v>
      </c>
      <c r="M225" s="241" t="str">
        <f t="shared" si="281"/>
        <v>С4</v>
      </c>
      <c r="N225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5" s="241" t="str">
        <f t="shared" si="283"/>
        <v>Частичное факел</v>
      </c>
      <c r="P225" s="241" t="s">
        <v>85</v>
      </c>
      <c r="Q225" s="241" t="s">
        <v>85</v>
      </c>
      <c r="R225" s="241" t="s">
        <v>85</v>
      </c>
      <c r="S225" s="241" t="s">
        <v>85</v>
      </c>
      <c r="T225" s="241" t="s">
        <v>85</v>
      </c>
      <c r="U225" s="241" t="s">
        <v>85</v>
      </c>
      <c r="V225" s="241" t="s">
        <v>85</v>
      </c>
      <c r="W225" s="241" t="s">
        <v>85</v>
      </c>
      <c r="X225" s="241" t="s">
        <v>85</v>
      </c>
      <c r="Y225" s="241">
        <v>37</v>
      </c>
      <c r="Z225" s="241">
        <v>6</v>
      </c>
      <c r="AA225" s="241" t="s">
        <v>85</v>
      </c>
      <c r="AB225" s="241" t="s">
        <v>85</v>
      </c>
      <c r="AC225" s="241" t="s">
        <v>85</v>
      </c>
      <c r="AD225" s="241" t="s">
        <v>85</v>
      </c>
      <c r="AE225" s="241" t="s">
        <v>85</v>
      </c>
      <c r="AF225" s="241" t="s">
        <v>85</v>
      </c>
      <c r="AG225" s="241" t="s">
        <v>85</v>
      </c>
      <c r="AH225" s="241" t="s">
        <v>85</v>
      </c>
      <c r="AI225" s="241" t="s">
        <v>85</v>
      </c>
      <c r="AJ225" s="241">
        <v>1</v>
      </c>
      <c r="AK225" s="241">
        <v>1</v>
      </c>
      <c r="AL225" s="241">
        <f>0.1*$AL222</f>
        <v>1.536</v>
      </c>
      <c r="AM225" s="241">
        <f>AM223</f>
        <v>1.7999999999999999E-2</v>
      </c>
      <c r="AN225" s="241">
        <f>AN222</f>
        <v>10</v>
      </c>
      <c r="AQ225" s="244">
        <f>AM225*I225*0.1+AL225</f>
        <v>1.5736650000000001</v>
      </c>
      <c r="AR225" s="244">
        <f t="shared" si="286"/>
        <v>0.15736650000000002</v>
      </c>
      <c r="AS225" s="245">
        <f t="shared" si="287"/>
        <v>3.25</v>
      </c>
      <c r="AT225" s="245">
        <f t="shared" si="288"/>
        <v>1.2452578750000001</v>
      </c>
      <c r="AU225" s="244">
        <f>10068.2*J225*POWER(10,-6)</f>
        <v>0.21067708500000001</v>
      </c>
      <c r="AV225" s="245">
        <f t="shared" si="284"/>
        <v>6.4369664600000007</v>
      </c>
      <c r="AW225" s="246">
        <f t="shared" si="289"/>
        <v>4.0000000000000009E-7</v>
      </c>
      <c r="AX225" s="246">
        <f t="shared" si="290"/>
        <v>4.0000000000000009E-7</v>
      </c>
      <c r="AY225" s="246">
        <f t="shared" ref="AY225:AY229" si="293">H225*AV225</f>
        <v>2.5747865840000008E-6</v>
      </c>
    </row>
    <row r="226" spans="1:51" s="241" customFormat="1" x14ac:dyDescent="0.3">
      <c r="A226" s="232" t="s">
        <v>23</v>
      </c>
      <c r="B226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6" s="53" t="s">
        <v>255</v>
      </c>
      <c r="D226" s="234" t="s">
        <v>62</v>
      </c>
      <c r="E226" s="247">
        <f>E225</f>
        <v>1.0000000000000001E-5</v>
      </c>
      <c r="F226" s="248">
        <f t="shared" si="292"/>
        <v>1</v>
      </c>
      <c r="G226" s="232">
        <v>0.16000000000000003</v>
      </c>
      <c r="H226" s="236">
        <f t="shared" si="285"/>
        <v>1.6000000000000004E-6</v>
      </c>
      <c r="I226" s="249">
        <f>0.15*I222</f>
        <v>20.925000000000001</v>
      </c>
      <c r="J226" s="238">
        <v>0</v>
      </c>
      <c r="K226" s="250" t="s">
        <v>189</v>
      </c>
      <c r="L226" s="251">
        <v>3</v>
      </c>
      <c r="M226" s="241" t="str">
        <f t="shared" si="281"/>
        <v>С5</v>
      </c>
      <c r="N226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6" s="241" t="str">
        <f t="shared" si="283"/>
        <v>Частичное-ликвидация</v>
      </c>
      <c r="P226" s="241" t="s">
        <v>85</v>
      </c>
      <c r="Q226" s="241" t="s">
        <v>85</v>
      </c>
      <c r="R226" s="241" t="s">
        <v>85</v>
      </c>
      <c r="S226" s="241" t="s">
        <v>85</v>
      </c>
      <c r="T226" s="241" t="s">
        <v>85</v>
      </c>
      <c r="U226" s="241" t="s">
        <v>85</v>
      </c>
      <c r="V226" s="241" t="s">
        <v>85</v>
      </c>
      <c r="W226" s="241" t="s">
        <v>85</v>
      </c>
      <c r="X226" s="241" t="s">
        <v>85</v>
      </c>
      <c r="Y226" s="241" t="s">
        <v>85</v>
      </c>
      <c r="Z226" s="241" t="s">
        <v>85</v>
      </c>
      <c r="AA226" s="241" t="s">
        <v>85</v>
      </c>
      <c r="AB226" s="241" t="s">
        <v>85</v>
      </c>
      <c r="AC226" s="241" t="s">
        <v>85</v>
      </c>
      <c r="AD226" s="241" t="s">
        <v>85</v>
      </c>
      <c r="AE226" s="241" t="s">
        <v>85</v>
      </c>
      <c r="AF226" s="241" t="s">
        <v>85</v>
      </c>
      <c r="AG226" s="241" t="s">
        <v>85</v>
      </c>
      <c r="AH226" s="241" t="s">
        <v>85</v>
      </c>
      <c r="AI226" s="241" t="s">
        <v>85</v>
      </c>
      <c r="AJ226" s="241">
        <v>0</v>
      </c>
      <c r="AK226" s="241">
        <v>1</v>
      </c>
      <c r="AL226" s="241">
        <f t="shared" ref="AL226:AL229" si="294">0.1*$AL223</f>
        <v>1.536</v>
      </c>
      <c r="AM226" s="241">
        <f>AM222</f>
        <v>1.7999999999999999E-2</v>
      </c>
      <c r="AN226" s="241">
        <f>ROUNDUP(AN222/3,0)</f>
        <v>4</v>
      </c>
      <c r="AQ226" s="244">
        <f>AM226*I226+AL226</f>
        <v>1.91265</v>
      </c>
      <c r="AR226" s="244">
        <f t="shared" si="286"/>
        <v>0.19126500000000002</v>
      </c>
      <c r="AS226" s="245">
        <f t="shared" si="287"/>
        <v>0.25</v>
      </c>
      <c r="AT226" s="245">
        <f t="shared" si="288"/>
        <v>0.58847874999999994</v>
      </c>
      <c r="AU226" s="244">
        <f>1333*J223*POWER(10,-6)*10</f>
        <v>3.7323999999999999E-3</v>
      </c>
      <c r="AV226" s="245">
        <f t="shared" si="284"/>
        <v>2.9461261499999996</v>
      </c>
      <c r="AW226" s="246">
        <f t="shared" si="289"/>
        <v>0</v>
      </c>
      <c r="AX226" s="246">
        <f t="shared" si="290"/>
        <v>1.6000000000000004E-6</v>
      </c>
      <c r="AY226" s="246">
        <f t="shared" si="293"/>
        <v>4.7138018400000004E-6</v>
      </c>
    </row>
    <row r="227" spans="1:51" s="241" customFormat="1" x14ac:dyDescent="0.3">
      <c r="A227" s="232" t="s">
        <v>24</v>
      </c>
      <c r="B227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7" s="53" t="s">
        <v>224</v>
      </c>
      <c r="D227" s="234" t="s">
        <v>223</v>
      </c>
      <c r="E227" s="247">
        <f>E226</f>
        <v>1.0000000000000001E-5</v>
      </c>
      <c r="F227" s="248">
        <f t="shared" si="292"/>
        <v>1</v>
      </c>
      <c r="G227" s="232">
        <v>4.0000000000000008E-2</v>
      </c>
      <c r="H227" s="236">
        <f t="shared" si="285"/>
        <v>4.0000000000000009E-7</v>
      </c>
      <c r="I227" s="249">
        <f>I225*0.15</f>
        <v>3.1387499999999999</v>
      </c>
      <c r="J227" s="238">
        <f>I227</f>
        <v>3.1387499999999999</v>
      </c>
      <c r="K227" s="253" t="s">
        <v>200</v>
      </c>
      <c r="L227" s="254">
        <v>21</v>
      </c>
      <c r="M227" s="241" t="str">
        <f t="shared" si="281"/>
        <v>С6</v>
      </c>
      <c r="N227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7" s="241" t="str">
        <f t="shared" si="283"/>
        <v>Частичное факел</v>
      </c>
      <c r="P227" s="241" t="s">
        <v>85</v>
      </c>
      <c r="Q227" s="241" t="s">
        <v>85</v>
      </c>
      <c r="R227" s="241" t="s">
        <v>85</v>
      </c>
      <c r="S227" s="241" t="s">
        <v>85</v>
      </c>
      <c r="T227" s="241" t="s">
        <v>85</v>
      </c>
      <c r="U227" s="241" t="s">
        <v>85</v>
      </c>
      <c r="V227" s="241" t="s">
        <v>85</v>
      </c>
      <c r="W227" s="241" t="s">
        <v>85</v>
      </c>
      <c r="X227" s="241" t="s">
        <v>85</v>
      </c>
      <c r="Y227" s="241">
        <v>11</v>
      </c>
      <c r="Z227" s="241">
        <v>2</v>
      </c>
      <c r="AA227" s="241" t="s">
        <v>85</v>
      </c>
      <c r="AB227" s="241" t="s">
        <v>85</v>
      </c>
      <c r="AC227" s="241" t="s">
        <v>85</v>
      </c>
      <c r="AD227" s="241" t="s">
        <v>85</v>
      </c>
      <c r="AE227" s="241" t="s">
        <v>85</v>
      </c>
      <c r="AF227" s="241" t="s">
        <v>85</v>
      </c>
      <c r="AG227" s="241" t="s">
        <v>85</v>
      </c>
      <c r="AH227" s="241" t="s">
        <v>85</v>
      </c>
      <c r="AI227" s="241" t="s">
        <v>85</v>
      </c>
      <c r="AJ227" s="241">
        <v>1</v>
      </c>
      <c r="AK227" s="241">
        <v>1</v>
      </c>
      <c r="AL227" s="241">
        <f t="shared" si="294"/>
        <v>1.536</v>
      </c>
      <c r="AM227" s="241">
        <f>AM222</f>
        <v>1.7999999999999999E-2</v>
      </c>
      <c r="AN227" s="241">
        <f>AN226</f>
        <v>4</v>
      </c>
      <c r="AQ227" s="244">
        <f t="shared" ref="AQ227:AQ228" si="295">AM227*I227+AL227</f>
        <v>1.5924975000000001</v>
      </c>
      <c r="AR227" s="244">
        <f t="shared" si="286"/>
        <v>0.15924975000000002</v>
      </c>
      <c r="AS227" s="245">
        <f t="shared" si="287"/>
        <v>3.25</v>
      </c>
      <c r="AT227" s="245">
        <f t="shared" si="288"/>
        <v>1.2504368125000001</v>
      </c>
      <c r="AU227" s="244">
        <f>10068.2*J227*POWER(10,-6)</f>
        <v>3.1601562749999999E-2</v>
      </c>
      <c r="AV227" s="245">
        <f t="shared" si="284"/>
        <v>6.2837856252500002</v>
      </c>
      <c r="AW227" s="246">
        <f t="shared" si="289"/>
        <v>4.0000000000000009E-7</v>
      </c>
      <c r="AX227" s="246">
        <f t="shared" si="290"/>
        <v>4.0000000000000009E-7</v>
      </c>
      <c r="AY227" s="246">
        <f t="shared" si="293"/>
        <v>2.5135142501000007E-6</v>
      </c>
    </row>
    <row r="228" spans="1:51" s="241" customFormat="1" x14ac:dyDescent="0.3">
      <c r="A228" s="232" t="s">
        <v>219</v>
      </c>
      <c r="B228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8" s="53" t="s">
        <v>225</v>
      </c>
      <c r="D228" s="234" t="s">
        <v>174</v>
      </c>
      <c r="E228" s="247">
        <f>E226</f>
        <v>1.0000000000000001E-5</v>
      </c>
      <c r="F228" s="248">
        <f t="shared" si="292"/>
        <v>1</v>
      </c>
      <c r="G228" s="232">
        <v>0.15200000000000002</v>
      </c>
      <c r="H228" s="236">
        <f t="shared" si="285"/>
        <v>1.5200000000000003E-6</v>
      </c>
      <c r="I228" s="249">
        <f>I225*0.15</f>
        <v>3.1387499999999999</v>
      </c>
      <c r="J228" s="238">
        <f>I228</f>
        <v>3.1387499999999999</v>
      </c>
      <c r="K228" s="250"/>
      <c r="L228" s="251"/>
      <c r="M228" s="241" t="str">
        <f t="shared" si="281"/>
        <v>С7</v>
      </c>
      <c r="N228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8" s="241" t="str">
        <f t="shared" si="283"/>
        <v>Частичное-пожар-вспышка</v>
      </c>
      <c r="P228" s="241" t="s">
        <v>85</v>
      </c>
      <c r="Q228" s="241" t="s">
        <v>85</v>
      </c>
      <c r="R228" s="241" t="s">
        <v>85</v>
      </c>
      <c r="S228" s="241" t="s">
        <v>85</v>
      </c>
      <c r="T228" s="241" t="s">
        <v>85</v>
      </c>
      <c r="U228" s="241" t="s">
        <v>85</v>
      </c>
      <c r="V228" s="241" t="s">
        <v>85</v>
      </c>
      <c r="W228" s="241" t="s">
        <v>85</v>
      </c>
      <c r="X228" s="241" t="s">
        <v>85</v>
      </c>
      <c r="Y228" s="241" t="s">
        <v>85</v>
      </c>
      <c r="Z228" s="241" t="s">
        <v>85</v>
      </c>
      <c r="AA228" s="241">
        <v>48.89</v>
      </c>
      <c r="AB228" s="241">
        <v>58.67</v>
      </c>
      <c r="AC228" s="241" t="s">
        <v>85</v>
      </c>
      <c r="AD228" s="241" t="s">
        <v>85</v>
      </c>
      <c r="AE228" s="241" t="s">
        <v>85</v>
      </c>
      <c r="AF228" s="241" t="s">
        <v>85</v>
      </c>
      <c r="AG228" s="241" t="s">
        <v>85</v>
      </c>
      <c r="AH228" s="241" t="s">
        <v>85</v>
      </c>
      <c r="AI228" s="241" t="s">
        <v>85</v>
      </c>
      <c r="AJ228" s="241">
        <v>1</v>
      </c>
      <c r="AK228" s="241">
        <v>1</v>
      </c>
      <c r="AL228" s="241">
        <f t="shared" si="294"/>
        <v>0.15360000000000001</v>
      </c>
      <c r="AM228" s="241">
        <f>AM222</f>
        <v>1.7999999999999999E-2</v>
      </c>
      <c r="AN228" s="241">
        <f>ROUNDUP(AN222/3,0)</f>
        <v>4</v>
      </c>
      <c r="AQ228" s="244">
        <f t="shared" si="295"/>
        <v>0.21009749999999999</v>
      </c>
      <c r="AR228" s="244">
        <f t="shared" si="286"/>
        <v>2.1009750000000001E-2</v>
      </c>
      <c r="AS228" s="245">
        <f t="shared" si="287"/>
        <v>3.25</v>
      </c>
      <c r="AT228" s="245">
        <f t="shared" si="288"/>
        <v>0.8702768125</v>
      </c>
      <c r="AU228" s="244">
        <f>10068.2*J228*POWER(10,-6)</f>
        <v>3.1601562749999999E-2</v>
      </c>
      <c r="AV228" s="245">
        <f t="shared" si="284"/>
        <v>4.3829856252499999</v>
      </c>
      <c r="AW228" s="246">
        <f t="shared" si="289"/>
        <v>1.5200000000000003E-6</v>
      </c>
      <c r="AX228" s="246">
        <f t="shared" si="290"/>
        <v>1.5200000000000003E-6</v>
      </c>
      <c r="AY228" s="246">
        <f t="shared" si="293"/>
        <v>6.6621381503800008E-6</v>
      </c>
    </row>
    <row r="229" spans="1:51" s="241" customFormat="1" ht="15" thickBot="1" x14ac:dyDescent="0.35">
      <c r="A229" s="232" t="s">
        <v>220</v>
      </c>
      <c r="B229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9" s="53" t="s">
        <v>226</v>
      </c>
      <c r="D229" s="234" t="s">
        <v>62</v>
      </c>
      <c r="E229" s="247">
        <f>E226</f>
        <v>1.0000000000000001E-5</v>
      </c>
      <c r="F229" s="248">
        <f t="shared" si="292"/>
        <v>1</v>
      </c>
      <c r="G229" s="232">
        <v>0.6080000000000001</v>
      </c>
      <c r="H229" s="236">
        <f t="shared" si="285"/>
        <v>6.0800000000000011E-6</v>
      </c>
      <c r="I229" s="249">
        <f>I225*0.15</f>
        <v>3.1387499999999999</v>
      </c>
      <c r="J229" s="238">
        <v>0</v>
      </c>
      <c r="K229" s="255"/>
      <c r="L229" s="256"/>
      <c r="M229" s="241" t="str">
        <f t="shared" si="281"/>
        <v>С8</v>
      </c>
      <c r="N229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9" s="241" t="str">
        <f t="shared" si="283"/>
        <v>Частичное-ликвидация</v>
      </c>
      <c r="P229" s="241" t="s">
        <v>85</v>
      </c>
      <c r="Q229" s="241" t="s">
        <v>85</v>
      </c>
      <c r="R229" s="241" t="s">
        <v>85</v>
      </c>
      <c r="S229" s="241" t="s">
        <v>85</v>
      </c>
      <c r="T229" s="241" t="s">
        <v>85</v>
      </c>
      <c r="U229" s="241" t="s">
        <v>85</v>
      </c>
      <c r="V229" s="241" t="s">
        <v>85</v>
      </c>
      <c r="W229" s="241" t="s">
        <v>85</v>
      </c>
      <c r="X229" s="241" t="s">
        <v>85</v>
      </c>
      <c r="Y229" s="241" t="s">
        <v>85</v>
      </c>
      <c r="Z229" s="241" t="s">
        <v>85</v>
      </c>
      <c r="AA229" s="241" t="s">
        <v>85</v>
      </c>
      <c r="AB229" s="241" t="s">
        <v>85</v>
      </c>
      <c r="AC229" s="241" t="s">
        <v>85</v>
      </c>
      <c r="AD229" s="241" t="s">
        <v>85</v>
      </c>
      <c r="AE229" s="241" t="s">
        <v>85</v>
      </c>
      <c r="AF229" s="241" t="s">
        <v>85</v>
      </c>
      <c r="AG229" s="241" t="s">
        <v>85</v>
      </c>
      <c r="AH229" s="241" t="s">
        <v>85</v>
      </c>
      <c r="AI229" s="241" t="s">
        <v>85</v>
      </c>
      <c r="AJ229" s="241">
        <v>0</v>
      </c>
      <c r="AK229" s="241">
        <v>0</v>
      </c>
      <c r="AL229" s="241">
        <f t="shared" si="294"/>
        <v>0.15360000000000001</v>
      </c>
      <c r="AM229" s="241">
        <f>AM222</f>
        <v>1.7999999999999999E-2</v>
      </c>
      <c r="AN229" s="241">
        <f>ROUNDUP(AN222/3,0)</f>
        <v>4</v>
      </c>
      <c r="AQ229" s="244">
        <f>AM229*I229*0.1+AL229</f>
        <v>0.15924975000000002</v>
      </c>
      <c r="AR229" s="244">
        <f t="shared" si="286"/>
        <v>1.5924975000000004E-2</v>
      </c>
      <c r="AS229" s="245">
        <f t="shared" si="287"/>
        <v>0</v>
      </c>
      <c r="AT229" s="245">
        <f t="shared" si="288"/>
        <v>4.3793681250000008E-2</v>
      </c>
      <c r="AU229" s="244">
        <f>1333*J227*POWER(10,-6)</f>
        <v>4.1839537499999994E-3</v>
      </c>
      <c r="AV229" s="245">
        <f t="shared" si="284"/>
        <v>0.22315236000000005</v>
      </c>
      <c r="AW229" s="246">
        <f t="shared" si="289"/>
        <v>0</v>
      </c>
      <c r="AX229" s="246">
        <f t="shared" si="290"/>
        <v>0</v>
      </c>
      <c r="AY229" s="246">
        <f t="shared" si="293"/>
        <v>1.3567663488000006E-6</v>
      </c>
    </row>
    <row r="230" spans="1:51" s="241" customFormat="1" x14ac:dyDescent="0.3">
      <c r="A230" s="296" t="s">
        <v>251</v>
      </c>
      <c r="B230" s="296" t="str">
        <f>B222</f>
        <v>Холодный сепаратор высокого давление Поз. Е-108 Рег. №ТО-437(У) Учетный номер – 43-20-4813 ОК(НХС) Заводской №- 13С-0014-01</v>
      </c>
      <c r="C230" s="296" t="s">
        <v>354</v>
      </c>
      <c r="D230" s="296" t="s">
        <v>355</v>
      </c>
      <c r="E230" s="297">
        <v>2.5000000000000001E-5</v>
      </c>
      <c r="F230" s="248">
        <f t="shared" si="292"/>
        <v>1</v>
      </c>
      <c r="G230" s="296">
        <v>1</v>
      </c>
      <c r="H230" s="298">
        <f t="shared" si="285"/>
        <v>2.5000000000000001E-5</v>
      </c>
      <c r="I230" s="299">
        <f>I222</f>
        <v>139.5</v>
      </c>
      <c r="J230" s="299">
        <f>I230*0.07</f>
        <v>9.7650000000000006</v>
      </c>
      <c r="K230" s="296"/>
      <c r="L230" s="296"/>
      <c r="M230" s="300" t="str">
        <f t="shared" si="281"/>
        <v>С9</v>
      </c>
      <c r="N230" s="300"/>
      <c r="O230" s="300"/>
      <c r="P230" s="300">
        <v>30.8</v>
      </c>
      <c r="Q230" s="300">
        <v>42.5</v>
      </c>
      <c r="R230" s="300">
        <v>60.8</v>
      </c>
      <c r="S230" s="300">
        <v>112.2</v>
      </c>
      <c r="T230" s="300" t="s">
        <v>85</v>
      </c>
      <c r="U230" s="300" t="s">
        <v>85</v>
      </c>
      <c r="V230" s="300" t="s">
        <v>85</v>
      </c>
      <c r="W230" s="300" t="s">
        <v>85</v>
      </c>
      <c r="X230" s="300" t="s">
        <v>85</v>
      </c>
      <c r="Y230" s="300" t="s">
        <v>85</v>
      </c>
      <c r="Z230" s="300" t="s">
        <v>85</v>
      </c>
      <c r="AA230" s="300" t="s">
        <v>85</v>
      </c>
      <c r="AB230" s="300" t="s">
        <v>85</v>
      </c>
      <c r="AC230" s="300" t="s">
        <v>85</v>
      </c>
      <c r="AD230" s="300" t="s">
        <v>85</v>
      </c>
      <c r="AE230" s="300">
        <v>86</v>
      </c>
      <c r="AF230" s="300">
        <v>129.5</v>
      </c>
      <c r="AG230" s="300">
        <v>156</v>
      </c>
      <c r="AH230" s="300">
        <v>203</v>
      </c>
      <c r="AI230" s="241" t="s">
        <v>85</v>
      </c>
      <c r="AJ230" s="300">
        <v>1</v>
      </c>
      <c r="AK230" s="300">
        <v>2</v>
      </c>
      <c r="AL230" s="300">
        <f>AL222</f>
        <v>15.36</v>
      </c>
      <c r="AM230" s="300">
        <f>AM222</f>
        <v>1.7999999999999999E-2</v>
      </c>
      <c r="AN230" s="300">
        <v>5</v>
      </c>
      <c r="AO230" s="300"/>
      <c r="AP230" s="300"/>
      <c r="AQ230" s="301">
        <f>AM230*I230+AL230</f>
        <v>17.870999999999999</v>
      </c>
      <c r="AR230" s="301">
        <f>0.1*AQ230</f>
        <v>1.7870999999999999</v>
      </c>
      <c r="AS230" s="302">
        <f>AJ230*3+0.25*AK230</f>
        <v>3.5</v>
      </c>
      <c r="AT230" s="302">
        <f>SUM(AQ230:AS230)/4</f>
        <v>5.7895249999999994</v>
      </c>
      <c r="AU230" s="301">
        <f>10068.2*J230*POWER(10,-6)</f>
        <v>9.8315973000000015E-2</v>
      </c>
      <c r="AV230" s="302">
        <f t="shared" si="284"/>
        <v>29.045940973</v>
      </c>
      <c r="AW230" s="303">
        <f>AJ230*H230</f>
        <v>2.5000000000000001E-5</v>
      </c>
      <c r="AX230" s="303">
        <f>H230*AK230</f>
        <v>5.0000000000000002E-5</v>
      </c>
      <c r="AY230" s="303">
        <f>H230*AV230</f>
        <v>7.26148524325E-4</v>
      </c>
    </row>
    <row r="231" spans="1:51" ht="15" thickBot="1" x14ac:dyDescent="0.35">
      <c r="P231" t="s">
        <v>85</v>
      </c>
      <c r="Q231" t="s">
        <v>85</v>
      </c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C231" t="s">
        <v>85</v>
      </c>
      <c r="AD231" t="s">
        <v>85</v>
      </c>
      <c r="AE231" t="s">
        <v>85</v>
      </c>
      <c r="AF231" t="s">
        <v>85</v>
      </c>
      <c r="AG231" t="s">
        <v>85</v>
      </c>
      <c r="AH231" t="s">
        <v>85</v>
      </c>
      <c r="AI231" t="s">
        <v>85</v>
      </c>
    </row>
    <row r="232" spans="1:51" s="241" customFormat="1" ht="18" customHeight="1" x14ac:dyDescent="0.3">
      <c r="A232" s="232" t="s">
        <v>19</v>
      </c>
      <c r="B232" s="233" t="s">
        <v>359</v>
      </c>
      <c r="C232" s="53" t="s">
        <v>349</v>
      </c>
      <c r="D232" s="234" t="s">
        <v>350</v>
      </c>
      <c r="E232" s="235">
        <v>9.9999999999999995E-7</v>
      </c>
      <c r="F232" s="233">
        <v>1</v>
      </c>
      <c r="G232" s="232">
        <v>0.05</v>
      </c>
      <c r="H232" s="236">
        <f>E232*F232*G232</f>
        <v>4.9999999999999998E-8</v>
      </c>
      <c r="I232" s="237">
        <v>20.52</v>
      </c>
      <c r="J232" s="238">
        <f>0.03*I232</f>
        <v>0.61559999999999993</v>
      </c>
      <c r="K232" s="239" t="s">
        <v>184</v>
      </c>
      <c r="L232" s="240">
        <f>15*I232</f>
        <v>307.8</v>
      </c>
      <c r="M232" s="241" t="str">
        <f t="shared" ref="M232:M240" si="296">A232</f>
        <v>С1</v>
      </c>
      <c r="N232" s="241" t="str">
        <f t="shared" ref="N232:N239" si="297">B232</f>
        <v>Горячий сепаратор низкого давление Поз. Е-109 Рег. №ТО-324(У) Учетный номер – 43-20-4891 ОК(НХС) Заводской №- WHC-13-036-01</v>
      </c>
      <c r="O232" s="241" t="str">
        <f t="shared" ref="O232:O239" si="298">D232</f>
        <v>Полное-огенный шар</v>
      </c>
      <c r="P232" s="241" t="s">
        <v>85</v>
      </c>
      <c r="Q232" s="241" t="s">
        <v>85</v>
      </c>
      <c r="R232" s="241" t="s">
        <v>85</v>
      </c>
      <c r="S232" s="241" t="s">
        <v>85</v>
      </c>
      <c r="T232" s="241" t="s">
        <v>85</v>
      </c>
      <c r="U232" s="241" t="s">
        <v>85</v>
      </c>
      <c r="V232" s="241" t="s">
        <v>85</v>
      </c>
      <c r="W232" s="241" t="s">
        <v>85</v>
      </c>
      <c r="X232" s="241" t="s">
        <v>85</v>
      </c>
      <c r="Y232" s="241" t="s">
        <v>85</v>
      </c>
      <c r="Z232" s="241" t="s">
        <v>85</v>
      </c>
      <c r="AA232" s="241" t="s">
        <v>85</v>
      </c>
      <c r="AB232" s="241" t="s">
        <v>85</v>
      </c>
      <c r="AC232" s="241" t="s">
        <v>85</v>
      </c>
      <c r="AD232" s="241" t="s">
        <v>85</v>
      </c>
      <c r="AE232" s="241">
        <v>1</v>
      </c>
      <c r="AF232" s="241">
        <v>29</v>
      </c>
      <c r="AG232" s="241">
        <v>40</v>
      </c>
      <c r="AH232" s="241">
        <v>57.5</v>
      </c>
      <c r="AI232" s="241" t="s">
        <v>85</v>
      </c>
      <c r="AJ232" s="242">
        <v>2</v>
      </c>
      <c r="AK232" s="242">
        <v>5</v>
      </c>
      <c r="AL232" s="243">
        <v>5.36</v>
      </c>
      <c r="AM232" s="243">
        <v>2.5000000000000001E-2</v>
      </c>
      <c r="AN232" s="243">
        <v>5</v>
      </c>
      <c r="AQ232" s="244">
        <f>AM232*I232+AL232</f>
        <v>5.8730000000000002</v>
      </c>
      <c r="AR232" s="244">
        <f>0.1*AQ232</f>
        <v>0.58730000000000004</v>
      </c>
      <c r="AS232" s="245">
        <f>AJ232*3+0.25*AK232</f>
        <v>7.25</v>
      </c>
      <c r="AT232" s="245">
        <f>SUM(AQ232:AS232)/4</f>
        <v>3.427575</v>
      </c>
      <c r="AU232" s="244">
        <f>10068.2*J232*POWER(10,-6)</f>
        <v>6.1979839199999996E-3</v>
      </c>
      <c r="AV232" s="245">
        <f t="shared" ref="AV232:AV240" si="299">AU232+AT232+AS232+AR232+AQ232</f>
        <v>17.144072983920001</v>
      </c>
      <c r="AW232" s="246">
        <f>AJ232*H232</f>
        <v>9.9999999999999995E-8</v>
      </c>
      <c r="AX232" s="246">
        <f>H232*AK232</f>
        <v>2.4999999999999999E-7</v>
      </c>
      <c r="AY232" s="246">
        <f>H232*AV232</f>
        <v>8.5720364919600006E-7</v>
      </c>
    </row>
    <row r="233" spans="1:51" s="241" customFormat="1" x14ac:dyDescent="0.3">
      <c r="A233" s="232" t="s">
        <v>20</v>
      </c>
      <c r="B233" s="232" t="str">
        <f>B232</f>
        <v>Горячий сепаратор низкого давление Поз. Е-109 Рег. №ТО-324(У) Учетный номер – 43-20-4891 ОК(НХС) Заводской №- WHC-13-036-01</v>
      </c>
      <c r="C233" s="53" t="s">
        <v>211</v>
      </c>
      <c r="D233" s="234" t="s">
        <v>63</v>
      </c>
      <c r="E233" s="247">
        <f>E232</f>
        <v>9.9999999999999995E-7</v>
      </c>
      <c r="F233" s="248">
        <f>F232</f>
        <v>1</v>
      </c>
      <c r="G233" s="232">
        <v>0.19</v>
      </c>
      <c r="H233" s="236">
        <f t="shared" ref="H233:H240" si="300">E233*F233*G233</f>
        <v>1.8999999999999998E-7</v>
      </c>
      <c r="I233" s="249">
        <f>I232</f>
        <v>20.52</v>
      </c>
      <c r="J233" s="257">
        <v>0.69</v>
      </c>
      <c r="K233" s="250" t="s">
        <v>185</v>
      </c>
      <c r="L233" s="251">
        <v>2</v>
      </c>
      <c r="M233" s="241" t="str">
        <f t="shared" si="296"/>
        <v>С2</v>
      </c>
      <c r="N233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3" s="241" t="str">
        <f t="shared" si="298"/>
        <v>Полное-взрыв</v>
      </c>
      <c r="P233" s="241" t="s">
        <v>85</v>
      </c>
      <c r="Q233" s="241" t="s">
        <v>85</v>
      </c>
      <c r="R233" s="241" t="s">
        <v>85</v>
      </c>
      <c r="S233" s="241" t="s">
        <v>85</v>
      </c>
      <c r="T233" s="241">
        <v>0</v>
      </c>
      <c r="U233" s="241">
        <v>56.6</v>
      </c>
      <c r="V233" s="241">
        <v>161.1</v>
      </c>
      <c r="W233" s="241">
        <v>409.6</v>
      </c>
      <c r="X233" s="241">
        <v>692.1</v>
      </c>
      <c r="Y233" s="241" t="s">
        <v>85</v>
      </c>
      <c r="Z233" s="241" t="s">
        <v>85</v>
      </c>
      <c r="AA233" s="241" t="s">
        <v>85</v>
      </c>
      <c r="AB233" s="241" t="s">
        <v>85</v>
      </c>
      <c r="AC233" s="241" t="s">
        <v>85</v>
      </c>
      <c r="AD233" s="241" t="s">
        <v>85</v>
      </c>
      <c r="AE233" s="241" t="s">
        <v>85</v>
      </c>
      <c r="AF233" s="241" t="s">
        <v>85</v>
      </c>
      <c r="AG233" s="241" t="s">
        <v>85</v>
      </c>
      <c r="AH233" s="241" t="s">
        <v>85</v>
      </c>
      <c r="AI233" s="241" t="s">
        <v>85</v>
      </c>
      <c r="AJ233" s="242">
        <v>3</v>
      </c>
      <c r="AK233" s="242">
        <v>8</v>
      </c>
      <c r="AL233" s="241">
        <f>AL232</f>
        <v>5.36</v>
      </c>
      <c r="AM233" s="241">
        <f>AM232</f>
        <v>2.5000000000000001E-2</v>
      </c>
      <c r="AN233" s="241">
        <f>AN232</f>
        <v>5</v>
      </c>
      <c r="AQ233" s="244">
        <f>AM233*I233+AL233</f>
        <v>5.8730000000000002</v>
      </c>
      <c r="AR233" s="244">
        <f t="shared" ref="AR233:AR239" si="301">0.1*AQ233</f>
        <v>0.58730000000000004</v>
      </c>
      <c r="AS233" s="245">
        <f t="shared" ref="AS233:AS239" si="302">AJ233*3+0.25*AK233</f>
        <v>11</v>
      </c>
      <c r="AT233" s="245">
        <f t="shared" ref="AT233:AT239" si="303">SUM(AQ233:AS233)/4</f>
        <v>4.365075</v>
      </c>
      <c r="AU233" s="244">
        <f>10068.2*J233*POWER(10,-6)*10</f>
        <v>6.9470580000000004E-2</v>
      </c>
      <c r="AV233" s="245">
        <f t="shared" si="299"/>
        <v>21.894845580000002</v>
      </c>
      <c r="AW233" s="246">
        <f t="shared" ref="AW233:AW239" si="304">AJ233*H233</f>
        <v>5.6999999999999994E-7</v>
      </c>
      <c r="AX233" s="246">
        <f t="shared" ref="AX233:AX239" si="305">H233*AK233</f>
        <v>1.5199999999999998E-6</v>
      </c>
      <c r="AY233" s="246">
        <f t="shared" ref="AY233" si="306">H233*AV233</f>
        <v>4.1600206601999997E-6</v>
      </c>
    </row>
    <row r="234" spans="1:51" s="241" customFormat="1" x14ac:dyDescent="0.3">
      <c r="A234" s="232" t="s">
        <v>21</v>
      </c>
      <c r="B234" s="232" t="str">
        <f>B232</f>
        <v>Горячий сепаратор низкого давление Поз. Е-109 Рег. №ТО-324(У) Учетный номер – 43-20-4891 ОК(НХС) Заводской №- WHC-13-036-01</v>
      </c>
      <c r="C234" s="53" t="s">
        <v>254</v>
      </c>
      <c r="D234" s="234" t="s">
        <v>61</v>
      </c>
      <c r="E234" s="247">
        <f>E232</f>
        <v>9.9999999999999995E-7</v>
      </c>
      <c r="F234" s="248">
        <f t="shared" ref="F234:F240" si="307">F233</f>
        <v>1</v>
      </c>
      <c r="G234" s="232">
        <v>0.76</v>
      </c>
      <c r="H234" s="236">
        <f t="shared" si="300"/>
        <v>7.5999999999999992E-7</v>
      </c>
      <c r="I234" s="249">
        <f>I232</f>
        <v>20.52</v>
      </c>
      <c r="J234" s="238">
        <v>0</v>
      </c>
      <c r="K234" s="250" t="s">
        <v>186</v>
      </c>
      <c r="L234" s="251">
        <v>10</v>
      </c>
      <c r="M234" s="241" t="str">
        <f t="shared" si="296"/>
        <v>С3</v>
      </c>
      <c r="N234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4" s="241" t="str">
        <f t="shared" si="298"/>
        <v>Полное-ликвидация</v>
      </c>
      <c r="P234" s="241" t="s">
        <v>85</v>
      </c>
      <c r="Q234" s="241" t="s">
        <v>85</v>
      </c>
      <c r="R234" s="241" t="s">
        <v>85</v>
      </c>
      <c r="S234" s="241" t="s">
        <v>85</v>
      </c>
      <c r="T234" s="241" t="s">
        <v>85</v>
      </c>
      <c r="U234" s="241" t="s">
        <v>85</v>
      </c>
      <c r="V234" s="241" t="s">
        <v>85</v>
      </c>
      <c r="W234" s="241" t="s">
        <v>85</v>
      </c>
      <c r="X234" s="241" t="s">
        <v>85</v>
      </c>
      <c r="Y234" s="241" t="s">
        <v>85</v>
      </c>
      <c r="Z234" s="241" t="s">
        <v>85</v>
      </c>
      <c r="AA234" s="241" t="s">
        <v>85</v>
      </c>
      <c r="AB234" s="241" t="s">
        <v>85</v>
      </c>
      <c r="AC234" s="241" t="s">
        <v>85</v>
      </c>
      <c r="AD234" s="241" t="s">
        <v>85</v>
      </c>
      <c r="AE234" s="241" t="s">
        <v>85</v>
      </c>
      <c r="AF234" s="241" t="s">
        <v>85</v>
      </c>
      <c r="AG234" s="241" t="s">
        <v>85</v>
      </c>
      <c r="AH234" s="241" t="s">
        <v>85</v>
      </c>
      <c r="AI234" s="241" t="s">
        <v>85</v>
      </c>
      <c r="AJ234" s="241">
        <v>0</v>
      </c>
      <c r="AK234" s="241">
        <v>0</v>
      </c>
      <c r="AL234" s="241">
        <f>AL232</f>
        <v>5.36</v>
      </c>
      <c r="AM234" s="241">
        <f>AM232</f>
        <v>2.5000000000000001E-2</v>
      </c>
      <c r="AN234" s="241">
        <f>AN232</f>
        <v>5</v>
      </c>
      <c r="AQ234" s="244">
        <f>AM234*I234*0.1+AL234</f>
        <v>5.4113000000000007</v>
      </c>
      <c r="AR234" s="244">
        <f t="shared" si="301"/>
        <v>0.54113000000000011</v>
      </c>
      <c r="AS234" s="245">
        <f t="shared" si="302"/>
        <v>0</v>
      </c>
      <c r="AT234" s="245">
        <f t="shared" si="303"/>
        <v>1.4881075000000001</v>
      </c>
      <c r="AU234" s="244">
        <f>1333*J232*POWER(10,-6)</f>
        <v>8.2059479999999985E-4</v>
      </c>
      <c r="AV234" s="245">
        <f t="shared" si="299"/>
        <v>7.4413580948000009</v>
      </c>
      <c r="AW234" s="246">
        <f t="shared" si="304"/>
        <v>0</v>
      </c>
      <c r="AX234" s="246">
        <f t="shared" si="305"/>
        <v>0</v>
      </c>
      <c r="AY234" s="246">
        <f>H234*AV234</f>
        <v>5.6554321520480003E-6</v>
      </c>
    </row>
    <row r="235" spans="1:51" s="241" customFormat="1" x14ac:dyDescent="0.3">
      <c r="A235" s="232" t="s">
        <v>22</v>
      </c>
      <c r="B235" s="232" t="str">
        <f>B232</f>
        <v>Горячий сепаратор низкого давление Поз. Е-109 Рег. №ТО-324(У) Учетный номер – 43-20-4891 ОК(НХС) Заводской №- WHC-13-036-01</v>
      </c>
      <c r="C235" s="53" t="s">
        <v>222</v>
      </c>
      <c r="D235" s="234" t="s">
        <v>223</v>
      </c>
      <c r="E235" s="235">
        <v>1.0000000000000001E-5</v>
      </c>
      <c r="F235" s="248">
        <f t="shared" si="307"/>
        <v>1</v>
      </c>
      <c r="G235" s="232">
        <v>4.0000000000000008E-2</v>
      </c>
      <c r="H235" s="236">
        <f t="shared" si="300"/>
        <v>4.0000000000000009E-7</v>
      </c>
      <c r="I235" s="249">
        <f>0.15*I232</f>
        <v>3.0779999999999998</v>
      </c>
      <c r="J235" s="238">
        <f>I235</f>
        <v>3.0779999999999998</v>
      </c>
      <c r="K235" s="250" t="s">
        <v>188</v>
      </c>
      <c r="L235" s="251">
        <v>45390</v>
      </c>
      <c r="M235" s="241" t="str">
        <f t="shared" si="296"/>
        <v>С4</v>
      </c>
      <c r="N235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5" s="241" t="str">
        <f t="shared" si="298"/>
        <v>Частичное факел</v>
      </c>
      <c r="P235" s="241" t="s">
        <v>85</v>
      </c>
      <c r="Q235" s="241" t="s">
        <v>85</v>
      </c>
      <c r="R235" s="241" t="s">
        <v>85</v>
      </c>
      <c r="S235" s="241" t="s">
        <v>85</v>
      </c>
      <c r="T235" s="241" t="s">
        <v>85</v>
      </c>
      <c r="U235" s="241" t="s">
        <v>85</v>
      </c>
      <c r="V235" s="241" t="s">
        <v>85</v>
      </c>
      <c r="W235" s="241" t="s">
        <v>85</v>
      </c>
      <c r="X235" s="241" t="s">
        <v>85</v>
      </c>
      <c r="Y235" s="241">
        <v>37</v>
      </c>
      <c r="Z235" s="241">
        <v>6</v>
      </c>
      <c r="AA235" s="241" t="s">
        <v>85</v>
      </c>
      <c r="AB235" s="241" t="s">
        <v>85</v>
      </c>
      <c r="AC235" s="241" t="s">
        <v>85</v>
      </c>
      <c r="AD235" s="241" t="s">
        <v>85</v>
      </c>
      <c r="AE235" s="241" t="s">
        <v>85</v>
      </c>
      <c r="AF235" s="241" t="s">
        <v>85</v>
      </c>
      <c r="AG235" s="241" t="s">
        <v>85</v>
      </c>
      <c r="AH235" s="241" t="s">
        <v>85</v>
      </c>
      <c r="AI235" s="241" t="s">
        <v>85</v>
      </c>
      <c r="AJ235" s="241">
        <v>1</v>
      </c>
      <c r="AK235" s="241">
        <v>1</v>
      </c>
      <c r="AL235" s="241">
        <f>0.1*$AL232</f>
        <v>0.53600000000000003</v>
      </c>
      <c r="AM235" s="241">
        <f>AM233</f>
        <v>2.5000000000000001E-2</v>
      </c>
      <c r="AN235" s="241">
        <f>AN232</f>
        <v>5</v>
      </c>
      <c r="AQ235" s="244">
        <f>AM235*I235*0.1+AL235</f>
        <v>0.54369500000000004</v>
      </c>
      <c r="AR235" s="244">
        <f t="shared" si="301"/>
        <v>5.4369500000000008E-2</v>
      </c>
      <c r="AS235" s="245">
        <f t="shared" si="302"/>
        <v>3.25</v>
      </c>
      <c r="AT235" s="245">
        <f t="shared" si="303"/>
        <v>0.962016125</v>
      </c>
      <c r="AU235" s="244">
        <f>10068.2*J235*POWER(10,-6)</f>
        <v>3.0989919599999999E-2</v>
      </c>
      <c r="AV235" s="245">
        <f t="shared" si="299"/>
        <v>4.8410705445999991</v>
      </c>
      <c r="AW235" s="246">
        <f t="shared" si="304"/>
        <v>4.0000000000000009E-7</v>
      </c>
      <c r="AX235" s="246">
        <f t="shared" si="305"/>
        <v>4.0000000000000009E-7</v>
      </c>
      <c r="AY235" s="246">
        <f t="shared" ref="AY235:AY239" si="308">H235*AV235</f>
        <v>1.93642821784E-6</v>
      </c>
    </row>
    <row r="236" spans="1:51" s="241" customFormat="1" x14ac:dyDescent="0.3">
      <c r="A236" s="232" t="s">
        <v>23</v>
      </c>
      <c r="B236" s="232" t="str">
        <f>B232</f>
        <v>Горячий сепаратор низкого давление Поз. Е-109 Рег. №ТО-324(У) Учетный номер – 43-20-4891 ОК(НХС) Заводской №- WHC-13-036-01</v>
      </c>
      <c r="C236" s="53" t="s">
        <v>255</v>
      </c>
      <c r="D236" s="234" t="s">
        <v>62</v>
      </c>
      <c r="E236" s="247">
        <f>E235</f>
        <v>1.0000000000000001E-5</v>
      </c>
      <c r="F236" s="248">
        <f t="shared" si="307"/>
        <v>1</v>
      </c>
      <c r="G236" s="232">
        <v>0.16000000000000003</v>
      </c>
      <c r="H236" s="236">
        <f t="shared" si="300"/>
        <v>1.6000000000000004E-6</v>
      </c>
      <c r="I236" s="249">
        <f>0.15*I232</f>
        <v>3.0779999999999998</v>
      </c>
      <c r="J236" s="238">
        <v>0</v>
      </c>
      <c r="K236" s="250" t="s">
        <v>189</v>
      </c>
      <c r="L236" s="251">
        <v>3</v>
      </c>
      <c r="M236" s="241" t="str">
        <f t="shared" si="296"/>
        <v>С5</v>
      </c>
      <c r="N236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6" s="241" t="str">
        <f t="shared" si="298"/>
        <v>Частичное-ликвидация</v>
      </c>
      <c r="P236" s="241" t="s">
        <v>85</v>
      </c>
      <c r="Q236" s="241" t="s">
        <v>85</v>
      </c>
      <c r="R236" s="241" t="s">
        <v>85</v>
      </c>
      <c r="S236" s="241" t="s">
        <v>85</v>
      </c>
      <c r="T236" s="241" t="s">
        <v>85</v>
      </c>
      <c r="U236" s="241" t="s">
        <v>85</v>
      </c>
      <c r="V236" s="241" t="s">
        <v>85</v>
      </c>
      <c r="W236" s="241" t="s">
        <v>85</v>
      </c>
      <c r="X236" s="241" t="s">
        <v>85</v>
      </c>
      <c r="Y236" s="241" t="s">
        <v>85</v>
      </c>
      <c r="Z236" s="241" t="s">
        <v>85</v>
      </c>
      <c r="AA236" s="241" t="s">
        <v>85</v>
      </c>
      <c r="AB236" s="241" t="s">
        <v>85</v>
      </c>
      <c r="AC236" s="241" t="s">
        <v>85</v>
      </c>
      <c r="AD236" s="241" t="s">
        <v>85</v>
      </c>
      <c r="AE236" s="241" t="s">
        <v>85</v>
      </c>
      <c r="AF236" s="241" t="s">
        <v>85</v>
      </c>
      <c r="AG236" s="241" t="s">
        <v>85</v>
      </c>
      <c r="AH236" s="241" t="s">
        <v>85</v>
      </c>
      <c r="AI236" s="241" t="s">
        <v>85</v>
      </c>
      <c r="AJ236" s="241">
        <v>0</v>
      </c>
      <c r="AK236" s="241">
        <v>1</v>
      </c>
      <c r="AL236" s="241">
        <f t="shared" ref="AL236:AL239" si="309">0.1*$AL233</f>
        <v>0.53600000000000003</v>
      </c>
      <c r="AM236" s="241">
        <f>AM232</f>
        <v>2.5000000000000001E-2</v>
      </c>
      <c r="AN236" s="241">
        <f>ROUNDUP(AN232/3,0)</f>
        <v>2</v>
      </c>
      <c r="AQ236" s="244">
        <f>AM236*I236+AL236</f>
        <v>0.61294999999999999</v>
      </c>
      <c r="AR236" s="244">
        <f t="shared" si="301"/>
        <v>6.1295000000000002E-2</v>
      </c>
      <c r="AS236" s="245">
        <f t="shared" si="302"/>
        <v>0.25</v>
      </c>
      <c r="AT236" s="245">
        <f t="shared" si="303"/>
        <v>0.23106125</v>
      </c>
      <c r="AU236" s="244">
        <f>1333*J233*POWER(10,-6)*10</f>
        <v>9.1976999999999996E-3</v>
      </c>
      <c r="AV236" s="245">
        <f t="shared" si="299"/>
        <v>1.1645039499999998</v>
      </c>
      <c r="AW236" s="246">
        <f t="shared" si="304"/>
        <v>0</v>
      </c>
      <c r="AX236" s="246">
        <f t="shared" si="305"/>
        <v>1.6000000000000004E-6</v>
      </c>
      <c r="AY236" s="246">
        <f t="shared" si="308"/>
        <v>1.8632063200000001E-6</v>
      </c>
    </row>
    <row r="237" spans="1:51" s="241" customFormat="1" x14ac:dyDescent="0.3">
      <c r="A237" s="232" t="s">
        <v>24</v>
      </c>
      <c r="B237" s="232" t="str">
        <f>B232</f>
        <v>Горячий сепаратор низкого давление Поз. Е-109 Рег. №ТО-324(У) Учетный номер – 43-20-4891 ОК(НХС) Заводской №- WHC-13-036-01</v>
      </c>
      <c r="C237" s="53" t="s">
        <v>224</v>
      </c>
      <c r="D237" s="234" t="s">
        <v>223</v>
      </c>
      <c r="E237" s="247">
        <f>E236</f>
        <v>1.0000000000000001E-5</v>
      </c>
      <c r="F237" s="248">
        <f t="shared" si="307"/>
        <v>1</v>
      </c>
      <c r="G237" s="232">
        <v>4.0000000000000008E-2</v>
      </c>
      <c r="H237" s="236">
        <f t="shared" si="300"/>
        <v>4.0000000000000009E-7</v>
      </c>
      <c r="I237" s="249">
        <f>I235*0.15</f>
        <v>0.46169999999999994</v>
      </c>
      <c r="J237" s="238">
        <f>I237</f>
        <v>0.46169999999999994</v>
      </c>
      <c r="K237" s="253" t="s">
        <v>200</v>
      </c>
      <c r="L237" s="254">
        <v>21</v>
      </c>
      <c r="M237" s="241" t="str">
        <f t="shared" si="296"/>
        <v>С6</v>
      </c>
      <c r="N237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7" s="241" t="str">
        <f t="shared" si="298"/>
        <v>Частичное факел</v>
      </c>
      <c r="P237" s="241" t="s">
        <v>85</v>
      </c>
      <c r="Q237" s="241" t="s">
        <v>85</v>
      </c>
      <c r="R237" s="241" t="s">
        <v>85</v>
      </c>
      <c r="S237" s="241" t="s">
        <v>85</v>
      </c>
      <c r="T237" s="241" t="s">
        <v>85</v>
      </c>
      <c r="U237" s="241" t="s">
        <v>85</v>
      </c>
      <c r="V237" s="241" t="s">
        <v>85</v>
      </c>
      <c r="W237" s="241" t="s">
        <v>85</v>
      </c>
      <c r="X237" s="241" t="s">
        <v>85</v>
      </c>
      <c r="Y237" s="241">
        <v>11</v>
      </c>
      <c r="Z237" s="241">
        <v>2</v>
      </c>
      <c r="AA237" s="241" t="s">
        <v>85</v>
      </c>
      <c r="AB237" s="241" t="s">
        <v>85</v>
      </c>
      <c r="AC237" s="241" t="s">
        <v>85</v>
      </c>
      <c r="AD237" s="241" t="s">
        <v>85</v>
      </c>
      <c r="AE237" s="241" t="s">
        <v>85</v>
      </c>
      <c r="AF237" s="241" t="s">
        <v>85</v>
      </c>
      <c r="AG237" s="241" t="s">
        <v>85</v>
      </c>
      <c r="AH237" s="241" t="s">
        <v>85</v>
      </c>
      <c r="AI237" s="241" t="s">
        <v>85</v>
      </c>
      <c r="AJ237" s="241">
        <v>1</v>
      </c>
      <c r="AK237" s="241">
        <v>1</v>
      </c>
      <c r="AL237" s="241">
        <f t="shared" si="309"/>
        <v>0.53600000000000003</v>
      </c>
      <c r="AM237" s="241">
        <f>AM232</f>
        <v>2.5000000000000001E-2</v>
      </c>
      <c r="AN237" s="241">
        <f>AN236</f>
        <v>2</v>
      </c>
      <c r="AQ237" s="244">
        <f t="shared" ref="AQ237:AQ238" si="310">AM237*I237+AL237</f>
        <v>0.54754250000000004</v>
      </c>
      <c r="AR237" s="244">
        <f t="shared" si="301"/>
        <v>5.4754250000000004E-2</v>
      </c>
      <c r="AS237" s="245">
        <f t="shared" si="302"/>
        <v>3.25</v>
      </c>
      <c r="AT237" s="245">
        <f t="shared" si="303"/>
        <v>0.96307418749999996</v>
      </c>
      <c r="AU237" s="244">
        <f>10068.2*J237*POWER(10,-6)</f>
        <v>4.6484879399999995E-3</v>
      </c>
      <c r="AV237" s="245">
        <f t="shared" si="299"/>
        <v>4.8200194254399999</v>
      </c>
      <c r="AW237" s="246">
        <f t="shared" si="304"/>
        <v>4.0000000000000009E-7</v>
      </c>
      <c r="AX237" s="246">
        <f t="shared" si="305"/>
        <v>4.0000000000000009E-7</v>
      </c>
      <c r="AY237" s="246">
        <f t="shared" si="308"/>
        <v>1.9280077701760003E-6</v>
      </c>
    </row>
    <row r="238" spans="1:51" s="241" customFormat="1" x14ac:dyDescent="0.3">
      <c r="A238" s="232" t="s">
        <v>219</v>
      </c>
      <c r="B238" s="232" t="str">
        <f>B232</f>
        <v>Горячий сепаратор низкого давление Поз. Е-109 Рег. №ТО-324(У) Учетный номер – 43-20-4891 ОК(НХС) Заводской №- WHC-13-036-01</v>
      </c>
      <c r="C238" s="53" t="s">
        <v>225</v>
      </c>
      <c r="D238" s="234" t="s">
        <v>174</v>
      </c>
      <c r="E238" s="247">
        <f>E236</f>
        <v>1.0000000000000001E-5</v>
      </c>
      <c r="F238" s="248">
        <f t="shared" si="307"/>
        <v>1</v>
      </c>
      <c r="G238" s="232">
        <v>0.15200000000000002</v>
      </c>
      <c r="H238" s="236">
        <f t="shared" si="300"/>
        <v>1.5200000000000003E-6</v>
      </c>
      <c r="I238" s="249">
        <f>I235*0.15</f>
        <v>0.46169999999999994</v>
      </c>
      <c r="J238" s="238">
        <f>I238</f>
        <v>0.46169999999999994</v>
      </c>
      <c r="K238" s="250"/>
      <c r="L238" s="251"/>
      <c r="M238" s="241" t="str">
        <f t="shared" si="296"/>
        <v>С7</v>
      </c>
      <c r="N238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8" s="241" t="str">
        <f t="shared" si="298"/>
        <v>Частичное-пожар-вспышка</v>
      </c>
      <c r="P238" s="241" t="s">
        <v>85</v>
      </c>
      <c r="Q238" s="241" t="s">
        <v>85</v>
      </c>
      <c r="R238" s="241" t="s">
        <v>85</v>
      </c>
      <c r="S238" s="241" t="s">
        <v>85</v>
      </c>
      <c r="T238" s="241" t="s">
        <v>85</v>
      </c>
      <c r="U238" s="241" t="s">
        <v>85</v>
      </c>
      <c r="V238" s="241" t="s">
        <v>85</v>
      </c>
      <c r="W238" s="241" t="s">
        <v>85</v>
      </c>
      <c r="X238" s="241" t="s">
        <v>85</v>
      </c>
      <c r="Y238" s="241" t="s">
        <v>85</v>
      </c>
      <c r="Z238" s="241" t="s">
        <v>85</v>
      </c>
      <c r="AA238" s="241">
        <v>25.97</v>
      </c>
      <c r="AB238" s="241">
        <v>31.16</v>
      </c>
      <c r="AC238" s="241" t="s">
        <v>85</v>
      </c>
      <c r="AD238" s="241" t="s">
        <v>85</v>
      </c>
      <c r="AE238" s="241" t="s">
        <v>85</v>
      </c>
      <c r="AF238" s="241" t="s">
        <v>85</v>
      </c>
      <c r="AG238" s="241" t="s">
        <v>85</v>
      </c>
      <c r="AH238" s="241" t="s">
        <v>85</v>
      </c>
      <c r="AI238" s="241" t="s">
        <v>85</v>
      </c>
      <c r="AJ238" s="241">
        <v>1</v>
      </c>
      <c r="AK238" s="241">
        <v>1</v>
      </c>
      <c r="AL238" s="241">
        <f t="shared" si="309"/>
        <v>5.3600000000000009E-2</v>
      </c>
      <c r="AM238" s="241">
        <f>AM232</f>
        <v>2.5000000000000001E-2</v>
      </c>
      <c r="AN238" s="241">
        <f>ROUNDUP(AN232/3,0)</f>
        <v>2</v>
      </c>
      <c r="AQ238" s="244">
        <f t="shared" si="310"/>
        <v>6.5142500000000006E-2</v>
      </c>
      <c r="AR238" s="244">
        <f t="shared" si="301"/>
        <v>6.5142500000000009E-3</v>
      </c>
      <c r="AS238" s="245">
        <f t="shared" si="302"/>
        <v>3.25</v>
      </c>
      <c r="AT238" s="245">
        <f t="shared" si="303"/>
        <v>0.83041418749999996</v>
      </c>
      <c r="AU238" s="244">
        <f>10068.2*J238*POWER(10,-6)</f>
        <v>4.6484879399999995E-3</v>
      </c>
      <c r="AV238" s="245">
        <f t="shared" si="299"/>
        <v>4.1567194254400004</v>
      </c>
      <c r="AW238" s="246">
        <f t="shared" si="304"/>
        <v>1.5200000000000003E-6</v>
      </c>
      <c r="AX238" s="246">
        <f t="shared" si="305"/>
        <v>1.5200000000000003E-6</v>
      </c>
      <c r="AY238" s="246">
        <f t="shared" si="308"/>
        <v>6.318213526668802E-6</v>
      </c>
    </row>
    <row r="239" spans="1:51" s="241" customFormat="1" ht="15" thickBot="1" x14ac:dyDescent="0.35">
      <c r="A239" s="232" t="s">
        <v>220</v>
      </c>
      <c r="B239" s="232" t="str">
        <f>B232</f>
        <v>Горячий сепаратор низкого давление Поз. Е-109 Рег. №ТО-324(У) Учетный номер – 43-20-4891 ОК(НХС) Заводской №- WHC-13-036-01</v>
      </c>
      <c r="C239" s="53" t="s">
        <v>226</v>
      </c>
      <c r="D239" s="234" t="s">
        <v>62</v>
      </c>
      <c r="E239" s="247">
        <f>E236</f>
        <v>1.0000000000000001E-5</v>
      </c>
      <c r="F239" s="248">
        <f t="shared" si="307"/>
        <v>1</v>
      </c>
      <c r="G239" s="232">
        <v>0.6080000000000001</v>
      </c>
      <c r="H239" s="236">
        <f t="shared" si="300"/>
        <v>6.0800000000000011E-6</v>
      </c>
      <c r="I239" s="249">
        <f>I235*0.15</f>
        <v>0.46169999999999994</v>
      </c>
      <c r="J239" s="238">
        <v>0</v>
      </c>
      <c r="K239" s="255"/>
      <c r="L239" s="256"/>
      <c r="M239" s="241" t="str">
        <f t="shared" si="296"/>
        <v>С8</v>
      </c>
      <c r="N239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9" s="241" t="str">
        <f t="shared" si="298"/>
        <v>Частичное-ликвидация</v>
      </c>
      <c r="P239" s="241" t="s">
        <v>85</v>
      </c>
      <c r="Q239" s="241" t="s">
        <v>85</v>
      </c>
      <c r="R239" s="241" t="s">
        <v>85</v>
      </c>
      <c r="S239" s="241" t="s">
        <v>85</v>
      </c>
      <c r="T239" s="241" t="s">
        <v>85</v>
      </c>
      <c r="U239" s="241" t="s">
        <v>85</v>
      </c>
      <c r="V239" s="241" t="s">
        <v>85</v>
      </c>
      <c r="W239" s="241" t="s">
        <v>85</v>
      </c>
      <c r="X239" s="241" t="s">
        <v>85</v>
      </c>
      <c r="Y239" s="241" t="s">
        <v>85</v>
      </c>
      <c r="Z239" s="241" t="s">
        <v>85</v>
      </c>
      <c r="AA239" s="241" t="s">
        <v>85</v>
      </c>
      <c r="AB239" s="241" t="s">
        <v>85</v>
      </c>
      <c r="AC239" s="241" t="s">
        <v>85</v>
      </c>
      <c r="AD239" s="241" t="s">
        <v>85</v>
      </c>
      <c r="AE239" s="241" t="s">
        <v>85</v>
      </c>
      <c r="AF239" s="241" t="s">
        <v>85</v>
      </c>
      <c r="AG239" s="241" t="s">
        <v>85</v>
      </c>
      <c r="AH239" s="241" t="s">
        <v>85</v>
      </c>
      <c r="AI239" s="241" t="s">
        <v>85</v>
      </c>
      <c r="AJ239" s="241">
        <v>0</v>
      </c>
      <c r="AK239" s="241">
        <v>0</v>
      </c>
      <c r="AL239" s="241">
        <f t="shared" si="309"/>
        <v>5.3600000000000009E-2</v>
      </c>
      <c r="AM239" s="241">
        <f>AM232</f>
        <v>2.5000000000000001E-2</v>
      </c>
      <c r="AN239" s="241">
        <f>ROUNDUP(AN232/3,0)</f>
        <v>2</v>
      </c>
      <c r="AQ239" s="244">
        <f>AM239*I239*0.1+AL239</f>
        <v>5.4754250000000011E-2</v>
      </c>
      <c r="AR239" s="244">
        <f t="shared" si="301"/>
        <v>5.4754250000000016E-3</v>
      </c>
      <c r="AS239" s="245">
        <f t="shared" si="302"/>
        <v>0</v>
      </c>
      <c r="AT239" s="245">
        <f t="shared" si="303"/>
        <v>1.5057418750000003E-2</v>
      </c>
      <c r="AU239" s="244">
        <f>1333*J237*POWER(10,-6)</f>
        <v>6.1544609999999989E-4</v>
      </c>
      <c r="AV239" s="245">
        <f t="shared" si="299"/>
        <v>7.590253985000002E-2</v>
      </c>
      <c r="AW239" s="246">
        <f t="shared" si="304"/>
        <v>0</v>
      </c>
      <c r="AX239" s="246">
        <f t="shared" si="305"/>
        <v>0</v>
      </c>
      <c r="AY239" s="246">
        <f t="shared" si="308"/>
        <v>4.6148744228800023E-7</v>
      </c>
    </row>
    <row r="240" spans="1:51" s="241" customFormat="1" x14ac:dyDescent="0.3">
      <c r="A240" s="296" t="s">
        <v>251</v>
      </c>
      <c r="B240" s="296" t="str">
        <f>B232</f>
        <v>Горячий сепаратор низкого давление Поз. Е-109 Рег. №ТО-324(У) Учетный номер – 43-20-4891 ОК(НХС) Заводской №- WHC-13-036-01</v>
      </c>
      <c r="C240" s="296" t="s">
        <v>354</v>
      </c>
      <c r="D240" s="296" t="s">
        <v>355</v>
      </c>
      <c r="E240" s="297">
        <v>2.5000000000000001E-5</v>
      </c>
      <c r="F240" s="248">
        <f t="shared" si="307"/>
        <v>1</v>
      </c>
      <c r="G240" s="296">
        <v>1</v>
      </c>
      <c r="H240" s="298">
        <f t="shared" si="300"/>
        <v>2.5000000000000001E-5</v>
      </c>
      <c r="I240" s="299">
        <f>I232</f>
        <v>20.52</v>
      </c>
      <c r="J240" s="299">
        <f>I240*0.07</f>
        <v>1.4364000000000001</v>
      </c>
      <c r="K240" s="296"/>
      <c r="L240" s="296"/>
      <c r="M240" s="300" t="str">
        <f t="shared" si="296"/>
        <v>С9</v>
      </c>
      <c r="N240" s="300"/>
      <c r="O240" s="300"/>
      <c r="P240" s="300">
        <v>17.100000000000001</v>
      </c>
      <c r="Q240" s="300">
        <v>23.6</v>
      </c>
      <c r="R240" s="300">
        <v>33.299999999999997</v>
      </c>
      <c r="S240" s="300">
        <v>61.6</v>
      </c>
      <c r="T240" s="300" t="s">
        <v>85</v>
      </c>
      <c r="U240" s="300" t="s">
        <v>85</v>
      </c>
      <c r="V240" s="300" t="s">
        <v>85</v>
      </c>
      <c r="W240" s="300" t="s">
        <v>85</v>
      </c>
      <c r="X240" s="300" t="s">
        <v>85</v>
      </c>
      <c r="Y240" s="300" t="s">
        <v>85</v>
      </c>
      <c r="Z240" s="300" t="s">
        <v>85</v>
      </c>
      <c r="AA240" s="300" t="s">
        <v>85</v>
      </c>
      <c r="AB240" s="300" t="s">
        <v>85</v>
      </c>
      <c r="AC240" s="300" t="s">
        <v>85</v>
      </c>
      <c r="AD240" s="300" t="s">
        <v>85</v>
      </c>
      <c r="AE240" s="300">
        <v>21</v>
      </c>
      <c r="AF240" s="300">
        <v>48.5</v>
      </c>
      <c r="AG240" s="300">
        <v>62.5</v>
      </c>
      <c r="AH240" s="300">
        <v>86</v>
      </c>
      <c r="AI240" s="241" t="s">
        <v>85</v>
      </c>
      <c r="AJ240" s="300">
        <v>1</v>
      </c>
      <c r="AK240" s="300">
        <v>2</v>
      </c>
      <c r="AL240" s="300">
        <f>AL232</f>
        <v>5.36</v>
      </c>
      <c r="AM240" s="300">
        <f>AM232</f>
        <v>2.5000000000000001E-2</v>
      </c>
      <c r="AN240" s="300">
        <v>5</v>
      </c>
      <c r="AO240" s="300"/>
      <c r="AP240" s="300"/>
      <c r="AQ240" s="301">
        <f>AM240*I240+AL240</f>
        <v>5.8730000000000002</v>
      </c>
      <c r="AR240" s="301">
        <f>0.1*AQ240</f>
        <v>0.58730000000000004</v>
      </c>
      <c r="AS240" s="302">
        <f>AJ240*3+0.25*AK240</f>
        <v>3.5</v>
      </c>
      <c r="AT240" s="302">
        <f>SUM(AQ240:AS240)/4</f>
        <v>2.490075</v>
      </c>
      <c r="AU240" s="301">
        <f>10068.2*J240*POWER(10,-6)</f>
        <v>1.4461962480000002E-2</v>
      </c>
      <c r="AV240" s="302">
        <f t="shared" si="299"/>
        <v>12.46483696248</v>
      </c>
      <c r="AW240" s="303">
        <f>AJ240*H240</f>
        <v>2.5000000000000001E-5</v>
      </c>
      <c r="AX240" s="303">
        <f>H240*AK240</f>
        <v>5.0000000000000002E-5</v>
      </c>
      <c r="AY240" s="303">
        <f>H240*AV240</f>
        <v>3.1162092406200002E-4</v>
      </c>
    </row>
    <row r="241" spans="1:51" ht="15" thickBot="1" x14ac:dyDescent="0.35">
      <c r="P241" t="s">
        <v>85</v>
      </c>
      <c r="Q241" t="s">
        <v>85</v>
      </c>
      <c r="R241" t="s">
        <v>85</v>
      </c>
      <c r="S241" t="s">
        <v>85</v>
      </c>
      <c r="T241" t="s">
        <v>85</v>
      </c>
      <c r="U241" t="s">
        <v>85</v>
      </c>
      <c r="V241" t="s">
        <v>85</v>
      </c>
      <c r="W241" t="s">
        <v>85</v>
      </c>
      <c r="X241" t="s">
        <v>85</v>
      </c>
      <c r="Y241" t="s">
        <v>85</v>
      </c>
      <c r="Z241" t="s">
        <v>85</v>
      </c>
      <c r="AA241" t="s">
        <v>85</v>
      </c>
      <c r="AB241" t="s">
        <v>85</v>
      </c>
      <c r="AC241" t="s">
        <v>85</v>
      </c>
      <c r="AD241" t="s">
        <v>85</v>
      </c>
      <c r="AE241" t="s">
        <v>85</v>
      </c>
      <c r="AF241" t="s">
        <v>85</v>
      </c>
      <c r="AG241" t="s">
        <v>85</v>
      </c>
      <c r="AH241" t="s">
        <v>85</v>
      </c>
      <c r="AI241" t="s">
        <v>85</v>
      </c>
    </row>
    <row r="242" spans="1:51" s="241" customFormat="1" ht="18" customHeight="1" x14ac:dyDescent="0.3">
      <c r="A242" s="232" t="s">
        <v>19</v>
      </c>
      <c r="B242" s="233" t="s">
        <v>360</v>
      </c>
      <c r="C242" s="53" t="s">
        <v>349</v>
      </c>
      <c r="D242" s="234" t="s">
        <v>350</v>
      </c>
      <c r="E242" s="235">
        <v>9.9999999999999995E-7</v>
      </c>
      <c r="F242" s="233">
        <v>1</v>
      </c>
      <c r="G242" s="232">
        <v>0.05</v>
      </c>
      <c r="H242" s="236">
        <f>E242*F242*G242</f>
        <v>4.9999999999999998E-8</v>
      </c>
      <c r="I242" s="237">
        <v>31.04</v>
      </c>
      <c r="J242" s="238">
        <f>0.03*I242</f>
        <v>0.93119999999999992</v>
      </c>
      <c r="K242" s="239" t="s">
        <v>184</v>
      </c>
      <c r="L242" s="240">
        <f>15*I242</f>
        <v>465.59999999999997</v>
      </c>
      <c r="M242" s="241" t="str">
        <f t="shared" ref="M242:M250" si="311">A242</f>
        <v>С1</v>
      </c>
      <c r="N242" s="241" t="str">
        <f t="shared" ref="N242:N249" si="312">B242</f>
        <v>Холодный сепаратор низкого давление Поз. Е-110 Рег. №ТО-407(У) Учетный номер – 43-20-4615 ОК(НХС) Заводской №- WHC-13-036-02</v>
      </c>
      <c r="O242" s="241" t="str">
        <f t="shared" ref="O242:O249" si="313">D242</f>
        <v>Полное-огенный шар</v>
      </c>
      <c r="P242" s="241" t="s">
        <v>85</v>
      </c>
      <c r="Q242" s="241" t="s">
        <v>85</v>
      </c>
      <c r="R242" s="241" t="s">
        <v>85</v>
      </c>
      <c r="S242" s="241" t="s">
        <v>85</v>
      </c>
      <c r="T242" s="241" t="s">
        <v>85</v>
      </c>
      <c r="U242" s="241" t="s">
        <v>85</v>
      </c>
      <c r="V242" s="241" t="s">
        <v>85</v>
      </c>
      <c r="W242" s="241" t="s">
        <v>85</v>
      </c>
      <c r="X242" s="241" t="s">
        <v>85</v>
      </c>
      <c r="Y242" s="241" t="s">
        <v>85</v>
      </c>
      <c r="Z242" s="241" t="s">
        <v>85</v>
      </c>
      <c r="AA242" s="241" t="s">
        <v>85</v>
      </c>
      <c r="AB242" s="241" t="s">
        <v>85</v>
      </c>
      <c r="AC242" s="241" t="s">
        <v>85</v>
      </c>
      <c r="AD242" s="241" t="s">
        <v>85</v>
      </c>
      <c r="AE242" s="241">
        <v>10</v>
      </c>
      <c r="AF242" s="241">
        <v>37.5</v>
      </c>
      <c r="AG242" s="241">
        <v>50</v>
      </c>
      <c r="AH242" s="241">
        <v>70</v>
      </c>
      <c r="AI242" s="241" t="s">
        <v>85</v>
      </c>
      <c r="AJ242" s="242">
        <v>2</v>
      </c>
      <c r="AK242" s="242">
        <v>5</v>
      </c>
      <c r="AL242" s="243">
        <v>5.36</v>
      </c>
      <c r="AM242" s="243">
        <v>2.5000000000000001E-2</v>
      </c>
      <c r="AN242" s="243">
        <v>5</v>
      </c>
      <c r="AQ242" s="244">
        <f>AM242*I242+AL242</f>
        <v>6.1360000000000001</v>
      </c>
      <c r="AR242" s="244">
        <f>0.1*AQ242</f>
        <v>0.61360000000000003</v>
      </c>
      <c r="AS242" s="245">
        <f>AJ242*3+0.25*AK242</f>
        <v>7.25</v>
      </c>
      <c r="AT242" s="245">
        <f>SUM(AQ242:AS242)/4</f>
        <v>3.4999000000000002</v>
      </c>
      <c r="AU242" s="244">
        <f>10068.2*J242*POWER(10,-6)</f>
        <v>9.3755078400000001E-3</v>
      </c>
      <c r="AV242" s="245">
        <f t="shared" ref="AV242:AV250" si="314">AU242+AT242+AS242+AR242+AQ242</f>
        <v>17.508875507839999</v>
      </c>
      <c r="AW242" s="246">
        <f>AJ242*H242</f>
        <v>9.9999999999999995E-8</v>
      </c>
      <c r="AX242" s="246">
        <f>H242*AK242</f>
        <v>2.4999999999999999E-7</v>
      </c>
      <c r="AY242" s="246">
        <f>H242*AV242</f>
        <v>8.7544377539199996E-7</v>
      </c>
    </row>
    <row r="243" spans="1:51" s="241" customFormat="1" x14ac:dyDescent="0.3">
      <c r="A243" s="232" t="s">
        <v>20</v>
      </c>
      <c r="B243" s="232" t="str">
        <f>B242</f>
        <v>Холодный сепаратор низкого давление Поз. Е-110 Рег. №ТО-407(У) Учетный номер – 43-20-4615 ОК(НХС) Заводской №- WHC-13-036-02</v>
      </c>
      <c r="C243" s="53" t="s">
        <v>211</v>
      </c>
      <c r="D243" s="234" t="s">
        <v>63</v>
      </c>
      <c r="E243" s="247">
        <f>E242</f>
        <v>9.9999999999999995E-7</v>
      </c>
      <c r="F243" s="248">
        <f>F242</f>
        <v>1</v>
      </c>
      <c r="G243" s="232">
        <v>0.19</v>
      </c>
      <c r="H243" s="236">
        <f t="shared" ref="H243:H250" si="315">E243*F243*G243</f>
        <v>1.8999999999999998E-7</v>
      </c>
      <c r="I243" s="249">
        <f>I242</f>
        <v>31.04</v>
      </c>
      <c r="J243" s="257">
        <v>0.25</v>
      </c>
      <c r="K243" s="250" t="s">
        <v>185</v>
      </c>
      <c r="L243" s="251">
        <v>2</v>
      </c>
      <c r="M243" s="241" t="str">
        <f t="shared" si="311"/>
        <v>С2</v>
      </c>
      <c r="N243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3" s="241" t="str">
        <f t="shared" si="313"/>
        <v>Полное-взрыв</v>
      </c>
      <c r="P243" s="241" t="s">
        <v>85</v>
      </c>
      <c r="Q243" s="241" t="s">
        <v>85</v>
      </c>
      <c r="R243" s="241" t="s">
        <v>85</v>
      </c>
      <c r="S243" s="241" t="s">
        <v>85</v>
      </c>
      <c r="T243" s="241">
        <v>0</v>
      </c>
      <c r="U243" s="241">
        <v>40.1</v>
      </c>
      <c r="V243" s="241">
        <v>115.1</v>
      </c>
      <c r="W243" s="241">
        <v>292.10000000000002</v>
      </c>
      <c r="X243" s="241">
        <v>493.6</v>
      </c>
      <c r="Y243" s="241" t="s">
        <v>85</v>
      </c>
      <c r="Z243" s="241" t="s">
        <v>85</v>
      </c>
      <c r="AA243" s="241" t="s">
        <v>85</v>
      </c>
      <c r="AB243" s="241" t="s">
        <v>85</v>
      </c>
      <c r="AC243" s="241" t="s">
        <v>85</v>
      </c>
      <c r="AD243" s="241" t="s">
        <v>85</v>
      </c>
      <c r="AE243" s="241" t="s">
        <v>85</v>
      </c>
      <c r="AF243" s="241" t="s">
        <v>85</v>
      </c>
      <c r="AG243" s="241" t="s">
        <v>85</v>
      </c>
      <c r="AH243" s="241" t="s">
        <v>85</v>
      </c>
      <c r="AI243" s="241" t="s">
        <v>85</v>
      </c>
      <c r="AJ243" s="242">
        <v>3</v>
      </c>
      <c r="AK243" s="242">
        <v>8</v>
      </c>
      <c r="AL243" s="241">
        <f>AL242</f>
        <v>5.36</v>
      </c>
      <c r="AM243" s="241">
        <f>AM242</f>
        <v>2.5000000000000001E-2</v>
      </c>
      <c r="AN243" s="241">
        <f>AN242</f>
        <v>5</v>
      </c>
      <c r="AQ243" s="244">
        <f>AM243*I243+AL243</f>
        <v>6.1360000000000001</v>
      </c>
      <c r="AR243" s="244">
        <f t="shared" ref="AR243:AR249" si="316">0.1*AQ243</f>
        <v>0.61360000000000003</v>
      </c>
      <c r="AS243" s="245">
        <f t="shared" ref="AS243:AS249" si="317">AJ243*3+0.25*AK243</f>
        <v>11</v>
      </c>
      <c r="AT243" s="245">
        <f t="shared" ref="AT243:AT249" si="318">SUM(AQ243:AS243)/4</f>
        <v>4.4374000000000002</v>
      </c>
      <c r="AU243" s="244">
        <f>10068.2*J243*POWER(10,-6)*10</f>
        <v>2.5170500000000002E-2</v>
      </c>
      <c r="AV243" s="245">
        <f t="shared" si="314"/>
        <v>22.212170499999999</v>
      </c>
      <c r="AW243" s="246">
        <f t="shared" ref="AW243:AW249" si="319">AJ243*H243</f>
        <v>5.6999999999999994E-7</v>
      </c>
      <c r="AX243" s="246">
        <f t="shared" ref="AX243:AX249" si="320">H243*AK243</f>
        <v>1.5199999999999998E-6</v>
      </c>
      <c r="AY243" s="246">
        <f t="shared" ref="AY243" si="321">H243*AV243</f>
        <v>4.2203123949999994E-6</v>
      </c>
    </row>
    <row r="244" spans="1:51" s="241" customFormat="1" x14ac:dyDescent="0.3">
      <c r="A244" s="232" t="s">
        <v>21</v>
      </c>
      <c r="B244" s="232" t="str">
        <f>B242</f>
        <v>Холодный сепаратор низкого давление Поз. Е-110 Рег. №ТО-407(У) Учетный номер – 43-20-4615 ОК(НХС) Заводской №- WHC-13-036-02</v>
      </c>
      <c r="C244" s="53" t="s">
        <v>254</v>
      </c>
      <c r="D244" s="234" t="s">
        <v>61</v>
      </c>
      <c r="E244" s="247">
        <f>E242</f>
        <v>9.9999999999999995E-7</v>
      </c>
      <c r="F244" s="248">
        <f t="shared" ref="F244:F250" si="322">F243</f>
        <v>1</v>
      </c>
      <c r="G244" s="232">
        <v>0.76</v>
      </c>
      <c r="H244" s="236">
        <f t="shared" si="315"/>
        <v>7.5999999999999992E-7</v>
      </c>
      <c r="I244" s="249">
        <f>I242</f>
        <v>31.04</v>
      </c>
      <c r="J244" s="238">
        <v>0</v>
      </c>
      <c r="K244" s="250" t="s">
        <v>186</v>
      </c>
      <c r="L244" s="251">
        <v>10</v>
      </c>
      <c r="M244" s="241" t="str">
        <f t="shared" si="311"/>
        <v>С3</v>
      </c>
      <c r="N244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4" s="241" t="str">
        <f t="shared" si="313"/>
        <v>Полное-ликвидация</v>
      </c>
      <c r="P244" s="241" t="s">
        <v>85</v>
      </c>
      <c r="Q244" s="241" t="s">
        <v>85</v>
      </c>
      <c r="R244" s="241" t="s">
        <v>85</v>
      </c>
      <c r="S244" s="241" t="s">
        <v>85</v>
      </c>
      <c r="T244" s="241" t="s">
        <v>85</v>
      </c>
      <c r="U244" s="241" t="s">
        <v>85</v>
      </c>
      <c r="V244" s="241" t="s">
        <v>85</v>
      </c>
      <c r="W244" s="241" t="s">
        <v>85</v>
      </c>
      <c r="X244" s="241" t="s">
        <v>85</v>
      </c>
      <c r="Y244" s="241" t="s">
        <v>85</v>
      </c>
      <c r="Z244" s="241" t="s">
        <v>85</v>
      </c>
      <c r="AA244" s="241" t="s">
        <v>85</v>
      </c>
      <c r="AB244" s="241" t="s">
        <v>85</v>
      </c>
      <c r="AC244" s="241" t="s">
        <v>85</v>
      </c>
      <c r="AD244" s="241" t="s">
        <v>85</v>
      </c>
      <c r="AE244" s="241" t="s">
        <v>85</v>
      </c>
      <c r="AF244" s="241" t="s">
        <v>85</v>
      </c>
      <c r="AG244" s="241" t="s">
        <v>85</v>
      </c>
      <c r="AH244" s="241" t="s">
        <v>85</v>
      </c>
      <c r="AI244" s="241" t="s">
        <v>85</v>
      </c>
      <c r="AJ244" s="241">
        <v>0</v>
      </c>
      <c r="AK244" s="241">
        <v>0</v>
      </c>
      <c r="AL244" s="241">
        <f>AL242</f>
        <v>5.36</v>
      </c>
      <c r="AM244" s="241">
        <f>AM242</f>
        <v>2.5000000000000001E-2</v>
      </c>
      <c r="AN244" s="241">
        <f>AN242</f>
        <v>5</v>
      </c>
      <c r="AQ244" s="244">
        <f>AM244*I244*0.1+AL244</f>
        <v>5.4376000000000007</v>
      </c>
      <c r="AR244" s="244">
        <f t="shared" si="316"/>
        <v>0.54376000000000013</v>
      </c>
      <c r="AS244" s="245">
        <f t="shared" si="317"/>
        <v>0</v>
      </c>
      <c r="AT244" s="245">
        <f t="shared" si="318"/>
        <v>1.4953400000000001</v>
      </c>
      <c r="AU244" s="244">
        <f>1333*J242*POWER(10,-6)</f>
        <v>1.2412895999999998E-3</v>
      </c>
      <c r="AV244" s="245">
        <f t="shared" si="314"/>
        <v>7.4779412896000004</v>
      </c>
      <c r="AW244" s="246">
        <f t="shared" si="319"/>
        <v>0</v>
      </c>
      <c r="AX244" s="246">
        <f t="shared" si="320"/>
        <v>0</v>
      </c>
      <c r="AY244" s="246">
        <f>H244*AV244</f>
        <v>5.6832353800959994E-6</v>
      </c>
    </row>
    <row r="245" spans="1:51" s="241" customFormat="1" x14ac:dyDescent="0.3">
      <c r="A245" s="232" t="s">
        <v>22</v>
      </c>
      <c r="B245" s="232" t="str">
        <f>B242</f>
        <v>Холодный сепаратор низкого давление Поз. Е-110 Рег. №ТО-407(У) Учетный номер – 43-20-4615 ОК(НХС) Заводской №- WHC-13-036-02</v>
      </c>
      <c r="C245" s="53" t="s">
        <v>222</v>
      </c>
      <c r="D245" s="234" t="s">
        <v>223</v>
      </c>
      <c r="E245" s="235">
        <v>1.0000000000000001E-5</v>
      </c>
      <c r="F245" s="248">
        <f t="shared" si="322"/>
        <v>1</v>
      </c>
      <c r="G245" s="232">
        <v>4.0000000000000008E-2</v>
      </c>
      <c r="H245" s="236">
        <f t="shared" si="315"/>
        <v>4.0000000000000009E-7</v>
      </c>
      <c r="I245" s="249">
        <f>0.15*I242</f>
        <v>4.6559999999999997</v>
      </c>
      <c r="J245" s="238">
        <f>I245</f>
        <v>4.6559999999999997</v>
      </c>
      <c r="K245" s="250" t="s">
        <v>188</v>
      </c>
      <c r="L245" s="251">
        <v>45390</v>
      </c>
      <c r="M245" s="241" t="str">
        <f t="shared" si="311"/>
        <v>С4</v>
      </c>
      <c r="N245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5" s="241" t="str">
        <f t="shared" si="313"/>
        <v>Частичное факел</v>
      </c>
      <c r="P245" s="241" t="s">
        <v>85</v>
      </c>
      <c r="Q245" s="241" t="s">
        <v>85</v>
      </c>
      <c r="R245" s="241" t="s">
        <v>85</v>
      </c>
      <c r="S245" s="241" t="s">
        <v>85</v>
      </c>
      <c r="T245" s="241" t="s">
        <v>85</v>
      </c>
      <c r="U245" s="241" t="s">
        <v>85</v>
      </c>
      <c r="V245" s="241" t="s">
        <v>85</v>
      </c>
      <c r="W245" s="241" t="s">
        <v>85</v>
      </c>
      <c r="X245" s="241" t="s">
        <v>85</v>
      </c>
      <c r="Y245" s="241">
        <v>37</v>
      </c>
      <c r="Z245" s="241">
        <v>6</v>
      </c>
      <c r="AA245" s="241" t="s">
        <v>85</v>
      </c>
      <c r="AB245" s="241" t="s">
        <v>85</v>
      </c>
      <c r="AC245" s="241" t="s">
        <v>85</v>
      </c>
      <c r="AD245" s="241" t="s">
        <v>85</v>
      </c>
      <c r="AE245" s="241" t="s">
        <v>85</v>
      </c>
      <c r="AF245" s="241" t="s">
        <v>85</v>
      </c>
      <c r="AG245" s="241" t="s">
        <v>85</v>
      </c>
      <c r="AH245" s="241" t="s">
        <v>85</v>
      </c>
      <c r="AI245" s="241" t="s">
        <v>85</v>
      </c>
      <c r="AJ245" s="241">
        <v>1</v>
      </c>
      <c r="AK245" s="241">
        <v>1</v>
      </c>
      <c r="AL245" s="241">
        <f>0.1*$AL242</f>
        <v>0.53600000000000003</v>
      </c>
      <c r="AM245" s="241">
        <f>AM243</f>
        <v>2.5000000000000001E-2</v>
      </c>
      <c r="AN245" s="241">
        <f>AN242</f>
        <v>5</v>
      </c>
      <c r="AQ245" s="244">
        <f>AM245*I245*0.1+AL245</f>
        <v>0.54764000000000002</v>
      </c>
      <c r="AR245" s="244">
        <f t="shared" si="316"/>
        <v>5.4764000000000007E-2</v>
      </c>
      <c r="AS245" s="245">
        <f t="shared" si="317"/>
        <v>3.25</v>
      </c>
      <c r="AT245" s="245">
        <f t="shared" si="318"/>
        <v>0.96310099999999998</v>
      </c>
      <c r="AU245" s="244">
        <f>10068.2*J245*POWER(10,-6)</f>
        <v>4.6877539199999999E-2</v>
      </c>
      <c r="AV245" s="245">
        <f t="shared" si="314"/>
        <v>4.8623825392000004</v>
      </c>
      <c r="AW245" s="246">
        <f t="shared" si="319"/>
        <v>4.0000000000000009E-7</v>
      </c>
      <c r="AX245" s="246">
        <f t="shared" si="320"/>
        <v>4.0000000000000009E-7</v>
      </c>
      <c r="AY245" s="246">
        <f t="shared" ref="AY245:AY249" si="323">H245*AV245</f>
        <v>1.9449530156800005E-6</v>
      </c>
    </row>
    <row r="246" spans="1:51" s="241" customFormat="1" x14ac:dyDescent="0.3">
      <c r="A246" s="232" t="s">
        <v>23</v>
      </c>
      <c r="B246" s="232" t="str">
        <f>B242</f>
        <v>Холодный сепаратор низкого давление Поз. Е-110 Рег. №ТО-407(У) Учетный номер – 43-20-4615 ОК(НХС) Заводской №- WHC-13-036-02</v>
      </c>
      <c r="C246" s="53" t="s">
        <v>255</v>
      </c>
      <c r="D246" s="234" t="s">
        <v>62</v>
      </c>
      <c r="E246" s="247">
        <f>E245</f>
        <v>1.0000000000000001E-5</v>
      </c>
      <c r="F246" s="248">
        <f t="shared" si="322"/>
        <v>1</v>
      </c>
      <c r="G246" s="232">
        <v>0.16000000000000003</v>
      </c>
      <c r="H246" s="236">
        <f t="shared" si="315"/>
        <v>1.6000000000000004E-6</v>
      </c>
      <c r="I246" s="249">
        <f>0.15*I242</f>
        <v>4.6559999999999997</v>
      </c>
      <c r="J246" s="238">
        <v>0</v>
      </c>
      <c r="K246" s="250" t="s">
        <v>189</v>
      </c>
      <c r="L246" s="251">
        <v>3</v>
      </c>
      <c r="M246" s="241" t="str">
        <f t="shared" si="311"/>
        <v>С5</v>
      </c>
      <c r="N246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6" s="241" t="str">
        <f t="shared" si="313"/>
        <v>Частичное-ликвидация</v>
      </c>
      <c r="P246" s="241" t="s">
        <v>85</v>
      </c>
      <c r="Q246" s="241" t="s">
        <v>85</v>
      </c>
      <c r="R246" s="241" t="s">
        <v>85</v>
      </c>
      <c r="S246" s="241" t="s">
        <v>85</v>
      </c>
      <c r="T246" s="241" t="s">
        <v>85</v>
      </c>
      <c r="U246" s="241" t="s">
        <v>85</v>
      </c>
      <c r="V246" s="241" t="s">
        <v>85</v>
      </c>
      <c r="W246" s="241" t="s">
        <v>85</v>
      </c>
      <c r="X246" s="241" t="s">
        <v>85</v>
      </c>
      <c r="Y246" s="241" t="s">
        <v>85</v>
      </c>
      <c r="Z246" s="241" t="s">
        <v>85</v>
      </c>
      <c r="AA246" s="241" t="s">
        <v>85</v>
      </c>
      <c r="AB246" s="241" t="s">
        <v>85</v>
      </c>
      <c r="AC246" s="241" t="s">
        <v>85</v>
      </c>
      <c r="AD246" s="241" t="s">
        <v>85</v>
      </c>
      <c r="AE246" s="241" t="s">
        <v>85</v>
      </c>
      <c r="AF246" s="241" t="s">
        <v>85</v>
      </c>
      <c r="AG246" s="241" t="s">
        <v>85</v>
      </c>
      <c r="AH246" s="241" t="s">
        <v>85</v>
      </c>
      <c r="AI246" s="241" t="s">
        <v>85</v>
      </c>
      <c r="AJ246" s="241">
        <v>0</v>
      </c>
      <c r="AK246" s="241">
        <v>1</v>
      </c>
      <c r="AL246" s="241">
        <f t="shared" ref="AL246:AL249" si="324">0.1*$AL243</f>
        <v>0.53600000000000003</v>
      </c>
      <c r="AM246" s="241">
        <f>AM242</f>
        <v>2.5000000000000001E-2</v>
      </c>
      <c r="AN246" s="241">
        <f>ROUNDUP(AN242/3,0)</f>
        <v>2</v>
      </c>
      <c r="AQ246" s="244">
        <f>AM246*I246+AL246</f>
        <v>0.65240000000000009</v>
      </c>
      <c r="AR246" s="244">
        <f t="shared" si="316"/>
        <v>6.5240000000000006E-2</v>
      </c>
      <c r="AS246" s="245">
        <f t="shared" si="317"/>
        <v>0.25</v>
      </c>
      <c r="AT246" s="245">
        <f t="shared" si="318"/>
        <v>0.24191000000000001</v>
      </c>
      <c r="AU246" s="244">
        <f>1333*J243*POWER(10,-6)*10</f>
        <v>3.3325E-3</v>
      </c>
      <c r="AV246" s="245">
        <f t="shared" si="314"/>
        <v>1.2128825000000001</v>
      </c>
      <c r="AW246" s="246">
        <f t="shared" si="319"/>
        <v>0</v>
      </c>
      <c r="AX246" s="246">
        <f t="shared" si="320"/>
        <v>1.6000000000000004E-6</v>
      </c>
      <c r="AY246" s="246">
        <f t="shared" si="323"/>
        <v>1.9406120000000004E-6</v>
      </c>
    </row>
    <row r="247" spans="1:51" s="241" customFormat="1" x14ac:dyDescent="0.3">
      <c r="A247" s="232" t="s">
        <v>24</v>
      </c>
      <c r="B247" s="232" t="str">
        <f>B242</f>
        <v>Холодный сепаратор низкого давление Поз. Е-110 Рег. №ТО-407(У) Учетный номер – 43-20-4615 ОК(НХС) Заводской №- WHC-13-036-02</v>
      </c>
      <c r="C247" s="53" t="s">
        <v>224</v>
      </c>
      <c r="D247" s="234" t="s">
        <v>223</v>
      </c>
      <c r="E247" s="247">
        <f>E246</f>
        <v>1.0000000000000001E-5</v>
      </c>
      <c r="F247" s="248">
        <f t="shared" si="322"/>
        <v>1</v>
      </c>
      <c r="G247" s="232">
        <v>4.0000000000000008E-2</v>
      </c>
      <c r="H247" s="236">
        <f t="shared" si="315"/>
        <v>4.0000000000000009E-7</v>
      </c>
      <c r="I247" s="249">
        <f>I245*0.15</f>
        <v>0.69839999999999991</v>
      </c>
      <c r="J247" s="238">
        <f>I247</f>
        <v>0.69839999999999991</v>
      </c>
      <c r="K247" s="253" t="s">
        <v>200</v>
      </c>
      <c r="L247" s="254">
        <v>21</v>
      </c>
      <c r="M247" s="241" t="str">
        <f t="shared" si="311"/>
        <v>С6</v>
      </c>
      <c r="N247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7" s="241" t="str">
        <f t="shared" si="313"/>
        <v>Частичное факел</v>
      </c>
      <c r="P247" s="241" t="s">
        <v>85</v>
      </c>
      <c r="Q247" s="241" t="s">
        <v>85</v>
      </c>
      <c r="R247" s="241" t="s">
        <v>85</v>
      </c>
      <c r="S247" s="241" t="s">
        <v>85</v>
      </c>
      <c r="T247" s="241" t="s">
        <v>85</v>
      </c>
      <c r="U247" s="241" t="s">
        <v>85</v>
      </c>
      <c r="V247" s="241" t="s">
        <v>85</v>
      </c>
      <c r="W247" s="241" t="s">
        <v>85</v>
      </c>
      <c r="X247" s="241" t="s">
        <v>85</v>
      </c>
      <c r="Y247" s="241">
        <v>11</v>
      </c>
      <c r="Z247" s="241">
        <v>2</v>
      </c>
      <c r="AA247" s="241" t="s">
        <v>85</v>
      </c>
      <c r="AB247" s="241" t="s">
        <v>85</v>
      </c>
      <c r="AC247" s="241" t="s">
        <v>85</v>
      </c>
      <c r="AD247" s="241" t="s">
        <v>85</v>
      </c>
      <c r="AE247" s="241" t="s">
        <v>85</v>
      </c>
      <c r="AF247" s="241" t="s">
        <v>85</v>
      </c>
      <c r="AG247" s="241" t="s">
        <v>85</v>
      </c>
      <c r="AH247" s="241" t="s">
        <v>85</v>
      </c>
      <c r="AI247" s="241" t="s">
        <v>85</v>
      </c>
      <c r="AJ247" s="241">
        <v>1</v>
      </c>
      <c r="AK247" s="241">
        <v>1</v>
      </c>
      <c r="AL247" s="241">
        <f t="shared" si="324"/>
        <v>0.53600000000000003</v>
      </c>
      <c r="AM247" s="241">
        <f>AM242</f>
        <v>2.5000000000000001E-2</v>
      </c>
      <c r="AN247" s="241">
        <f>AN246</f>
        <v>2</v>
      </c>
      <c r="AQ247" s="244">
        <f t="shared" ref="AQ247:AQ248" si="325">AM247*I247+AL247</f>
        <v>0.55346000000000006</v>
      </c>
      <c r="AR247" s="244">
        <f t="shared" si="316"/>
        <v>5.5346000000000006E-2</v>
      </c>
      <c r="AS247" s="245">
        <f t="shared" si="317"/>
        <v>3.25</v>
      </c>
      <c r="AT247" s="245">
        <f t="shared" si="318"/>
        <v>0.96470149999999999</v>
      </c>
      <c r="AU247" s="244">
        <f>10068.2*J247*POWER(10,-6)</f>
        <v>7.0316308799999996E-3</v>
      </c>
      <c r="AV247" s="245">
        <f t="shared" si="314"/>
        <v>4.8305391308800001</v>
      </c>
      <c r="AW247" s="246">
        <f t="shared" si="319"/>
        <v>4.0000000000000009E-7</v>
      </c>
      <c r="AX247" s="246">
        <f t="shared" si="320"/>
        <v>4.0000000000000009E-7</v>
      </c>
      <c r="AY247" s="246">
        <f t="shared" si="323"/>
        <v>1.9322156523520006E-6</v>
      </c>
    </row>
    <row r="248" spans="1:51" s="241" customFormat="1" x14ac:dyDescent="0.3">
      <c r="A248" s="232" t="s">
        <v>219</v>
      </c>
      <c r="B248" s="232" t="str">
        <f>B242</f>
        <v>Холодный сепаратор низкого давление Поз. Е-110 Рег. №ТО-407(У) Учетный номер – 43-20-4615 ОК(НХС) Заводской №- WHC-13-036-02</v>
      </c>
      <c r="C248" s="53" t="s">
        <v>225</v>
      </c>
      <c r="D248" s="234" t="s">
        <v>174</v>
      </c>
      <c r="E248" s="247">
        <f>E246</f>
        <v>1.0000000000000001E-5</v>
      </c>
      <c r="F248" s="248">
        <f t="shared" si="322"/>
        <v>1</v>
      </c>
      <c r="G248" s="232">
        <v>0.15200000000000002</v>
      </c>
      <c r="H248" s="236">
        <f t="shared" si="315"/>
        <v>1.5200000000000003E-6</v>
      </c>
      <c r="I248" s="249">
        <f>I245*0.15</f>
        <v>0.69839999999999991</v>
      </c>
      <c r="J248" s="238">
        <f>I248</f>
        <v>0.69839999999999991</v>
      </c>
      <c r="K248" s="250"/>
      <c r="L248" s="251"/>
      <c r="M248" s="241" t="str">
        <f t="shared" si="311"/>
        <v>С7</v>
      </c>
      <c r="N248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8" s="241" t="str">
        <f t="shared" si="313"/>
        <v>Частичное-пожар-вспышка</v>
      </c>
      <c r="P248" s="241" t="s">
        <v>85</v>
      </c>
      <c r="Q248" s="241" t="s">
        <v>85</v>
      </c>
      <c r="R248" s="241" t="s">
        <v>85</v>
      </c>
      <c r="S248" s="241" t="s">
        <v>85</v>
      </c>
      <c r="T248" s="241" t="s">
        <v>85</v>
      </c>
      <c r="U248" s="241" t="s">
        <v>85</v>
      </c>
      <c r="V248" s="241" t="s">
        <v>85</v>
      </c>
      <c r="W248" s="241" t="s">
        <v>85</v>
      </c>
      <c r="X248" s="241" t="s">
        <v>85</v>
      </c>
      <c r="Y248" s="241" t="s">
        <v>85</v>
      </c>
      <c r="Z248" s="241" t="s">
        <v>85</v>
      </c>
      <c r="AA248" s="241">
        <v>29.77</v>
      </c>
      <c r="AB248" s="241">
        <v>35.72</v>
      </c>
      <c r="AC248" s="241" t="s">
        <v>85</v>
      </c>
      <c r="AD248" s="241" t="s">
        <v>85</v>
      </c>
      <c r="AE248" s="241" t="s">
        <v>85</v>
      </c>
      <c r="AF248" s="241" t="s">
        <v>85</v>
      </c>
      <c r="AG248" s="241" t="s">
        <v>85</v>
      </c>
      <c r="AH248" s="241" t="s">
        <v>85</v>
      </c>
      <c r="AI248" s="241" t="s">
        <v>85</v>
      </c>
      <c r="AJ248" s="241">
        <v>1</v>
      </c>
      <c r="AK248" s="241">
        <v>1</v>
      </c>
      <c r="AL248" s="241">
        <f t="shared" si="324"/>
        <v>5.3600000000000009E-2</v>
      </c>
      <c r="AM248" s="241">
        <f>AM242</f>
        <v>2.5000000000000001E-2</v>
      </c>
      <c r="AN248" s="241">
        <f>ROUNDUP(AN242/3,0)</f>
        <v>2</v>
      </c>
      <c r="AQ248" s="244">
        <f t="shared" si="325"/>
        <v>7.1060000000000012E-2</v>
      </c>
      <c r="AR248" s="244">
        <f t="shared" si="316"/>
        <v>7.1060000000000012E-3</v>
      </c>
      <c r="AS248" s="245">
        <f t="shared" si="317"/>
        <v>3.25</v>
      </c>
      <c r="AT248" s="245">
        <f t="shared" si="318"/>
        <v>0.83204149999999999</v>
      </c>
      <c r="AU248" s="244">
        <f>10068.2*J248*POWER(10,-6)</f>
        <v>7.0316308799999996E-3</v>
      </c>
      <c r="AV248" s="245">
        <f t="shared" si="314"/>
        <v>4.1672391308800005</v>
      </c>
      <c r="AW248" s="246">
        <f t="shared" si="319"/>
        <v>1.5200000000000003E-6</v>
      </c>
      <c r="AX248" s="246">
        <f t="shared" si="320"/>
        <v>1.5200000000000003E-6</v>
      </c>
      <c r="AY248" s="246">
        <f t="shared" si="323"/>
        <v>6.3342034789376023E-6</v>
      </c>
    </row>
    <row r="249" spans="1:51" s="241" customFormat="1" ht="15" thickBot="1" x14ac:dyDescent="0.35">
      <c r="A249" s="232" t="s">
        <v>220</v>
      </c>
      <c r="B249" s="232" t="str">
        <f>B242</f>
        <v>Холодный сепаратор низкого давление Поз. Е-110 Рег. №ТО-407(У) Учетный номер – 43-20-4615 ОК(НХС) Заводской №- WHC-13-036-02</v>
      </c>
      <c r="C249" s="53" t="s">
        <v>226</v>
      </c>
      <c r="D249" s="234" t="s">
        <v>62</v>
      </c>
      <c r="E249" s="247">
        <f>E246</f>
        <v>1.0000000000000001E-5</v>
      </c>
      <c r="F249" s="248">
        <f t="shared" si="322"/>
        <v>1</v>
      </c>
      <c r="G249" s="232">
        <v>0.6080000000000001</v>
      </c>
      <c r="H249" s="236">
        <f t="shared" si="315"/>
        <v>6.0800000000000011E-6</v>
      </c>
      <c r="I249" s="249">
        <f>I245*0.15</f>
        <v>0.69839999999999991</v>
      </c>
      <c r="J249" s="238">
        <v>0</v>
      </c>
      <c r="K249" s="255"/>
      <c r="L249" s="256"/>
      <c r="M249" s="241" t="str">
        <f t="shared" si="311"/>
        <v>С8</v>
      </c>
      <c r="N249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9" s="241" t="str">
        <f t="shared" si="313"/>
        <v>Частичное-ликвидация</v>
      </c>
      <c r="P249" s="241" t="s">
        <v>85</v>
      </c>
      <c r="Q249" s="241" t="s">
        <v>85</v>
      </c>
      <c r="R249" s="241" t="s">
        <v>85</v>
      </c>
      <c r="S249" s="241" t="s">
        <v>85</v>
      </c>
      <c r="T249" s="241" t="s">
        <v>85</v>
      </c>
      <c r="U249" s="241" t="s">
        <v>85</v>
      </c>
      <c r="V249" s="241" t="s">
        <v>85</v>
      </c>
      <c r="W249" s="241" t="s">
        <v>85</v>
      </c>
      <c r="X249" s="241" t="s">
        <v>85</v>
      </c>
      <c r="Y249" s="241" t="s">
        <v>85</v>
      </c>
      <c r="Z249" s="241" t="s">
        <v>85</v>
      </c>
      <c r="AA249" s="241" t="s">
        <v>85</v>
      </c>
      <c r="AB249" s="241" t="s">
        <v>85</v>
      </c>
      <c r="AC249" s="241" t="s">
        <v>85</v>
      </c>
      <c r="AD249" s="241" t="s">
        <v>85</v>
      </c>
      <c r="AE249" s="241" t="s">
        <v>85</v>
      </c>
      <c r="AF249" s="241" t="s">
        <v>85</v>
      </c>
      <c r="AG249" s="241" t="s">
        <v>85</v>
      </c>
      <c r="AH249" s="241" t="s">
        <v>85</v>
      </c>
      <c r="AI249" s="241" t="s">
        <v>85</v>
      </c>
      <c r="AJ249" s="241">
        <v>0</v>
      </c>
      <c r="AK249" s="241">
        <v>0</v>
      </c>
      <c r="AL249" s="241">
        <f t="shared" si="324"/>
        <v>5.3600000000000009E-2</v>
      </c>
      <c r="AM249" s="241">
        <f>AM242</f>
        <v>2.5000000000000001E-2</v>
      </c>
      <c r="AN249" s="241">
        <f>ROUNDUP(AN242/3,0)</f>
        <v>2</v>
      </c>
      <c r="AQ249" s="244">
        <f>AM249*I249*0.1+AL249</f>
        <v>5.5346000000000006E-2</v>
      </c>
      <c r="AR249" s="244">
        <f t="shared" si="316"/>
        <v>5.5346000000000006E-3</v>
      </c>
      <c r="AS249" s="245">
        <f t="shared" si="317"/>
        <v>0</v>
      </c>
      <c r="AT249" s="245">
        <f t="shared" si="318"/>
        <v>1.5220150000000002E-2</v>
      </c>
      <c r="AU249" s="244">
        <f>1333*J247*POWER(10,-6)</f>
        <v>9.3096719999999984E-4</v>
      </c>
      <c r="AV249" s="245">
        <f t="shared" si="314"/>
        <v>7.7031717200000016E-2</v>
      </c>
      <c r="AW249" s="246">
        <f t="shared" si="319"/>
        <v>0</v>
      </c>
      <c r="AX249" s="246">
        <f t="shared" si="320"/>
        <v>0</v>
      </c>
      <c r="AY249" s="246">
        <f t="shared" si="323"/>
        <v>4.6835284057600021E-7</v>
      </c>
    </row>
    <row r="250" spans="1:51" s="241" customFormat="1" x14ac:dyDescent="0.3">
      <c r="A250" s="296" t="s">
        <v>251</v>
      </c>
      <c r="B250" s="296" t="str">
        <f>B242</f>
        <v>Холодный сепаратор низкого давление Поз. Е-110 Рег. №ТО-407(У) Учетный номер – 43-20-4615 ОК(НХС) Заводской №- WHC-13-036-02</v>
      </c>
      <c r="C250" s="296" t="s">
        <v>354</v>
      </c>
      <c r="D250" s="296" t="s">
        <v>355</v>
      </c>
      <c r="E250" s="297">
        <v>2.5000000000000001E-5</v>
      </c>
      <c r="F250" s="248">
        <f t="shared" si="322"/>
        <v>1</v>
      </c>
      <c r="G250" s="296">
        <v>1</v>
      </c>
      <c r="H250" s="298">
        <f t="shared" si="315"/>
        <v>2.5000000000000001E-5</v>
      </c>
      <c r="I250" s="299">
        <f>I242</f>
        <v>31.04</v>
      </c>
      <c r="J250" s="299">
        <f>I250*0.07</f>
        <v>2.1728000000000001</v>
      </c>
      <c r="K250" s="296"/>
      <c r="L250" s="296"/>
      <c r="M250" s="300" t="str">
        <f t="shared" si="311"/>
        <v>С9</v>
      </c>
      <c r="N250" s="300"/>
      <c r="O250" s="300"/>
      <c r="P250" s="300">
        <v>18.3</v>
      </c>
      <c r="Q250" s="300">
        <v>25.4</v>
      </c>
      <c r="R250" s="300">
        <v>36.299999999999997</v>
      </c>
      <c r="S250" s="300">
        <v>67.599999999999994</v>
      </c>
      <c r="T250" s="300" t="s">
        <v>85</v>
      </c>
      <c r="U250" s="300" t="s">
        <v>85</v>
      </c>
      <c r="V250" s="300" t="s">
        <v>85</v>
      </c>
      <c r="W250" s="300" t="s">
        <v>85</v>
      </c>
      <c r="X250" s="300" t="s">
        <v>85</v>
      </c>
      <c r="Y250" s="300" t="s">
        <v>85</v>
      </c>
      <c r="Z250" s="300" t="s">
        <v>85</v>
      </c>
      <c r="AA250" s="300" t="s">
        <v>85</v>
      </c>
      <c r="AB250" s="300" t="s">
        <v>85</v>
      </c>
      <c r="AC250" s="300" t="s">
        <v>85</v>
      </c>
      <c r="AD250" s="300" t="s">
        <v>85</v>
      </c>
      <c r="AE250" s="300">
        <v>31.5</v>
      </c>
      <c r="AF250" s="300">
        <v>60.5</v>
      </c>
      <c r="AG250" s="300">
        <v>76.5</v>
      </c>
      <c r="AH250" s="300">
        <v>104</v>
      </c>
      <c r="AI250" s="241" t="s">
        <v>85</v>
      </c>
      <c r="AJ250" s="300">
        <v>1</v>
      </c>
      <c r="AK250" s="300">
        <v>2</v>
      </c>
      <c r="AL250" s="300">
        <f>AL242</f>
        <v>5.36</v>
      </c>
      <c r="AM250" s="300">
        <f>AM242</f>
        <v>2.5000000000000001E-2</v>
      </c>
      <c r="AN250" s="300">
        <v>5</v>
      </c>
      <c r="AO250" s="300"/>
      <c r="AP250" s="300"/>
      <c r="AQ250" s="301">
        <f>AM250*I250+AL250</f>
        <v>6.1360000000000001</v>
      </c>
      <c r="AR250" s="301">
        <f>0.1*AQ250</f>
        <v>0.61360000000000003</v>
      </c>
      <c r="AS250" s="302">
        <f>AJ250*3+0.25*AK250</f>
        <v>3.5</v>
      </c>
      <c r="AT250" s="302">
        <f>SUM(AQ250:AS250)/4</f>
        <v>2.5624000000000002</v>
      </c>
      <c r="AU250" s="301">
        <f>10068.2*J250*POWER(10,-6)</f>
        <v>2.1876184960000003E-2</v>
      </c>
      <c r="AV250" s="302">
        <f t="shared" si="314"/>
        <v>12.833876184960001</v>
      </c>
      <c r="AW250" s="303">
        <f>AJ250*H250</f>
        <v>2.5000000000000001E-5</v>
      </c>
      <c r="AX250" s="303">
        <f>H250*AK250</f>
        <v>5.0000000000000002E-5</v>
      </c>
      <c r="AY250" s="303">
        <f>H250*AV250</f>
        <v>3.2084690462400007E-4</v>
      </c>
    </row>
    <row r="251" spans="1:51" ht="15" thickBot="1" x14ac:dyDescent="0.35">
      <c r="P251" t="s">
        <v>85</v>
      </c>
      <c r="Q251" t="s">
        <v>85</v>
      </c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C251" t="s">
        <v>85</v>
      </c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I251" t="s">
        <v>85</v>
      </c>
    </row>
    <row r="252" spans="1:51" s="215" customFormat="1" ht="15" thickBot="1" x14ac:dyDescent="0.35">
      <c r="A252" s="206" t="s">
        <v>19</v>
      </c>
      <c r="B252" s="207" t="s">
        <v>361</v>
      </c>
      <c r="C252" s="51" t="s">
        <v>205</v>
      </c>
      <c r="D252" s="208" t="s">
        <v>60</v>
      </c>
      <c r="E252" s="209">
        <v>1.0000000000000001E-5</v>
      </c>
      <c r="F252" s="207">
        <v>1</v>
      </c>
      <c r="G252" s="206">
        <v>0.05</v>
      </c>
      <c r="H252" s="210">
        <f>E252*F252*G252</f>
        <v>5.0000000000000008E-7</v>
      </c>
      <c r="I252" s="211">
        <v>101.16</v>
      </c>
      <c r="J252" s="223">
        <f>I252</f>
        <v>101.16</v>
      </c>
      <c r="K252" s="213" t="s">
        <v>184</v>
      </c>
      <c r="L252" s="214">
        <v>621</v>
      </c>
      <c r="M252" s="215" t="str">
        <f t="shared" ref="M252:M257" si="326">A252</f>
        <v>С1</v>
      </c>
      <c r="N252" s="215" t="str">
        <f t="shared" ref="N252:N257" si="327">B252</f>
        <v>Отстойная емкость 1-й ступени Поз. Е-602 Рег. № ТО-356(У) Учетный номер – 43-20-4730 ОК(НХС) Заводской №- М4С0030-02</v>
      </c>
      <c r="O252" s="215" t="str">
        <f t="shared" ref="O252:O257" si="328">D252</f>
        <v>Полное-пожар</v>
      </c>
      <c r="P252" s="215">
        <v>19.5</v>
      </c>
      <c r="Q252" s="215">
        <v>27.1</v>
      </c>
      <c r="R252" s="215">
        <v>38.9</v>
      </c>
      <c r="S252" s="215">
        <v>72.900000000000006</v>
      </c>
      <c r="T252" s="215" t="s">
        <v>85</v>
      </c>
      <c r="U252" s="215" t="s">
        <v>85</v>
      </c>
      <c r="V252" s="215" t="s">
        <v>85</v>
      </c>
      <c r="W252" s="215" t="s">
        <v>85</v>
      </c>
      <c r="X252" s="215" t="s">
        <v>85</v>
      </c>
      <c r="Y252" s="215" t="s">
        <v>85</v>
      </c>
      <c r="Z252" s="215" t="s">
        <v>85</v>
      </c>
      <c r="AA252" s="215" t="s">
        <v>85</v>
      </c>
      <c r="AB252" s="215" t="s">
        <v>85</v>
      </c>
      <c r="AC252" s="215" t="s">
        <v>85</v>
      </c>
      <c r="AD252" s="215" t="s">
        <v>85</v>
      </c>
      <c r="AE252" s="215" t="s">
        <v>85</v>
      </c>
      <c r="AF252" s="215" t="s">
        <v>85</v>
      </c>
      <c r="AG252" s="215" t="s">
        <v>85</v>
      </c>
      <c r="AH252" s="215" t="s">
        <v>85</v>
      </c>
      <c r="AI252" s="215" t="s">
        <v>85</v>
      </c>
      <c r="AJ252" s="216">
        <v>1</v>
      </c>
      <c r="AK252" s="216">
        <v>2</v>
      </c>
      <c r="AL252" s="217">
        <v>1.59</v>
      </c>
      <c r="AM252" s="217">
        <v>2.7E-2</v>
      </c>
      <c r="AN252" s="217">
        <v>5</v>
      </c>
      <c r="AQ252" s="218">
        <f>AM252*I252+AL252</f>
        <v>4.3213200000000001</v>
      </c>
      <c r="AR252" s="218">
        <f>0.1*AQ252</f>
        <v>0.43213200000000002</v>
      </c>
      <c r="AS252" s="219">
        <f>AJ252*3+0.25*AK252</f>
        <v>3.5</v>
      </c>
      <c r="AT252" s="219">
        <f>SUM(AQ252:AS252)/4</f>
        <v>2.0633629999999998</v>
      </c>
      <c r="AU252" s="218">
        <f>10068.2*J252*POWER(10,-6)</f>
        <v>1.018499112</v>
      </c>
      <c r="AV252" s="219">
        <f t="shared" ref="AV252:AV257" si="329">AU252+AT252+AS252+AR252+AQ252</f>
        <v>11.335314111999999</v>
      </c>
      <c r="AW252" s="220">
        <f>AJ252*H252</f>
        <v>5.0000000000000008E-7</v>
      </c>
      <c r="AX252" s="220">
        <f>H252*AK252</f>
        <v>1.0000000000000002E-6</v>
      </c>
      <c r="AY252" s="220">
        <f>H252*AV252</f>
        <v>5.667657056E-6</v>
      </c>
    </row>
    <row r="253" spans="1:51" s="215" customFormat="1" ht="15" thickBot="1" x14ac:dyDescent="0.35">
      <c r="A253" s="206" t="s">
        <v>20</v>
      </c>
      <c r="B253" s="206" t="str">
        <f>B252</f>
        <v>Отстойная емкость 1-й ступени Поз. Е-602 Рег. № ТО-356(У) Учетный номер – 43-20-4730 ОК(НХС) Заводской №- М4С0030-02</v>
      </c>
      <c r="C253" s="51" t="s">
        <v>214</v>
      </c>
      <c r="D253" s="208" t="s">
        <v>60</v>
      </c>
      <c r="E253" s="221">
        <f>E252</f>
        <v>1.0000000000000001E-5</v>
      </c>
      <c r="F253" s="222">
        <f>F252</f>
        <v>1</v>
      </c>
      <c r="G253" s="206">
        <v>4.7500000000000001E-2</v>
      </c>
      <c r="H253" s="210">
        <f t="shared" ref="H253:H257" si="330">E253*F253*G253</f>
        <v>4.7500000000000006E-7</v>
      </c>
      <c r="I253" s="223">
        <f>I252</f>
        <v>101.16</v>
      </c>
      <c r="J253" s="223">
        <f>I252</f>
        <v>101.16</v>
      </c>
      <c r="K253" s="213" t="s">
        <v>185</v>
      </c>
      <c r="L253" s="214">
        <v>0</v>
      </c>
      <c r="M253" s="215" t="str">
        <f t="shared" si="326"/>
        <v>С2</v>
      </c>
      <c r="N253" s="215" t="str">
        <f t="shared" si="327"/>
        <v>Отстойная емкость 1-й ступени Поз. Е-602 Рег. № ТО-356(У) Учетный номер – 43-20-4730 ОК(НХС) Заводской №- М4С0030-02</v>
      </c>
      <c r="O253" s="215" t="str">
        <f t="shared" si="328"/>
        <v>Полное-пожар</v>
      </c>
      <c r="P253" s="215">
        <v>19.5</v>
      </c>
      <c r="Q253" s="215">
        <v>27.1</v>
      </c>
      <c r="R253" s="215">
        <v>38.9</v>
      </c>
      <c r="S253" s="215">
        <v>72.900000000000006</v>
      </c>
      <c r="T253" s="215" t="s">
        <v>85</v>
      </c>
      <c r="U253" s="215" t="s">
        <v>85</v>
      </c>
      <c r="V253" s="215" t="s">
        <v>85</v>
      </c>
      <c r="W253" s="215" t="s">
        <v>85</v>
      </c>
      <c r="X253" s="215" t="s">
        <v>85</v>
      </c>
      <c r="Y253" s="215" t="s">
        <v>85</v>
      </c>
      <c r="Z253" s="215" t="s">
        <v>85</v>
      </c>
      <c r="AA253" s="215" t="s">
        <v>85</v>
      </c>
      <c r="AB253" s="215" t="s">
        <v>85</v>
      </c>
      <c r="AC253" s="215" t="s">
        <v>85</v>
      </c>
      <c r="AD253" s="215" t="s">
        <v>85</v>
      </c>
      <c r="AE253" s="215" t="s">
        <v>85</v>
      </c>
      <c r="AF253" s="215" t="s">
        <v>85</v>
      </c>
      <c r="AG253" s="215" t="s">
        <v>85</v>
      </c>
      <c r="AH253" s="215" t="s">
        <v>85</v>
      </c>
      <c r="AI253" s="215" t="s">
        <v>85</v>
      </c>
      <c r="AJ253" s="216">
        <v>2</v>
      </c>
      <c r="AK253" s="216">
        <v>2</v>
      </c>
      <c r="AL253" s="215">
        <f>AL252</f>
        <v>1.59</v>
      </c>
      <c r="AM253" s="215">
        <f>AM252</f>
        <v>2.7E-2</v>
      </c>
      <c r="AN253" s="215">
        <f>AN252</f>
        <v>5</v>
      </c>
      <c r="AQ253" s="218">
        <f>AM253*I253+AL253</f>
        <v>4.3213200000000001</v>
      </c>
      <c r="AR253" s="218">
        <f t="shared" ref="AR253:AR257" si="331">0.1*AQ253</f>
        <v>0.43213200000000002</v>
      </c>
      <c r="AS253" s="219">
        <f t="shared" ref="AS253:AS257" si="332">AJ253*3+0.25*AK253</f>
        <v>6.5</v>
      </c>
      <c r="AT253" s="219">
        <f t="shared" ref="AT253:AT257" si="333">SUM(AQ253:AS253)/4</f>
        <v>2.8133629999999998</v>
      </c>
      <c r="AU253" s="218">
        <f>10068.2*J253*POWER(10,-6)</f>
        <v>1.018499112</v>
      </c>
      <c r="AV253" s="219">
        <f t="shared" si="329"/>
        <v>15.085314111999999</v>
      </c>
      <c r="AW253" s="220">
        <f t="shared" ref="AW253:AW257" si="334">AJ253*H253</f>
        <v>9.5000000000000012E-7</v>
      </c>
      <c r="AX253" s="220">
        <f t="shared" ref="AX253:AX257" si="335">H253*AK253</f>
        <v>9.5000000000000012E-7</v>
      </c>
      <c r="AY253" s="220">
        <f t="shared" ref="AY253:AY257" si="336">H253*AV253</f>
        <v>7.1655242032000006E-6</v>
      </c>
    </row>
    <row r="254" spans="1:51" s="215" customFormat="1" x14ac:dyDescent="0.3">
      <c r="A254" s="206" t="s">
        <v>21</v>
      </c>
      <c r="B254" s="206" t="str">
        <f>B252</f>
        <v>Отстойная емкость 1-й ступени Поз. Е-602 Рег. № ТО-356(У) Учетный номер – 43-20-4730 ОК(НХС) Заводской №- М4С0030-02</v>
      </c>
      <c r="C254" s="51" t="s">
        <v>207</v>
      </c>
      <c r="D254" s="208" t="s">
        <v>61</v>
      </c>
      <c r="E254" s="221">
        <f>E252</f>
        <v>1.0000000000000001E-5</v>
      </c>
      <c r="F254" s="222">
        <f>F252</f>
        <v>1</v>
      </c>
      <c r="G254" s="206">
        <v>0.90249999999999997</v>
      </c>
      <c r="H254" s="210">
        <f t="shared" si="330"/>
        <v>9.0250000000000008E-6</v>
      </c>
      <c r="I254" s="223">
        <f>I252</f>
        <v>101.16</v>
      </c>
      <c r="J254" s="206">
        <v>0</v>
      </c>
      <c r="K254" s="213" t="s">
        <v>186</v>
      </c>
      <c r="L254" s="214">
        <v>0</v>
      </c>
      <c r="M254" s="215" t="str">
        <f t="shared" si="326"/>
        <v>С3</v>
      </c>
      <c r="N254" s="215" t="str">
        <f t="shared" si="327"/>
        <v>Отстойная емкость 1-й ступени Поз. Е-602 Рег. № ТО-356(У) Учетный номер – 43-20-4730 ОК(НХС) Заводской №- М4С0030-02</v>
      </c>
      <c r="O254" s="215" t="str">
        <f t="shared" si="328"/>
        <v>Полное-ликвидация</v>
      </c>
      <c r="P254" s="215" t="s">
        <v>85</v>
      </c>
      <c r="Q254" s="215" t="s">
        <v>85</v>
      </c>
      <c r="R254" s="215" t="s">
        <v>85</v>
      </c>
      <c r="S254" s="215" t="s">
        <v>85</v>
      </c>
      <c r="T254" s="215" t="s">
        <v>85</v>
      </c>
      <c r="U254" s="215" t="s">
        <v>85</v>
      </c>
      <c r="V254" s="215" t="s">
        <v>85</v>
      </c>
      <c r="W254" s="215" t="s">
        <v>85</v>
      </c>
      <c r="X254" s="215" t="s">
        <v>85</v>
      </c>
      <c r="Y254" s="215" t="s">
        <v>85</v>
      </c>
      <c r="Z254" s="215" t="s">
        <v>85</v>
      </c>
      <c r="AA254" s="215" t="s">
        <v>85</v>
      </c>
      <c r="AB254" s="215" t="s">
        <v>85</v>
      </c>
      <c r="AC254" s="215" t="s">
        <v>85</v>
      </c>
      <c r="AD254" s="215" t="s">
        <v>85</v>
      </c>
      <c r="AE254" s="215" t="s">
        <v>85</v>
      </c>
      <c r="AF254" s="215" t="s">
        <v>85</v>
      </c>
      <c r="AG254" s="215" t="s">
        <v>85</v>
      </c>
      <c r="AH254" s="215" t="s">
        <v>85</v>
      </c>
      <c r="AI254" s="215" t="s">
        <v>85</v>
      </c>
      <c r="AJ254" s="215">
        <v>0</v>
      </c>
      <c r="AK254" s="215">
        <v>0</v>
      </c>
      <c r="AL254" s="215">
        <f>AL252</f>
        <v>1.59</v>
      </c>
      <c r="AM254" s="215">
        <f>AM252</f>
        <v>2.7E-2</v>
      </c>
      <c r="AN254" s="215">
        <f>AN252</f>
        <v>5</v>
      </c>
      <c r="AQ254" s="218">
        <f>AM254*I254*0.1+AL254</f>
        <v>1.863132</v>
      </c>
      <c r="AR254" s="218">
        <f t="shared" si="331"/>
        <v>0.18631320000000001</v>
      </c>
      <c r="AS254" s="219">
        <f t="shared" si="332"/>
        <v>0</v>
      </c>
      <c r="AT254" s="219">
        <f t="shared" si="333"/>
        <v>0.51236130000000002</v>
      </c>
      <c r="AU254" s="218">
        <f>1333*J253*POWER(10,-6)</f>
        <v>0.13484627999999999</v>
      </c>
      <c r="AV254" s="219">
        <f t="shared" si="329"/>
        <v>2.69665278</v>
      </c>
      <c r="AW254" s="220">
        <f t="shared" si="334"/>
        <v>0</v>
      </c>
      <c r="AX254" s="220">
        <f t="shared" si="335"/>
        <v>0</v>
      </c>
      <c r="AY254" s="220">
        <f t="shared" si="336"/>
        <v>2.4337291339500001E-5</v>
      </c>
    </row>
    <row r="255" spans="1:51" s="215" customFormat="1" x14ac:dyDescent="0.3">
      <c r="A255" s="206" t="s">
        <v>22</v>
      </c>
      <c r="B255" s="206" t="str">
        <f>B252</f>
        <v>Отстойная емкость 1-й ступени Поз. Е-602 Рег. № ТО-356(У) Учетный номер – 43-20-4730 ОК(НХС) Заводской №- М4С0030-02</v>
      </c>
      <c r="C255" s="51" t="s">
        <v>208</v>
      </c>
      <c r="D255" s="208" t="s">
        <v>86</v>
      </c>
      <c r="E255" s="209">
        <v>1E-4</v>
      </c>
      <c r="F255" s="222">
        <f>F252</f>
        <v>1</v>
      </c>
      <c r="G255" s="206">
        <v>0.05</v>
      </c>
      <c r="H255" s="210">
        <f t="shared" si="330"/>
        <v>5.0000000000000004E-6</v>
      </c>
      <c r="I255" s="223">
        <f>0.15*I252</f>
        <v>15.173999999999999</v>
      </c>
      <c r="J255" s="223">
        <f>I255</f>
        <v>15.173999999999999</v>
      </c>
      <c r="K255" s="226" t="s">
        <v>188</v>
      </c>
      <c r="L255" s="227">
        <v>45390</v>
      </c>
      <c r="M255" s="215" t="str">
        <f t="shared" si="326"/>
        <v>С4</v>
      </c>
      <c r="N255" s="215" t="str">
        <f t="shared" si="327"/>
        <v>Отстойная емкость 1-й ступени Поз. Е-602 Рег. № ТО-356(У) Учетный номер – 43-20-4730 ОК(НХС) Заводской №- М4С0030-02</v>
      </c>
      <c r="O255" s="215" t="str">
        <f t="shared" si="328"/>
        <v>Частичное-пожар</v>
      </c>
      <c r="P255" s="215">
        <v>13.5</v>
      </c>
      <c r="Q255" s="215">
        <v>17.899999999999999</v>
      </c>
      <c r="R255" s="215">
        <v>24.4</v>
      </c>
      <c r="S255" s="215">
        <v>43.9</v>
      </c>
      <c r="T255" s="215" t="s">
        <v>85</v>
      </c>
      <c r="U255" s="215" t="s">
        <v>85</v>
      </c>
      <c r="V255" s="215" t="s">
        <v>85</v>
      </c>
      <c r="W255" s="215" t="s">
        <v>85</v>
      </c>
      <c r="X255" s="215" t="s">
        <v>85</v>
      </c>
      <c r="Y255" s="215" t="s">
        <v>85</v>
      </c>
      <c r="Z255" s="215" t="s">
        <v>85</v>
      </c>
      <c r="AA255" s="215" t="s">
        <v>85</v>
      </c>
      <c r="AB255" s="215" t="s">
        <v>85</v>
      </c>
      <c r="AC255" s="215" t="s">
        <v>85</v>
      </c>
      <c r="AD255" s="215" t="s">
        <v>85</v>
      </c>
      <c r="AE255" s="215" t="s">
        <v>85</v>
      </c>
      <c r="AF255" s="215" t="s">
        <v>85</v>
      </c>
      <c r="AG255" s="215" t="s">
        <v>85</v>
      </c>
      <c r="AH255" s="215" t="s">
        <v>85</v>
      </c>
      <c r="AI255" s="215" t="s">
        <v>85</v>
      </c>
      <c r="AJ255" s="215">
        <v>0</v>
      </c>
      <c r="AK255" s="215">
        <v>2</v>
      </c>
      <c r="AL255" s="215">
        <f>0.1*$AL$2</f>
        <v>0.25</v>
      </c>
      <c r="AM255" s="215">
        <f>AM252</f>
        <v>2.7E-2</v>
      </c>
      <c r="AN255" s="215">
        <f>ROUNDUP(AN252/3,0)</f>
        <v>2</v>
      </c>
      <c r="AQ255" s="218">
        <f>AM255*I255+AL255</f>
        <v>0.65969800000000001</v>
      </c>
      <c r="AR255" s="218">
        <f t="shared" si="331"/>
        <v>6.5969800000000009E-2</v>
      </c>
      <c r="AS255" s="219">
        <f t="shared" si="332"/>
        <v>0.5</v>
      </c>
      <c r="AT255" s="219">
        <f t="shared" si="333"/>
        <v>0.30641695000000002</v>
      </c>
      <c r="AU255" s="218">
        <f>10068.2*J255*POWER(10,-6)</f>
        <v>0.15277486680000002</v>
      </c>
      <c r="AV255" s="219">
        <f t="shared" si="329"/>
        <v>1.6848596167999998</v>
      </c>
      <c r="AW255" s="220">
        <f t="shared" si="334"/>
        <v>0</v>
      </c>
      <c r="AX255" s="220">
        <f t="shared" si="335"/>
        <v>1.0000000000000001E-5</v>
      </c>
      <c r="AY255" s="220">
        <f t="shared" si="336"/>
        <v>8.4242980839999994E-6</v>
      </c>
    </row>
    <row r="256" spans="1:51" s="215" customFormat="1" x14ac:dyDescent="0.3">
      <c r="A256" s="206" t="s">
        <v>23</v>
      </c>
      <c r="B256" s="206" t="str">
        <f>B252</f>
        <v>Отстойная емкость 1-й ступени Поз. Е-602 Рег. № ТО-356(У) Учетный номер – 43-20-4730 ОК(НХС) Заводской №- М4С0030-02</v>
      </c>
      <c r="C256" s="51" t="s">
        <v>215</v>
      </c>
      <c r="D256" s="208" t="s">
        <v>86</v>
      </c>
      <c r="E256" s="221">
        <f>E255</f>
        <v>1E-4</v>
      </c>
      <c r="F256" s="222">
        <f>F252</f>
        <v>1</v>
      </c>
      <c r="G256" s="206">
        <v>4.7500000000000001E-2</v>
      </c>
      <c r="H256" s="210">
        <f t="shared" si="330"/>
        <v>4.7500000000000003E-6</v>
      </c>
      <c r="I256" s="223">
        <f>0.15*I252</f>
        <v>15.173999999999999</v>
      </c>
      <c r="J256" s="223">
        <f>I255</f>
        <v>15.173999999999999</v>
      </c>
      <c r="K256" s="226" t="s">
        <v>189</v>
      </c>
      <c r="L256" s="227">
        <v>3</v>
      </c>
      <c r="M256" s="215" t="str">
        <f t="shared" si="326"/>
        <v>С5</v>
      </c>
      <c r="N256" s="215" t="str">
        <f t="shared" si="327"/>
        <v>Отстойная емкость 1-й ступени Поз. Е-602 Рег. № ТО-356(У) Учетный номер – 43-20-4730 ОК(НХС) Заводской №- М4С0030-02</v>
      </c>
      <c r="O256" s="215" t="str">
        <f t="shared" si="328"/>
        <v>Частичное-пожар</v>
      </c>
      <c r="P256" s="215">
        <v>13.5</v>
      </c>
      <c r="Q256" s="215">
        <v>17.899999999999999</v>
      </c>
      <c r="R256" s="215">
        <v>24.4</v>
      </c>
      <c r="S256" s="215">
        <v>43.9</v>
      </c>
      <c r="T256" s="215" t="s">
        <v>85</v>
      </c>
      <c r="U256" s="215" t="s">
        <v>85</v>
      </c>
      <c r="V256" s="215" t="s">
        <v>85</v>
      </c>
      <c r="W256" s="215" t="s">
        <v>85</v>
      </c>
      <c r="X256" s="215" t="s">
        <v>85</v>
      </c>
      <c r="Y256" s="215" t="s">
        <v>85</v>
      </c>
      <c r="Z256" s="215" t="s">
        <v>85</v>
      </c>
      <c r="AA256" s="215" t="s">
        <v>85</v>
      </c>
      <c r="AB256" s="215" t="s">
        <v>85</v>
      </c>
      <c r="AC256" s="215" t="s">
        <v>85</v>
      </c>
      <c r="AD256" s="215" t="s">
        <v>85</v>
      </c>
      <c r="AE256" s="215" t="s">
        <v>85</v>
      </c>
      <c r="AF256" s="215" t="s">
        <v>85</v>
      </c>
      <c r="AG256" s="215" t="s">
        <v>85</v>
      </c>
      <c r="AH256" s="215" t="s">
        <v>85</v>
      </c>
      <c r="AI256" s="215" t="s">
        <v>85</v>
      </c>
      <c r="AJ256" s="215">
        <v>0</v>
      </c>
      <c r="AK256" s="215">
        <v>1</v>
      </c>
      <c r="AL256" s="215">
        <f>0.1*$AL$2</f>
        <v>0.25</v>
      </c>
      <c r="AM256" s="215">
        <f>AM252</f>
        <v>2.7E-2</v>
      </c>
      <c r="AN256" s="215">
        <f>ROUNDUP(AN252/3,0)</f>
        <v>2</v>
      </c>
      <c r="AQ256" s="218">
        <f t="shared" ref="AQ256" si="337">AM256*I256+AL256</f>
        <v>0.65969800000000001</v>
      </c>
      <c r="AR256" s="218">
        <f t="shared" si="331"/>
        <v>6.5969800000000009E-2</v>
      </c>
      <c r="AS256" s="219">
        <f t="shared" si="332"/>
        <v>0.25</v>
      </c>
      <c r="AT256" s="219">
        <f t="shared" si="333"/>
        <v>0.24391694999999999</v>
      </c>
      <c r="AU256" s="218">
        <f>10068.2*J256*POWER(10,-6)</f>
        <v>0.15277486680000002</v>
      </c>
      <c r="AV256" s="219">
        <f t="shared" si="329"/>
        <v>1.3723596167999998</v>
      </c>
      <c r="AW256" s="220">
        <f t="shared" si="334"/>
        <v>0</v>
      </c>
      <c r="AX256" s="220">
        <f t="shared" si="335"/>
        <v>4.7500000000000003E-6</v>
      </c>
      <c r="AY256" s="220">
        <f t="shared" si="336"/>
        <v>6.5187081797999998E-6</v>
      </c>
    </row>
    <row r="257" spans="1:51" s="215" customFormat="1" ht="15" thickBot="1" x14ac:dyDescent="0.35">
      <c r="A257" s="206" t="s">
        <v>24</v>
      </c>
      <c r="B257" s="206" t="str">
        <f>B252</f>
        <v>Отстойная емкость 1-й ступени Поз. Е-602 Рег. № ТО-356(У) Учетный номер – 43-20-4730 ОК(НХС) Заводской №- М4С0030-02</v>
      </c>
      <c r="C257" s="51" t="s">
        <v>210</v>
      </c>
      <c r="D257" s="208" t="s">
        <v>62</v>
      </c>
      <c r="E257" s="221">
        <f>E255</f>
        <v>1E-4</v>
      </c>
      <c r="F257" s="222">
        <f>F252</f>
        <v>1</v>
      </c>
      <c r="G257" s="206">
        <v>0.90249999999999997</v>
      </c>
      <c r="H257" s="210">
        <f t="shared" si="330"/>
        <v>9.0249999999999998E-5</v>
      </c>
      <c r="I257" s="223">
        <f>0.15*I252</f>
        <v>15.173999999999999</v>
      </c>
      <c r="J257" s="206">
        <v>0</v>
      </c>
      <c r="K257" s="228" t="s">
        <v>200</v>
      </c>
      <c r="L257" s="229">
        <v>8</v>
      </c>
      <c r="M257" s="215" t="str">
        <f t="shared" si="326"/>
        <v>С6</v>
      </c>
      <c r="N257" s="215" t="str">
        <f t="shared" si="327"/>
        <v>Отстойная емкость 1-й ступени Поз. Е-602 Рег. № ТО-356(У) Учетный номер – 43-20-4730 ОК(НХС) Заводской №- М4С0030-02</v>
      </c>
      <c r="O257" s="215" t="str">
        <f t="shared" si="328"/>
        <v>Частичное-ликвидация</v>
      </c>
      <c r="P257" s="215" t="s">
        <v>85</v>
      </c>
      <c r="Q257" s="215" t="s">
        <v>85</v>
      </c>
      <c r="R257" s="215" t="s">
        <v>85</v>
      </c>
      <c r="S257" s="215" t="s">
        <v>85</v>
      </c>
      <c r="T257" s="215" t="s">
        <v>85</v>
      </c>
      <c r="U257" s="215" t="s">
        <v>85</v>
      </c>
      <c r="V257" s="215" t="s">
        <v>85</v>
      </c>
      <c r="W257" s="215" t="s">
        <v>85</v>
      </c>
      <c r="X257" s="215" t="s">
        <v>85</v>
      </c>
      <c r="Y257" s="215" t="s">
        <v>85</v>
      </c>
      <c r="Z257" s="215" t="s">
        <v>85</v>
      </c>
      <c r="AA257" s="215" t="s">
        <v>85</v>
      </c>
      <c r="AB257" s="215" t="s">
        <v>85</v>
      </c>
      <c r="AC257" s="215" t="s">
        <v>85</v>
      </c>
      <c r="AD257" s="215" t="s">
        <v>85</v>
      </c>
      <c r="AE257" s="215" t="s">
        <v>85</v>
      </c>
      <c r="AF257" s="215" t="s">
        <v>85</v>
      </c>
      <c r="AG257" s="215" t="s">
        <v>85</v>
      </c>
      <c r="AH257" s="215" t="s">
        <v>85</v>
      </c>
      <c r="AI257" s="215" t="s">
        <v>85</v>
      </c>
      <c r="AJ257" s="215">
        <v>0</v>
      </c>
      <c r="AK257" s="215">
        <v>0</v>
      </c>
      <c r="AL257" s="215">
        <f>0.1*$AL$2</f>
        <v>0.25</v>
      </c>
      <c r="AM257" s="215">
        <f>AM252</f>
        <v>2.7E-2</v>
      </c>
      <c r="AN257" s="215">
        <f>ROUNDUP(AN252/3,0)</f>
        <v>2</v>
      </c>
      <c r="AQ257" s="218">
        <f>AM257*I257*0.1+AL257</f>
        <v>0.2909698</v>
      </c>
      <c r="AR257" s="218">
        <f t="shared" si="331"/>
        <v>2.9096980000000001E-2</v>
      </c>
      <c r="AS257" s="219">
        <f t="shared" si="332"/>
        <v>0</v>
      </c>
      <c r="AT257" s="219">
        <f t="shared" si="333"/>
        <v>8.0016694999999999E-2</v>
      </c>
      <c r="AU257" s="218">
        <f>1333*J256*POWER(10,-6)</f>
        <v>2.0226941999999998E-2</v>
      </c>
      <c r="AV257" s="219">
        <f t="shared" si="329"/>
        <v>0.42031041699999999</v>
      </c>
      <c r="AW257" s="220">
        <f t="shared" si="334"/>
        <v>0</v>
      </c>
      <c r="AX257" s="220">
        <f t="shared" si="335"/>
        <v>0</v>
      </c>
      <c r="AY257" s="220">
        <f t="shared" si="336"/>
        <v>3.7933015134249998E-5</v>
      </c>
    </row>
    <row r="258" spans="1:51" s="215" customFormat="1" x14ac:dyDescent="0.3">
      <c r="A258" s="216"/>
      <c r="B258" s="216"/>
      <c r="D258" s="282"/>
      <c r="E258" s="283"/>
      <c r="F258" s="284"/>
      <c r="G258" s="216"/>
      <c r="H258" s="220"/>
      <c r="I258" s="219"/>
      <c r="J258" s="216"/>
      <c r="K258" s="216"/>
      <c r="L258" s="284"/>
      <c r="P258" s="215" t="s">
        <v>85</v>
      </c>
      <c r="Q258" s="215" t="s">
        <v>85</v>
      </c>
      <c r="R258" s="215" t="s">
        <v>85</v>
      </c>
      <c r="S258" s="215" t="s">
        <v>85</v>
      </c>
      <c r="T258" s="215" t="s">
        <v>85</v>
      </c>
      <c r="U258" s="215" t="s">
        <v>85</v>
      </c>
      <c r="V258" s="215" t="s">
        <v>85</v>
      </c>
      <c r="W258" s="215" t="s">
        <v>85</v>
      </c>
      <c r="X258" s="215" t="s">
        <v>85</v>
      </c>
      <c r="Y258" s="215" t="s">
        <v>85</v>
      </c>
      <c r="Z258" s="215" t="s">
        <v>85</v>
      </c>
      <c r="AA258" s="215" t="s">
        <v>85</v>
      </c>
      <c r="AB258" s="215" t="s">
        <v>85</v>
      </c>
      <c r="AC258" s="215" t="s">
        <v>85</v>
      </c>
      <c r="AD258" s="215" t="s">
        <v>85</v>
      </c>
      <c r="AE258" s="215" t="s">
        <v>85</v>
      </c>
      <c r="AF258" s="215" t="s">
        <v>85</v>
      </c>
      <c r="AG258" s="215" t="s">
        <v>85</v>
      </c>
      <c r="AH258" s="215" t="s">
        <v>85</v>
      </c>
      <c r="AI258" s="215" t="s">
        <v>85</v>
      </c>
      <c r="AQ258" s="218"/>
      <c r="AR258" s="218"/>
      <c r="AS258" s="219"/>
      <c r="AT258" s="219"/>
      <c r="AU258" s="218"/>
      <c r="AV258" s="219"/>
      <c r="AW258" s="220"/>
      <c r="AX258" s="220"/>
      <c r="AY258" s="220"/>
    </row>
    <row r="259" spans="1:51" s="215" customFormat="1" x14ac:dyDescent="0.3">
      <c r="A259" s="216"/>
      <c r="B259" s="216"/>
      <c r="D259" s="282"/>
      <c r="E259" s="283"/>
      <c r="F259" s="284"/>
      <c r="G259" s="216"/>
      <c r="H259" s="220"/>
      <c r="I259" s="219"/>
      <c r="J259" s="216"/>
      <c r="K259" s="216"/>
      <c r="L259" s="284"/>
      <c r="P259" s="215" t="s">
        <v>85</v>
      </c>
      <c r="Q259" s="215" t="s">
        <v>85</v>
      </c>
      <c r="R259" s="215" t="s">
        <v>85</v>
      </c>
      <c r="S259" s="215" t="s">
        <v>85</v>
      </c>
      <c r="T259" s="215" t="s">
        <v>85</v>
      </c>
      <c r="U259" s="215" t="s">
        <v>85</v>
      </c>
      <c r="V259" s="215" t="s">
        <v>85</v>
      </c>
      <c r="W259" s="215" t="s">
        <v>85</v>
      </c>
      <c r="X259" s="215" t="s">
        <v>85</v>
      </c>
      <c r="Y259" s="215" t="s">
        <v>85</v>
      </c>
      <c r="Z259" s="215" t="s">
        <v>85</v>
      </c>
      <c r="AA259" s="215" t="s">
        <v>85</v>
      </c>
      <c r="AB259" s="215" t="s">
        <v>85</v>
      </c>
      <c r="AC259" s="215" t="s">
        <v>85</v>
      </c>
      <c r="AD259" s="215" t="s">
        <v>85</v>
      </c>
      <c r="AE259" s="215" t="s">
        <v>85</v>
      </c>
      <c r="AF259" s="215" t="s">
        <v>85</v>
      </c>
      <c r="AG259" s="215" t="s">
        <v>85</v>
      </c>
      <c r="AH259" s="215" t="s">
        <v>85</v>
      </c>
      <c r="AI259" s="215" t="s">
        <v>85</v>
      </c>
      <c r="AQ259" s="218"/>
      <c r="AR259" s="218"/>
      <c r="AS259" s="219"/>
      <c r="AT259" s="219"/>
      <c r="AU259" s="218"/>
      <c r="AV259" s="219"/>
      <c r="AW259" s="220"/>
      <c r="AX259" s="220"/>
      <c r="AY259" s="220"/>
    </row>
    <row r="260" spans="1:51" s="215" customFormat="1" x14ac:dyDescent="0.3">
      <c r="A260" s="216"/>
      <c r="B260" s="216"/>
      <c r="D260" s="282"/>
      <c r="E260" s="283"/>
      <c r="F260" s="284"/>
      <c r="G260" s="216"/>
      <c r="H260" s="220"/>
      <c r="I260" s="219"/>
      <c r="J260" s="216"/>
      <c r="K260" s="216"/>
      <c r="L260" s="284"/>
      <c r="P260" s="215" t="s">
        <v>85</v>
      </c>
      <c r="Q260" s="215" t="s">
        <v>85</v>
      </c>
      <c r="R260" s="215" t="s">
        <v>85</v>
      </c>
      <c r="S260" s="215" t="s">
        <v>85</v>
      </c>
      <c r="T260" s="215" t="s">
        <v>85</v>
      </c>
      <c r="U260" s="215" t="s">
        <v>85</v>
      </c>
      <c r="V260" s="215" t="s">
        <v>85</v>
      </c>
      <c r="W260" s="215" t="s">
        <v>85</v>
      </c>
      <c r="X260" s="215" t="s">
        <v>85</v>
      </c>
      <c r="Y260" s="215" t="s">
        <v>85</v>
      </c>
      <c r="Z260" s="215" t="s">
        <v>85</v>
      </c>
      <c r="AA260" s="215" t="s">
        <v>85</v>
      </c>
      <c r="AB260" s="215" t="s">
        <v>85</v>
      </c>
      <c r="AC260" s="215" t="s">
        <v>85</v>
      </c>
      <c r="AD260" s="215" t="s">
        <v>85</v>
      </c>
      <c r="AE260" s="215" t="s">
        <v>85</v>
      </c>
      <c r="AF260" s="215" t="s">
        <v>85</v>
      </c>
      <c r="AG260" s="215" t="s">
        <v>85</v>
      </c>
      <c r="AH260" s="215" t="s">
        <v>85</v>
      </c>
      <c r="AI260" s="215" t="s">
        <v>85</v>
      </c>
      <c r="AQ260" s="218"/>
      <c r="AR260" s="218"/>
      <c r="AS260" s="219"/>
      <c r="AT260" s="219"/>
      <c r="AU260" s="218"/>
      <c r="AV260" s="219"/>
      <c r="AW260" s="220"/>
      <c r="AX260" s="220"/>
      <c r="AY260" s="220"/>
    </row>
    <row r="261" spans="1:51" ht="15" thickBot="1" x14ac:dyDescent="0.35">
      <c r="P261" t="s">
        <v>85</v>
      </c>
      <c r="Q261" t="s">
        <v>85</v>
      </c>
      <c r="R261" t="s">
        <v>85</v>
      </c>
      <c r="S261" t="s">
        <v>85</v>
      </c>
      <c r="T261" t="s">
        <v>85</v>
      </c>
      <c r="U261" t="s">
        <v>85</v>
      </c>
      <c r="V261" t="s">
        <v>85</v>
      </c>
      <c r="W261" t="s">
        <v>85</v>
      </c>
      <c r="X261" t="s">
        <v>85</v>
      </c>
      <c r="Y261" t="s">
        <v>85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  <c r="AE261" t="s">
        <v>85</v>
      </c>
      <c r="AF261" t="s">
        <v>85</v>
      </c>
      <c r="AG261" t="s">
        <v>85</v>
      </c>
      <c r="AH261" t="s">
        <v>85</v>
      </c>
      <c r="AI261" t="s">
        <v>85</v>
      </c>
    </row>
    <row r="262" spans="1:51" s="215" customFormat="1" ht="15" thickBot="1" x14ac:dyDescent="0.35">
      <c r="A262" s="206" t="s">
        <v>19</v>
      </c>
      <c r="B262" s="207" t="s">
        <v>362</v>
      </c>
      <c r="C262" s="51" t="s">
        <v>205</v>
      </c>
      <c r="D262" s="208" t="s">
        <v>60</v>
      </c>
      <c r="E262" s="209">
        <v>1.0000000000000001E-5</v>
      </c>
      <c r="F262" s="207">
        <v>1</v>
      </c>
      <c r="G262" s="206">
        <v>0.05</v>
      </c>
      <c r="H262" s="210">
        <f>E262*F262*G262</f>
        <v>5.0000000000000008E-7</v>
      </c>
      <c r="I262" s="211">
        <v>45.86</v>
      </c>
      <c r="J262" s="223">
        <f>I262</f>
        <v>45.86</v>
      </c>
      <c r="K262" s="213" t="s">
        <v>184</v>
      </c>
      <c r="L262" s="214">
        <v>532</v>
      </c>
      <c r="M262" s="215" t="str">
        <f t="shared" ref="M262:M267" si="338">A262</f>
        <v>С1</v>
      </c>
      <c r="N262" s="215" t="str">
        <f t="shared" ref="N262:N267" si="339">B262</f>
        <v>Отстойная емкость 2-й ступени Поз. Е-604 Рег. № ТО-357(У) Учетный номер – 43-20-4718 ОК(НХС) Заводской №- М4С0030-04</v>
      </c>
      <c r="O262" s="215" t="str">
        <f t="shared" ref="O262:O267" si="340">D262</f>
        <v>Полное-пожар</v>
      </c>
      <c r="P262" s="215">
        <v>18.8</v>
      </c>
      <c r="Q262" s="215">
        <v>26.1</v>
      </c>
      <c r="R262" s="215">
        <v>37.4</v>
      </c>
      <c r="S262" s="215">
        <v>69.900000000000006</v>
      </c>
      <c r="T262" s="215" t="s">
        <v>85</v>
      </c>
      <c r="U262" s="215" t="s">
        <v>85</v>
      </c>
      <c r="V262" s="215" t="s">
        <v>85</v>
      </c>
      <c r="W262" s="215" t="s">
        <v>85</v>
      </c>
      <c r="X262" s="215" t="s">
        <v>85</v>
      </c>
      <c r="Y262" s="215" t="s">
        <v>85</v>
      </c>
      <c r="Z262" s="215" t="s">
        <v>85</v>
      </c>
      <c r="AA262" s="215" t="s">
        <v>85</v>
      </c>
      <c r="AB262" s="215" t="s">
        <v>85</v>
      </c>
      <c r="AC262" s="215" t="s">
        <v>85</v>
      </c>
      <c r="AD262" s="215" t="s">
        <v>85</v>
      </c>
      <c r="AE262" s="215" t="s">
        <v>85</v>
      </c>
      <c r="AF262" s="215" t="s">
        <v>85</v>
      </c>
      <c r="AG262" s="215" t="s">
        <v>85</v>
      </c>
      <c r="AH262" s="215" t="s">
        <v>85</v>
      </c>
      <c r="AI262" s="215" t="s">
        <v>85</v>
      </c>
      <c r="AJ262" s="216">
        <v>1</v>
      </c>
      <c r="AK262" s="216">
        <v>2</v>
      </c>
      <c r="AL262" s="217">
        <v>1.96</v>
      </c>
      <c r="AM262" s="217">
        <v>2.7E-2</v>
      </c>
      <c r="AN262" s="217">
        <v>5</v>
      </c>
      <c r="AQ262" s="218">
        <f>AM262*I262+AL262</f>
        <v>3.1982200000000001</v>
      </c>
      <c r="AR262" s="218">
        <f>0.1*AQ262</f>
        <v>0.31982200000000005</v>
      </c>
      <c r="AS262" s="219">
        <f>AJ262*3+0.25*AK262</f>
        <v>3.5</v>
      </c>
      <c r="AT262" s="219">
        <f>SUM(AQ262:AS262)/4</f>
        <v>1.7545105000000001</v>
      </c>
      <c r="AU262" s="218">
        <f>10068.2*J262*POWER(10,-6)</f>
        <v>0.46172765199999999</v>
      </c>
      <c r="AV262" s="219">
        <f t="shared" ref="AV262:AV267" si="341">AU262+AT262+AS262+AR262+AQ262</f>
        <v>9.2342801520000002</v>
      </c>
      <c r="AW262" s="220">
        <f>AJ262*H262</f>
        <v>5.0000000000000008E-7</v>
      </c>
      <c r="AX262" s="220">
        <f>H262*AK262</f>
        <v>1.0000000000000002E-6</v>
      </c>
      <c r="AY262" s="220">
        <f>H262*AV262</f>
        <v>4.6171400760000012E-6</v>
      </c>
    </row>
    <row r="263" spans="1:51" s="215" customFormat="1" ht="15" thickBot="1" x14ac:dyDescent="0.35">
      <c r="A263" s="206" t="s">
        <v>20</v>
      </c>
      <c r="B263" s="206" t="str">
        <f>B262</f>
        <v>Отстойная емкость 2-й ступени Поз. Е-604 Рег. № ТО-357(У) Учетный номер – 43-20-4718 ОК(НХС) Заводской №- М4С0030-04</v>
      </c>
      <c r="C263" s="51" t="s">
        <v>214</v>
      </c>
      <c r="D263" s="208" t="s">
        <v>60</v>
      </c>
      <c r="E263" s="221">
        <f>E262</f>
        <v>1.0000000000000001E-5</v>
      </c>
      <c r="F263" s="222">
        <f>F262</f>
        <v>1</v>
      </c>
      <c r="G263" s="206">
        <v>4.7500000000000001E-2</v>
      </c>
      <c r="H263" s="210">
        <f t="shared" ref="H263:H267" si="342">E263*F263*G263</f>
        <v>4.7500000000000006E-7</v>
      </c>
      <c r="I263" s="223">
        <f>I262</f>
        <v>45.86</v>
      </c>
      <c r="J263" s="223">
        <f>I262</f>
        <v>45.86</v>
      </c>
      <c r="K263" s="213" t="s">
        <v>185</v>
      </c>
      <c r="L263" s="214">
        <v>0</v>
      </c>
      <c r="M263" s="215" t="str">
        <f t="shared" si="338"/>
        <v>С2</v>
      </c>
      <c r="N263" s="215" t="str">
        <f t="shared" si="339"/>
        <v>Отстойная емкость 2-й ступени Поз. Е-604 Рег. № ТО-357(У) Учетный номер – 43-20-4718 ОК(НХС) Заводской №- М4С0030-04</v>
      </c>
      <c r="O263" s="215" t="str">
        <f t="shared" si="340"/>
        <v>Полное-пожар</v>
      </c>
      <c r="P263" s="215">
        <v>18.8</v>
      </c>
      <c r="Q263" s="215">
        <v>26.1</v>
      </c>
      <c r="R263" s="215">
        <v>37.4</v>
      </c>
      <c r="S263" s="215">
        <v>69.900000000000006</v>
      </c>
      <c r="T263" s="215" t="s">
        <v>85</v>
      </c>
      <c r="U263" s="215" t="s">
        <v>85</v>
      </c>
      <c r="V263" s="215" t="s">
        <v>85</v>
      </c>
      <c r="W263" s="215" t="s">
        <v>85</v>
      </c>
      <c r="X263" s="215" t="s">
        <v>85</v>
      </c>
      <c r="Y263" s="215" t="s">
        <v>85</v>
      </c>
      <c r="Z263" s="215" t="s">
        <v>85</v>
      </c>
      <c r="AA263" s="215" t="s">
        <v>85</v>
      </c>
      <c r="AB263" s="215" t="s">
        <v>85</v>
      </c>
      <c r="AC263" s="215" t="s">
        <v>85</v>
      </c>
      <c r="AD263" s="215" t="s">
        <v>85</v>
      </c>
      <c r="AE263" s="215" t="s">
        <v>85</v>
      </c>
      <c r="AF263" s="215" t="s">
        <v>85</v>
      </c>
      <c r="AG263" s="215" t="s">
        <v>85</v>
      </c>
      <c r="AH263" s="215" t="s">
        <v>85</v>
      </c>
      <c r="AI263" s="215" t="s">
        <v>85</v>
      </c>
      <c r="AJ263" s="216">
        <v>2</v>
      </c>
      <c r="AK263" s="216">
        <v>2</v>
      </c>
      <c r="AL263" s="215">
        <f>AL262</f>
        <v>1.96</v>
      </c>
      <c r="AM263" s="215">
        <f>AM262</f>
        <v>2.7E-2</v>
      </c>
      <c r="AN263" s="215">
        <f>AN262</f>
        <v>5</v>
      </c>
      <c r="AQ263" s="218">
        <f>AM263*I263+AL263</f>
        <v>3.1982200000000001</v>
      </c>
      <c r="AR263" s="218">
        <f t="shared" ref="AR263:AR267" si="343">0.1*AQ263</f>
        <v>0.31982200000000005</v>
      </c>
      <c r="AS263" s="219">
        <f t="shared" ref="AS263:AS267" si="344">AJ263*3+0.25*AK263</f>
        <v>6.5</v>
      </c>
      <c r="AT263" s="219">
        <f t="shared" ref="AT263:AT267" si="345">SUM(AQ263:AS263)/4</f>
        <v>2.5045105000000003</v>
      </c>
      <c r="AU263" s="218">
        <f>10068.2*J263*POWER(10,-6)</f>
        <v>0.46172765199999999</v>
      </c>
      <c r="AV263" s="219">
        <f t="shared" si="341"/>
        <v>12.984280152</v>
      </c>
      <c r="AW263" s="220">
        <f t="shared" ref="AW263:AW267" si="346">AJ263*H263</f>
        <v>9.5000000000000012E-7</v>
      </c>
      <c r="AX263" s="220">
        <f t="shared" ref="AX263:AX267" si="347">H263*AK263</f>
        <v>9.5000000000000012E-7</v>
      </c>
      <c r="AY263" s="220">
        <f t="shared" ref="AY263:AY267" si="348">H263*AV263</f>
        <v>6.1675330722000009E-6</v>
      </c>
    </row>
    <row r="264" spans="1:51" s="215" customFormat="1" x14ac:dyDescent="0.3">
      <c r="A264" s="206" t="s">
        <v>21</v>
      </c>
      <c r="B264" s="206" t="str">
        <f>B262</f>
        <v>Отстойная емкость 2-й ступени Поз. Е-604 Рег. № ТО-357(У) Учетный номер – 43-20-4718 ОК(НХС) Заводской №- М4С0030-04</v>
      </c>
      <c r="C264" s="51" t="s">
        <v>207</v>
      </c>
      <c r="D264" s="208" t="s">
        <v>61</v>
      </c>
      <c r="E264" s="221">
        <f>E262</f>
        <v>1.0000000000000001E-5</v>
      </c>
      <c r="F264" s="222">
        <f>F262</f>
        <v>1</v>
      </c>
      <c r="G264" s="206">
        <v>0.90249999999999997</v>
      </c>
      <c r="H264" s="210">
        <f t="shared" si="342"/>
        <v>9.0250000000000008E-6</v>
      </c>
      <c r="I264" s="223">
        <f>I262</f>
        <v>45.86</v>
      </c>
      <c r="J264" s="206">
        <v>0</v>
      </c>
      <c r="K264" s="213" t="s">
        <v>186</v>
      </c>
      <c r="L264" s="214">
        <v>0</v>
      </c>
      <c r="M264" s="215" t="str">
        <f t="shared" si="338"/>
        <v>С3</v>
      </c>
      <c r="N264" s="215" t="str">
        <f t="shared" si="339"/>
        <v>Отстойная емкость 2-й ступени Поз. Е-604 Рег. № ТО-357(У) Учетный номер – 43-20-4718 ОК(НХС) Заводской №- М4С0030-04</v>
      </c>
      <c r="O264" s="215" t="str">
        <f t="shared" si="340"/>
        <v>Полное-ликвидация</v>
      </c>
      <c r="P264" s="215" t="s">
        <v>85</v>
      </c>
      <c r="Q264" s="215" t="s">
        <v>85</v>
      </c>
      <c r="R264" s="215" t="s">
        <v>85</v>
      </c>
      <c r="S264" s="215" t="s">
        <v>85</v>
      </c>
      <c r="T264" s="215" t="s">
        <v>85</v>
      </c>
      <c r="U264" s="215" t="s">
        <v>85</v>
      </c>
      <c r="V264" s="215" t="s">
        <v>85</v>
      </c>
      <c r="W264" s="215" t="s">
        <v>85</v>
      </c>
      <c r="X264" s="215" t="s">
        <v>85</v>
      </c>
      <c r="Y264" s="215" t="s">
        <v>85</v>
      </c>
      <c r="Z264" s="215" t="s">
        <v>85</v>
      </c>
      <c r="AA264" s="215" t="s">
        <v>85</v>
      </c>
      <c r="AB264" s="215" t="s">
        <v>85</v>
      </c>
      <c r="AC264" s="215" t="s">
        <v>85</v>
      </c>
      <c r="AD264" s="215" t="s">
        <v>85</v>
      </c>
      <c r="AE264" s="215" t="s">
        <v>85</v>
      </c>
      <c r="AF264" s="215" t="s">
        <v>85</v>
      </c>
      <c r="AG264" s="215" t="s">
        <v>85</v>
      </c>
      <c r="AH264" s="215" t="s">
        <v>85</v>
      </c>
      <c r="AI264" s="215" t="s">
        <v>85</v>
      </c>
      <c r="AJ264" s="215">
        <v>0</v>
      </c>
      <c r="AK264" s="215">
        <v>0</v>
      </c>
      <c r="AL264" s="215">
        <f>AL262</f>
        <v>1.96</v>
      </c>
      <c r="AM264" s="215">
        <f>AM262</f>
        <v>2.7E-2</v>
      </c>
      <c r="AN264" s="215">
        <f>AN262</f>
        <v>5</v>
      </c>
      <c r="AQ264" s="218">
        <f>AM264*I264*0.1+AL264</f>
        <v>2.0838220000000001</v>
      </c>
      <c r="AR264" s="218">
        <f t="shared" si="343"/>
        <v>0.20838220000000002</v>
      </c>
      <c r="AS264" s="219">
        <f t="shared" si="344"/>
        <v>0</v>
      </c>
      <c r="AT264" s="219">
        <f t="shared" si="345"/>
        <v>0.57305105000000001</v>
      </c>
      <c r="AU264" s="218">
        <f>1333*J263*POWER(10,-6)</f>
        <v>6.1131379999999992E-2</v>
      </c>
      <c r="AV264" s="219">
        <f t="shared" si="341"/>
        <v>2.9263866300000001</v>
      </c>
      <c r="AW264" s="220">
        <f t="shared" si="346"/>
        <v>0</v>
      </c>
      <c r="AX264" s="220">
        <f t="shared" si="347"/>
        <v>0</v>
      </c>
      <c r="AY264" s="220">
        <f t="shared" si="348"/>
        <v>2.6410639335750004E-5</v>
      </c>
    </row>
    <row r="265" spans="1:51" s="215" customFormat="1" x14ac:dyDescent="0.3">
      <c r="A265" s="206" t="s">
        <v>22</v>
      </c>
      <c r="B265" s="206" t="str">
        <f>B262</f>
        <v>Отстойная емкость 2-й ступени Поз. Е-604 Рег. № ТО-357(У) Учетный номер – 43-20-4718 ОК(НХС) Заводской №- М4С0030-04</v>
      </c>
      <c r="C265" s="51" t="s">
        <v>208</v>
      </c>
      <c r="D265" s="208" t="s">
        <v>86</v>
      </c>
      <c r="E265" s="209">
        <v>1E-4</v>
      </c>
      <c r="F265" s="222">
        <f>F262</f>
        <v>1</v>
      </c>
      <c r="G265" s="206">
        <v>0.05</v>
      </c>
      <c r="H265" s="210">
        <f t="shared" si="342"/>
        <v>5.0000000000000004E-6</v>
      </c>
      <c r="I265" s="223">
        <f>0.15*I262</f>
        <v>6.8789999999999996</v>
      </c>
      <c r="J265" s="223">
        <f>I265</f>
        <v>6.8789999999999996</v>
      </c>
      <c r="K265" s="226" t="s">
        <v>188</v>
      </c>
      <c r="L265" s="227">
        <v>45390</v>
      </c>
      <c r="M265" s="215" t="str">
        <f t="shared" si="338"/>
        <v>С4</v>
      </c>
      <c r="N265" s="215" t="str">
        <f t="shared" si="339"/>
        <v>Отстойная емкость 2-й ступени Поз. Е-604 Рег. № ТО-357(У) Учетный номер – 43-20-4718 ОК(НХС) Заводской №- М4С0030-04</v>
      </c>
      <c r="O265" s="215" t="str">
        <f t="shared" si="340"/>
        <v>Частичное-пожар</v>
      </c>
      <c r="P265" s="215">
        <v>13.1</v>
      </c>
      <c r="Q265" s="215">
        <v>17.2</v>
      </c>
      <c r="R265" s="215">
        <v>23.5</v>
      </c>
      <c r="S265" s="215">
        <v>42.2</v>
      </c>
      <c r="T265" s="215" t="s">
        <v>85</v>
      </c>
      <c r="U265" s="215" t="s">
        <v>85</v>
      </c>
      <c r="V265" s="215" t="s">
        <v>85</v>
      </c>
      <c r="W265" s="215" t="s">
        <v>85</v>
      </c>
      <c r="X265" s="215" t="s">
        <v>85</v>
      </c>
      <c r="Y265" s="215" t="s">
        <v>85</v>
      </c>
      <c r="Z265" s="215" t="s">
        <v>85</v>
      </c>
      <c r="AA265" s="215" t="s">
        <v>85</v>
      </c>
      <c r="AB265" s="215" t="s">
        <v>85</v>
      </c>
      <c r="AC265" s="215" t="s">
        <v>85</v>
      </c>
      <c r="AD265" s="215" t="s">
        <v>85</v>
      </c>
      <c r="AE265" s="215" t="s">
        <v>85</v>
      </c>
      <c r="AF265" s="215" t="s">
        <v>85</v>
      </c>
      <c r="AG265" s="215" t="s">
        <v>85</v>
      </c>
      <c r="AH265" s="215" t="s">
        <v>85</v>
      </c>
      <c r="AI265" s="215" t="s">
        <v>85</v>
      </c>
      <c r="AJ265" s="215">
        <v>0</v>
      </c>
      <c r="AK265" s="215">
        <v>2</v>
      </c>
      <c r="AL265" s="215">
        <f>0.1*$AL$2</f>
        <v>0.25</v>
      </c>
      <c r="AM265" s="215">
        <f>AM262</f>
        <v>2.7E-2</v>
      </c>
      <c r="AN265" s="215">
        <f>ROUNDUP(AN262/3,0)</f>
        <v>2</v>
      </c>
      <c r="AQ265" s="218">
        <f>AM265*I265+AL265</f>
        <v>0.43573299999999998</v>
      </c>
      <c r="AR265" s="218">
        <f t="shared" si="343"/>
        <v>4.3573300000000002E-2</v>
      </c>
      <c r="AS265" s="219">
        <f t="shared" si="344"/>
        <v>0.5</v>
      </c>
      <c r="AT265" s="219">
        <f t="shared" si="345"/>
        <v>0.24482657499999999</v>
      </c>
      <c r="AU265" s="218">
        <f>10068.2*J265*POWER(10,-6)</f>
        <v>6.9259147800000004E-2</v>
      </c>
      <c r="AV265" s="219">
        <f t="shared" si="341"/>
        <v>1.2933920228</v>
      </c>
      <c r="AW265" s="220">
        <f t="shared" si="346"/>
        <v>0</v>
      </c>
      <c r="AX265" s="220">
        <f t="shared" si="347"/>
        <v>1.0000000000000001E-5</v>
      </c>
      <c r="AY265" s="220">
        <f t="shared" si="348"/>
        <v>6.4669601140000009E-6</v>
      </c>
    </row>
    <row r="266" spans="1:51" s="215" customFormat="1" x14ac:dyDescent="0.3">
      <c r="A266" s="206" t="s">
        <v>23</v>
      </c>
      <c r="B266" s="206" t="str">
        <f>B262</f>
        <v>Отстойная емкость 2-й ступени Поз. Е-604 Рег. № ТО-357(У) Учетный номер – 43-20-4718 ОК(НХС) Заводской №- М4С0030-04</v>
      </c>
      <c r="C266" s="51" t="s">
        <v>215</v>
      </c>
      <c r="D266" s="208" t="s">
        <v>86</v>
      </c>
      <c r="E266" s="221">
        <f>E265</f>
        <v>1E-4</v>
      </c>
      <c r="F266" s="222">
        <f>F262</f>
        <v>1</v>
      </c>
      <c r="G266" s="206">
        <v>4.7500000000000001E-2</v>
      </c>
      <c r="H266" s="210">
        <f t="shared" si="342"/>
        <v>4.7500000000000003E-6</v>
      </c>
      <c r="I266" s="223">
        <f>0.15*I262</f>
        <v>6.8789999999999996</v>
      </c>
      <c r="J266" s="223">
        <f>I265</f>
        <v>6.8789999999999996</v>
      </c>
      <c r="K266" s="226" t="s">
        <v>189</v>
      </c>
      <c r="L266" s="227">
        <v>3</v>
      </c>
      <c r="M266" s="215" t="str">
        <f t="shared" si="338"/>
        <v>С5</v>
      </c>
      <c r="N266" s="215" t="str">
        <f t="shared" si="339"/>
        <v>Отстойная емкость 2-й ступени Поз. Е-604 Рег. № ТО-357(У) Учетный номер – 43-20-4718 ОК(НХС) Заводской №- М4С0030-04</v>
      </c>
      <c r="O266" s="215" t="str">
        <f t="shared" si="340"/>
        <v>Частичное-пожар</v>
      </c>
      <c r="P266" s="215">
        <v>13.1</v>
      </c>
      <c r="Q266" s="215">
        <v>17.2</v>
      </c>
      <c r="R266" s="215">
        <v>23.5</v>
      </c>
      <c r="S266" s="215">
        <v>42.2</v>
      </c>
      <c r="T266" s="215" t="s">
        <v>85</v>
      </c>
      <c r="U266" s="215" t="s">
        <v>85</v>
      </c>
      <c r="V266" s="215" t="s">
        <v>85</v>
      </c>
      <c r="W266" s="215" t="s">
        <v>85</v>
      </c>
      <c r="X266" s="215" t="s">
        <v>85</v>
      </c>
      <c r="Y266" s="215" t="s">
        <v>85</v>
      </c>
      <c r="Z266" s="215" t="s">
        <v>85</v>
      </c>
      <c r="AA266" s="215" t="s">
        <v>85</v>
      </c>
      <c r="AB266" s="215" t="s">
        <v>85</v>
      </c>
      <c r="AC266" s="215" t="s">
        <v>85</v>
      </c>
      <c r="AD266" s="215" t="s">
        <v>85</v>
      </c>
      <c r="AE266" s="215" t="s">
        <v>85</v>
      </c>
      <c r="AF266" s="215" t="s">
        <v>85</v>
      </c>
      <c r="AG266" s="215" t="s">
        <v>85</v>
      </c>
      <c r="AH266" s="215" t="s">
        <v>85</v>
      </c>
      <c r="AI266" s="215" t="s">
        <v>85</v>
      </c>
      <c r="AJ266" s="215">
        <v>0</v>
      </c>
      <c r="AK266" s="215">
        <v>1</v>
      </c>
      <c r="AL266" s="215">
        <f>0.1*$AL$2</f>
        <v>0.25</v>
      </c>
      <c r="AM266" s="215">
        <f>AM262</f>
        <v>2.7E-2</v>
      </c>
      <c r="AN266" s="215">
        <f>ROUNDUP(AN262/3,0)</f>
        <v>2</v>
      </c>
      <c r="AQ266" s="218">
        <f t="shared" ref="AQ266" si="349">AM266*I266+AL266</f>
        <v>0.43573299999999998</v>
      </c>
      <c r="AR266" s="218">
        <f t="shared" si="343"/>
        <v>4.3573300000000002E-2</v>
      </c>
      <c r="AS266" s="219">
        <f t="shared" si="344"/>
        <v>0.25</v>
      </c>
      <c r="AT266" s="219">
        <f t="shared" si="345"/>
        <v>0.18232657499999999</v>
      </c>
      <c r="AU266" s="218">
        <f>10068.2*J266*POWER(10,-6)</f>
        <v>6.9259147800000004E-2</v>
      </c>
      <c r="AV266" s="219">
        <f t="shared" si="341"/>
        <v>0.98089202279999999</v>
      </c>
      <c r="AW266" s="220">
        <f t="shared" si="346"/>
        <v>0</v>
      </c>
      <c r="AX266" s="220">
        <f t="shared" si="347"/>
        <v>4.7500000000000003E-6</v>
      </c>
      <c r="AY266" s="220">
        <f t="shared" si="348"/>
        <v>4.6592371083000002E-6</v>
      </c>
    </row>
    <row r="267" spans="1:51" s="215" customFormat="1" ht="15" thickBot="1" x14ac:dyDescent="0.35">
      <c r="A267" s="206" t="s">
        <v>24</v>
      </c>
      <c r="B267" s="206" t="str">
        <f>B262</f>
        <v>Отстойная емкость 2-й ступени Поз. Е-604 Рег. № ТО-357(У) Учетный номер – 43-20-4718 ОК(НХС) Заводской №- М4С0030-04</v>
      </c>
      <c r="C267" s="51" t="s">
        <v>210</v>
      </c>
      <c r="D267" s="208" t="s">
        <v>62</v>
      </c>
      <c r="E267" s="221">
        <f>E265</f>
        <v>1E-4</v>
      </c>
      <c r="F267" s="222">
        <f>F262</f>
        <v>1</v>
      </c>
      <c r="G267" s="206">
        <v>0.90249999999999997</v>
      </c>
      <c r="H267" s="210">
        <f t="shared" si="342"/>
        <v>9.0249999999999998E-5</v>
      </c>
      <c r="I267" s="223">
        <f>0.15*I262</f>
        <v>6.8789999999999996</v>
      </c>
      <c r="J267" s="206">
        <v>0</v>
      </c>
      <c r="K267" s="228" t="s">
        <v>200</v>
      </c>
      <c r="L267" s="229">
        <v>8</v>
      </c>
      <c r="M267" s="215" t="str">
        <f t="shared" si="338"/>
        <v>С6</v>
      </c>
      <c r="N267" s="215" t="str">
        <f t="shared" si="339"/>
        <v>Отстойная емкость 2-й ступени Поз. Е-604 Рег. № ТО-357(У) Учетный номер – 43-20-4718 ОК(НХС) Заводской №- М4С0030-04</v>
      </c>
      <c r="O267" s="215" t="str">
        <f t="shared" si="340"/>
        <v>Частичное-ликвидация</v>
      </c>
      <c r="P267" s="215" t="s">
        <v>85</v>
      </c>
      <c r="Q267" s="215" t="s">
        <v>85</v>
      </c>
      <c r="R267" s="215" t="s">
        <v>85</v>
      </c>
      <c r="S267" s="215" t="s">
        <v>85</v>
      </c>
      <c r="T267" s="215" t="s">
        <v>85</v>
      </c>
      <c r="U267" s="215" t="s">
        <v>85</v>
      </c>
      <c r="V267" s="215" t="s">
        <v>85</v>
      </c>
      <c r="W267" s="215" t="s">
        <v>85</v>
      </c>
      <c r="X267" s="215" t="s">
        <v>85</v>
      </c>
      <c r="Y267" s="215" t="s">
        <v>85</v>
      </c>
      <c r="Z267" s="215" t="s">
        <v>85</v>
      </c>
      <c r="AA267" s="215" t="s">
        <v>85</v>
      </c>
      <c r="AB267" s="215" t="s">
        <v>85</v>
      </c>
      <c r="AC267" s="215" t="s">
        <v>85</v>
      </c>
      <c r="AD267" s="215" t="s">
        <v>85</v>
      </c>
      <c r="AE267" s="215" t="s">
        <v>85</v>
      </c>
      <c r="AF267" s="215" t="s">
        <v>85</v>
      </c>
      <c r="AG267" s="215" t="s">
        <v>85</v>
      </c>
      <c r="AH267" s="215" t="s">
        <v>85</v>
      </c>
      <c r="AI267" s="215" t="s">
        <v>85</v>
      </c>
      <c r="AJ267" s="215">
        <v>0</v>
      </c>
      <c r="AK267" s="215">
        <v>0</v>
      </c>
      <c r="AL267" s="215">
        <f>0.1*$AL$2</f>
        <v>0.25</v>
      </c>
      <c r="AM267" s="215">
        <f>AM262</f>
        <v>2.7E-2</v>
      </c>
      <c r="AN267" s="215">
        <f>ROUNDUP(AN262/3,0)</f>
        <v>2</v>
      </c>
      <c r="AQ267" s="218">
        <f>AM267*I267*0.1+AL267</f>
        <v>0.26857330000000001</v>
      </c>
      <c r="AR267" s="218">
        <f t="shared" si="343"/>
        <v>2.6857330000000002E-2</v>
      </c>
      <c r="AS267" s="219">
        <f t="shared" si="344"/>
        <v>0</v>
      </c>
      <c r="AT267" s="219">
        <f t="shared" si="345"/>
        <v>7.3857657500000007E-2</v>
      </c>
      <c r="AU267" s="218">
        <f>1333*J266*POWER(10,-6)</f>
        <v>9.1697069999999974E-3</v>
      </c>
      <c r="AV267" s="219">
        <f t="shared" si="341"/>
        <v>0.37845799450000001</v>
      </c>
      <c r="AW267" s="220">
        <f t="shared" si="346"/>
        <v>0</v>
      </c>
      <c r="AX267" s="220">
        <f t="shared" si="347"/>
        <v>0</v>
      </c>
      <c r="AY267" s="220">
        <f t="shared" si="348"/>
        <v>3.4155834003624998E-5</v>
      </c>
    </row>
    <row r="268" spans="1:51" s="215" customFormat="1" x14ac:dyDescent="0.3">
      <c r="A268" s="216"/>
      <c r="B268" s="216"/>
      <c r="D268" s="282"/>
      <c r="E268" s="283"/>
      <c r="F268" s="284"/>
      <c r="G268" s="216"/>
      <c r="H268" s="220"/>
      <c r="I268" s="219"/>
      <c r="J268" s="216"/>
      <c r="K268" s="216"/>
      <c r="L268" s="284"/>
      <c r="P268" s="215" t="s">
        <v>85</v>
      </c>
      <c r="Q268" s="215" t="s">
        <v>85</v>
      </c>
      <c r="R268" s="215" t="s">
        <v>85</v>
      </c>
      <c r="S268" s="215" t="s">
        <v>85</v>
      </c>
      <c r="T268" s="215" t="s">
        <v>85</v>
      </c>
      <c r="U268" s="215" t="s">
        <v>85</v>
      </c>
      <c r="V268" s="215" t="s">
        <v>85</v>
      </c>
      <c r="W268" s="215" t="s">
        <v>85</v>
      </c>
      <c r="X268" s="215" t="s">
        <v>85</v>
      </c>
      <c r="Y268" s="215" t="s">
        <v>85</v>
      </c>
      <c r="Z268" s="215" t="s">
        <v>85</v>
      </c>
      <c r="AA268" s="215" t="s">
        <v>85</v>
      </c>
      <c r="AB268" s="215" t="s">
        <v>85</v>
      </c>
      <c r="AC268" s="215" t="s">
        <v>85</v>
      </c>
      <c r="AD268" s="215" t="s">
        <v>85</v>
      </c>
      <c r="AE268" s="215" t="s">
        <v>85</v>
      </c>
      <c r="AF268" s="215" t="s">
        <v>85</v>
      </c>
      <c r="AG268" s="215" t="s">
        <v>85</v>
      </c>
      <c r="AH268" s="215" t="s">
        <v>85</v>
      </c>
      <c r="AI268" s="215" t="s">
        <v>85</v>
      </c>
      <c r="AQ268" s="218"/>
      <c r="AR268" s="218"/>
      <c r="AS268" s="219"/>
      <c r="AT268" s="219"/>
      <c r="AU268" s="218"/>
      <c r="AV268" s="219"/>
      <c r="AW268" s="220"/>
      <c r="AX268" s="220"/>
      <c r="AY268" s="220"/>
    </row>
    <row r="269" spans="1:51" s="215" customFormat="1" x14ac:dyDescent="0.3">
      <c r="A269" s="216"/>
      <c r="B269" s="216"/>
      <c r="D269" s="282"/>
      <c r="E269" s="283"/>
      <c r="F269" s="284"/>
      <c r="G269" s="216"/>
      <c r="H269" s="220"/>
      <c r="I269" s="219"/>
      <c r="J269" s="216"/>
      <c r="K269" s="216"/>
      <c r="L269" s="284"/>
      <c r="P269" s="215" t="s">
        <v>85</v>
      </c>
      <c r="Q269" s="215" t="s">
        <v>85</v>
      </c>
      <c r="R269" s="215" t="s">
        <v>85</v>
      </c>
      <c r="S269" s="215" t="s">
        <v>85</v>
      </c>
      <c r="T269" s="215" t="s">
        <v>85</v>
      </c>
      <c r="U269" s="215" t="s">
        <v>85</v>
      </c>
      <c r="V269" s="215" t="s">
        <v>85</v>
      </c>
      <c r="W269" s="215" t="s">
        <v>85</v>
      </c>
      <c r="X269" s="215" t="s">
        <v>85</v>
      </c>
      <c r="Y269" s="215" t="s">
        <v>85</v>
      </c>
      <c r="Z269" s="215" t="s">
        <v>85</v>
      </c>
      <c r="AA269" s="215" t="s">
        <v>85</v>
      </c>
      <c r="AB269" s="215" t="s">
        <v>85</v>
      </c>
      <c r="AC269" s="215" t="s">
        <v>85</v>
      </c>
      <c r="AD269" s="215" t="s">
        <v>85</v>
      </c>
      <c r="AE269" s="215" t="s">
        <v>85</v>
      </c>
      <c r="AF269" s="215" t="s">
        <v>85</v>
      </c>
      <c r="AG269" s="215" t="s">
        <v>85</v>
      </c>
      <c r="AH269" s="215" t="s">
        <v>85</v>
      </c>
      <c r="AI269" s="215" t="s">
        <v>85</v>
      </c>
      <c r="AQ269" s="218"/>
      <c r="AR269" s="218"/>
      <c r="AS269" s="219"/>
      <c r="AT269" s="219"/>
      <c r="AU269" s="218"/>
      <c r="AV269" s="219"/>
      <c r="AW269" s="220"/>
      <c r="AX269" s="220"/>
      <c r="AY269" s="220"/>
    </row>
    <row r="270" spans="1:51" s="215" customFormat="1" x14ac:dyDescent="0.3">
      <c r="A270" s="216"/>
      <c r="B270" s="216"/>
      <c r="D270" s="282"/>
      <c r="E270" s="283"/>
      <c r="F270" s="284"/>
      <c r="G270" s="216"/>
      <c r="H270" s="220"/>
      <c r="I270" s="219"/>
      <c r="J270" s="216"/>
      <c r="K270" s="216"/>
      <c r="L270" s="284"/>
      <c r="P270" s="215" t="s">
        <v>85</v>
      </c>
      <c r="Q270" s="215" t="s">
        <v>85</v>
      </c>
      <c r="R270" s="215" t="s">
        <v>85</v>
      </c>
      <c r="S270" s="215" t="s">
        <v>85</v>
      </c>
      <c r="T270" s="215" t="s">
        <v>85</v>
      </c>
      <c r="U270" s="215" t="s">
        <v>85</v>
      </c>
      <c r="V270" s="215" t="s">
        <v>85</v>
      </c>
      <c r="W270" s="215" t="s">
        <v>85</v>
      </c>
      <c r="X270" s="215" t="s">
        <v>85</v>
      </c>
      <c r="Y270" s="215" t="s">
        <v>85</v>
      </c>
      <c r="Z270" s="215" t="s">
        <v>85</v>
      </c>
      <c r="AA270" s="215" t="s">
        <v>85</v>
      </c>
      <c r="AB270" s="215" t="s">
        <v>85</v>
      </c>
      <c r="AC270" s="215" t="s">
        <v>85</v>
      </c>
      <c r="AD270" s="215" t="s">
        <v>85</v>
      </c>
      <c r="AE270" s="215" t="s">
        <v>85</v>
      </c>
      <c r="AF270" s="215" t="s">
        <v>85</v>
      </c>
      <c r="AG270" s="215" t="s">
        <v>85</v>
      </c>
      <c r="AH270" s="215" t="s">
        <v>85</v>
      </c>
      <c r="AI270" s="215" t="s">
        <v>85</v>
      </c>
      <c r="AQ270" s="218"/>
      <c r="AR270" s="218"/>
      <c r="AS270" s="219"/>
      <c r="AT270" s="219"/>
      <c r="AU270" s="218"/>
      <c r="AV270" s="219"/>
      <c r="AW270" s="220"/>
      <c r="AX270" s="220"/>
      <c r="AY270" s="220"/>
    </row>
    <row r="271" spans="1:51" s="328" customFormat="1" ht="15" thickBot="1" x14ac:dyDescent="0.35">
      <c r="A271" s="327"/>
      <c r="B271" s="327"/>
      <c r="D271" s="329"/>
      <c r="E271" s="327"/>
      <c r="F271" s="327"/>
      <c r="G271" s="327"/>
      <c r="H271" s="327"/>
      <c r="I271" s="327"/>
      <c r="J271" s="327"/>
      <c r="K271" s="327"/>
      <c r="P271" s="328" t="s">
        <v>85</v>
      </c>
      <c r="Q271" s="328" t="s">
        <v>85</v>
      </c>
      <c r="R271" s="328" t="s">
        <v>85</v>
      </c>
      <c r="S271" s="328" t="s">
        <v>85</v>
      </c>
      <c r="T271" s="328" t="s">
        <v>85</v>
      </c>
      <c r="U271" s="328" t="s">
        <v>85</v>
      </c>
      <c r="V271" s="328" t="s">
        <v>85</v>
      </c>
      <c r="W271" s="328" t="s">
        <v>85</v>
      </c>
      <c r="X271" s="328" t="s">
        <v>85</v>
      </c>
      <c r="Y271" s="328" t="s">
        <v>85</v>
      </c>
      <c r="Z271" s="328" t="s">
        <v>85</v>
      </c>
      <c r="AA271" s="328" t="s">
        <v>85</v>
      </c>
      <c r="AB271" s="328" t="s">
        <v>85</v>
      </c>
      <c r="AC271" s="328" t="s">
        <v>85</v>
      </c>
      <c r="AD271" s="328" t="s">
        <v>85</v>
      </c>
      <c r="AE271" s="328" t="s">
        <v>85</v>
      </c>
      <c r="AF271" s="328" t="s">
        <v>85</v>
      </c>
      <c r="AG271" s="328" t="s">
        <v>85</v>
      </c>
      <c r="AH271" s="328" t="s">
        <v>85</v>
      </c>
      <c r="AI271" s="328" t="s">
        <v>85</v>
      </c>
    </row>
    <row r="272" spans="1:51" ht="18" customHeight="1" x14ac:dyDescent="0.3">
      <c r="A272" s="48" t="s">
        <v>19</v>
      </c>
      <c r="B272" s="163" t="s">
        <v>363</v>
      </c>
      <c r="C272" s="179" t="s">
        <v>191</v>
      </c>
      <c r="D272" s="49" t="s">
        <v>339</v>
      </c>
      <c r="E272" s="166">
        <v>9.9999999999999995E-8</v>
      </c>
      <c r="F272" s="163">
        <v>522</v>
      </c>
      <c r="G272" s="48">
        <v>0.2</v>
      </c>
      <c r="H272" s="50">
        <f>E272*F272*G272</f>
        <v>1.044E-5</v>
      </c>
      <c r="I272" s="164">
        <f>4.61*1.2</f>
        <v>5.532</v>
      </c>
      <c r="J272" s="169">
        <f>I272</f>
        <v>5.532</v>
      </c>
      <c r="K272" s="172" t="s">
        <v>184</v>
      </c>
      <c r="L272" s="177">
        <v>0</v>
      </c>
      <c r="M272" s="92" t="str">
        <f t="shared" ref="M272:M279" si="350">A272</f>
        <v>С1</v>
      </c>
      <c r="N272" s="92" t="str">
        <f t="shared" ref="N272:N279" si="351">B272</f>
        <v>Трубопровод верхних продуктов от К-303 Рег.№ТТ-383</v>
      </c>
      <c r="O272" s="92" t="str">
        <f t="shared" ref="O272:O279" si="352">D272</f>
        <v>Полное-факельное горение</v>
      </c>
      <c r="P272" s="92" t="s">
        <v>85</v>
      </c>
      <c r="Q272" s="92" t="s">
        <v>85</v>
      </c>
      <c r="R272" s="92" t="s">
        <v>85</v>
      </c>
      <c r="S272" s="92" t="s">
        <v>85</v>
      </c>
      <c r="T272" s="92" t="s">
        <v>85</v>
      </c>
      <c r="U272" s="92" t="s">
        <v>85</v>
      </c>
      <c r="V272" s="92" t="s">
        <v>85</v>
      </c>
      <c r="W272" s="92" t="s">
        <v>85</v>
      </c>
      <c r="X272" s="92" t="s">
        <v>85</v>
      </c>
      <c r="Y272" s="92">
        <v>28</v>
      </c>
      <c r="Z272" s="92">
        <v>5</v>
      </c>
      <c r="AA272" s="92" t="s">
        <v>85</v>
      </c>
      <c r="AB272" s="92" t="s">
        <v>85</v>
      </c>
      <c r="AC272" s="92" t="s">
        <v>85</v>
      </c>
      <c r="AD272" s="92" t="s">
        <v>85</v>
      </c>
      <c r="AE272" s="92" t="s">
        <v>85</v>
      </c>
      <c r="AF272" s="92" t="s">
        <v>85</v>
      </c>
      <c r="AG272" s="92" t="s">
        <v>85</v>
      </c>
      <c r="AH272" s="92" t="s">
        <v>85</v>
      </c>
      <c r="AI272" t="s">
        <v>85</v>
      </c>
      <c r="AJ272" s="52">
        <v>2</v>
      </c>
      <c r="AK272" s="52">
        <v>4</v>
      </c>
      <c r="AL272" s="165">
        <v>2.86</v>
      </c>
      <c r="AM272" s="165">
        <v>2.7E-2</v>
      </c>
      <c r="AN272" s="165">
        <v>20</v>
      </c>
      <c r="AO272" s="92"/>
      <c r="AP272" s="92"/>
      <c r="AQ272" s="93">
        <f>AM272*I272+AL272</f>
        <v>3.0093639999999997</v>
      </c>
      <c r="AR272" s="93">
        <f>0.1*AQ272</f>
        <v>0.30093639999999999</v>
      </c>
      <c r="AS272" s="94">
        <f>AJ272*3+0.25*AK272</f>
        <v>7</v>
      </c>
      <c r="AT272" s="94">
        <f>SUM(AQ272:AS272)/4</f>
        <v>2.5775750999999998</v>
      </c>
      <c r="AU272" s="93">
        <f>10068.2*J272*POWER(10,-6)</f>
        <v>5.5697282399999999E-2</v>
      </c>
      <c r="AV272" s="94">
        <f t="shared" ref="AV272:AV279" si="353">AU272+AT272+AS272+AR272+AQ272</f>
        <v>12.943572782399999</v>
      </c>
      <c r="AW272" s="95">
        <f>AJ272*H272</f>
        <v>2.088E-5</v>
      </c>
      <c r="AX272" s="95">
        <f>H272*AK272</f>
        <v>4.176E-5</v>
      </c>
      <c r="AY272" s="95">
        <f>H272*AV272</f>
        <v>1.3513089984825598E-4</v>
      </c>
    </row>
    <row r="273" spans="1:51" x14ac:dyDescent="0.3">
      <c r="A273" s="48" t="s">
        <v>20</v>
      </c>
      <c r="B273" s="48" t="str">
        <f>B272</f>
        <v>Трубопровод верхних продуктов от К-303 Рег.№ТТ-383</v>
      </c>
      <c r="C273" s="179" t="s">
        <v>169</v>
      </c>
      <c r="D273" s="49" t="s">
        <v>63</v>
      </c>
      <c r="E273" s="167">
        <f>E272</f>
        <v>9.9999999999999995E-8</v>
      </c>
      <c r="F273" s="168">
        <f>F272</f>
        <v>522</v>
      </c>
      <c r="G273" s="48">
        <v>0.1152</v>
      </c>
      <c r="H273" s="50">
        <f t="shared" ref="H273:H279" si="354">E273*F273*G273</f>
        <v>6.0134399999999993E-6</v>
      </c>
      <c r="I273" s="162">
        <f>I272</f>
        <v>5.532</v>
      </c>
      <c r="J273" s="180">
        <f>0.1*I272</f>
        <v>0.55320000000000003</v>
      </c>
      <c r="K273" s="174" t="s">
        <v>185</v>
      </c>
      <c r="L273" s="178">
        <v>0</v>
      </c>
      <c r="M273" s="92" t="str">
        <f t="shared" si="350"/>
        <v>С2</v>
      </c>
      <c r="N273" s="92" t="str">
        <f t="shared" si="351"/>
        <v>Трубопровод верхних продуктов от К-303 Рег.№ТТ-383</v>
      </c>
      <c r="O273" s="92" t="str">
        <f t="shared" si="352"/>
        <v>Полное-взрыв</v>
      </c>
      <c r="P273" s="92" t="s">
        <v>85</v>
      </c>
      <c r="Q273" s="92" t="s">
        <v>85</v>
      </c>
      <c r="R273" s="92" t="s">
        <v>85</v>
      </c>
      <c r="S273" s="92" t="s">
        <v>85</v>
      </c>
      <c r="T273" s="92">
        <v>0</v>
      </c>
      <c r="U273" s="92">
        <v>52.6</v>
      </c>
      <c r="V273" s="92">
        <v>149.6</v>
      </c>
      <c r="W273" s="92">
        <v>380.6</v>
      </c>
      <c r="X273" s="92">
        <v>643.1</v>
      </c>
      <c r="Y273" s="92" t="s">
        <v>85</v>
      </c>
      <c r="Z273" s="92" t="s">
        <v>85</v>
      </c>
      <c r="AA273" s="92" t="s">
        <v>85</v>
      </c>
      <c r="AB273" s="92" t="s">
        <v>85</v>
      </c>
      <c r="AC273" s="92" t="s">
        <v>85</v>
      </c>
      <c r="AD273" s="92" t="s">
        <v>85</v>
      </c>
      <c r="AE273" s="92" t="s">
        <v>85</v>
      </c>
      <c r="AF273" s="92" t="s">
        <v>85</v>
      </c>
      <c r="AG273" s="92" t="s">
        <v>85</v>
      </c>
      <c r="AH273" s="92" t="s">
        <v>85</v>
      </c>
      <c r="AI273" t="s">
        <v>85</v>
      </c>
      <c r="AJ273" s="52">
        <v>4</v>
      </c>
      <c r="AK273" s="52">
        <v>5</v>
      </c>
      <c r="AL273" s="92">
        <f>AL272</f>
        <v>2.86</v>
      </c>
      <c r="AM273" s="92">
        <f>AM272</f>
        <v>2.7E-2</v>
      </c>
      <c r="AN273" s="92">
        <f>AN272</f>
        <v>20</v>
      </c>
      <c r="AO273" s="92"/>
      <c r="AP273" s="92"/>
      <c r="AQ273" s="93">
        <f>AM273*I273+AL273</f>
        <v>3.0093639999999997</v>
      </c>
      <c r="AR273" s="93">
        <f t="shared" ref="AR273:AR279" si="355">0.1*AQ273</f>
        <v>0.30093639999999999</v>
      </c>
      <c r="AS273" s="94">
        <f t="shared" ref="AS273:AS279" si="356">AJ273*3+0.25*AK273</f>
        <v>13.25</v>
      </c>
      <c r="AT273" s="94">
        <f t="shared" ref="AT273:AT279" si="357">SUM(AQ273:AS273)/4</f>
        <v>4.1400750999999998</v>
      </c>
      <c r="AU273" s="93">
        <f>10068.2*J273*POWER(10,-6)*10</f>
        <v>5.5697282400000006E-2</v>
      </c>
      <c r="AV273" s="94">
        <f t="shared" si="353"/>
        <v>20.756072782400004</v>
      </c>
      <c r="AW273" s="95">
        <f t="shared" ref="AW273:AW279" si="358">AJ273*H273</f>
        <v>2.4053759999999997E-5</v>
      </c>
      <c r="AX273" s="95">
        <f t="shared" ref="AX273:AX279" si="359">H273*AK273</f>
        <v>3.0067199999999996E-5</v>
      </c>
      <c r="AY273" s="95">
        <f t="shared" ref="AY273:AY279" si="360">H273*AV273</f>
        <v>1.2481539831259546E-4</v>
      </c>
    </row>
    <row r="274" spans="1:51" x14ac:dyDescent="0.3">
      <c r="A274" s="48" t="s">
        <v>21</v>
      </c>
      <c r="B274" s="48" t="str">
        <f>B272</f>
        <v>Трубопровод верхних продуктов от К-303 Рег.№ТТ-383</v>
      </c>
      <c r="C274" s="179" t="s">
        <v>336</v>
      </c>
      <c r="D274" s="49" t="s">
        <v>334</v>
      </c>
      <c r="E274" s="167">
        <f>E272</f>
        <v>9.9999999999999995E-8</v>
      </c>
      <c r="F274" s="168">
        <f>F272</f>
        <v>522</v>
      </c>
      <c r="G274" s="48">
        <v>7.6799999999999993E-2</v>
      </c>
      <c r="H274" s="50">
        <f t="shared" si="354"/>
        <v>4.008959999999999E-6</v>
      </c>
      <c r="I274" s="162">
        <f>I272</f>
        <v>5.532</v>
      </c>
      <c r="J274" s="169">
        <f>0.6*I272</f>
        <v>3.3191999999999999</v>
      </c>
      <c r="K274" s="174" t="s">
        <v>186</v>
      </c>
      <c r="L274" s="178">
        <v>5</v>
      </c>
      <c r="M274" s="92" t="str">
        <f t="shared" si="350"/>
        <v>С3</v>
      </c>
      <c r="N274" s="92" t="str">
        <f t="shared" si="351"/>
        <v>Трубопровод верхних продуктов от К-303 Рег.№ТТ-383</v>
      </c>
      <c r="O274" s="92" t="str">
        <f t="shared" si="352"/>
        <v>Полное-огненный шар</v>
      </c>
      <c r="P274" s="92" t="s">
        <v>85</v>
      </c>
      <c r="Q274" s="92" t="s">
        <v>85</v>
      </c>
      <c r="R274" s="92" t="s">
        <v>85</v>
      </c>
      <c r="S274" s="92" t="s">
        <v>85</v>
      </c>
      <c r="T274" s="92" t="s">
        <v>85</v>
      </c>
      <c r="U274" s="92" t="s">
        <v>85</v>
      </c>
      <c r="V274" s="92" t="s">
        <v>85</v>
      </c>
      <c r="W274" s="92" t="s">
        <v>85</v>
      </c>
      <c r="X274" s="92" t="s">
        <v>85</v>
      </c>
      <c r="Y274" s="92" t="s">
        <v>85</v>
      </c>
      <c r="Z274" s="92" t="s">
        <v>85</v>
      </c>
      <c r="AA274" s="92" t="s">
        <v>85</v>
      </c>
      <c r="AB274" s="92" t="s">
        <v>85</v>
      </c>
      <c r="AC274" s="92" t="s">
        <v>85</v>
      </c>
      <c r="AD274" s="92" t="s">
        <v>85</v>
      </c>
      <c r="AE274" s="92">
        <v>43.5</v>
      </c>
      <c r="AF274" s="92">
        <v>75.5</v>
      </c>
      <c r="AG274" s="92">
        <v>94</v>
      </c>
      <c r="AH274" s="92">
        <v>126</v>
      </c>
      <c r="AI274" t="s">
        <v>85</v>
      </c>
      <c r="AJ274" s="92">
        <v>0</v>
      </c>
      <c r="AK274" s="92">
        <v>0</v>
      </c>
      <c r="AL274" s="92">
        <f>AL272</f>
        <v>2.86</v>
      </c>
      <c r="AM274" s="92">
        <f>AM272</f>
        <v>2.7E-2</v>
      </c>
      <c r="AN274" s="92">
        <f>AN272</f>
        <v>20</v>
      </c>
      <c r="AO274" s="92"/>
      <c r="AP274" s="92"/>
      <c r="AQ274" s="93">
        <f>AM274*I274*0.1+AL274</f>
        <v>2.8749363999999997</v>
      </c>
      <c r="AR274" s="93">
        <f t="shared" si="355"/>
        <v>0.28749363999999999</v>
      </c>
      <c r="AS274" s="94">
        <f t="shared" si="356"/>
        <v>0</v>
      </c>
      <c r="AT274" s="94">
        <f t="shared" si="357"/>
        <v>0.79060750999999996</v>
      </c>
      <c r="AU274" s="93">
        <f>1333*J272*POWER(10,-6)</f>
        <v>7.3741559999999998E-3</v>
      </c>
      <c r="AV274" s="94">
        <f t="shared" si="353"/>
        <v>3.9604117059999995</v>
      </c>
      <c r="AW274" s="95">
        <f t="shared" si="358"/>
        <v>0</v>
      </c>
      <c r="AX274" s="95">
        <f t="shared" si="359"/>
        <v>0</v>
      </c>
      <c r="AY274" s="95">
        <f t="shared" si="360"/>
        <v>1.5877132112885753E-5</v>
      </c>
    </row>
    <row r="275" spans="1:51" x14ac:dyDescent="0.3">
      <c r="A275" s="48" t="s">
        <v>22</v>
      </c>
      <c r="B275" s="48" t="str">
        <f>B272</f>
        <v>Трубопровод верхних продуктов от К-303 Рег.№ТТ-383</v>
      </c>
      <c r="C275" s="179" t="s">
        <v>170</v>
      </c>
      <c r="D275" s="49" t="s">
        <v>61</v>
      </c>
      <c r="E275" s="167">
        <f>E272</f>
        <v>9.9999999999999995E-8</v>
      </c>
      <c r="F275" s="168">
        <f>F272</f>
        <v>522</v>
      </c>
      <c r="G275" s="48">
        <v>0.60799999999999998</v>
      </c>
      <c r="H275" s="50">
        <f t="shared" si="354"/>
        <v>3.1737599999999999E-5</v>
      </c>
      <c r="I275" s="162">
        <f>I272</f>
        <v>5.532</v>
      </c>
      <c r="J275" s="171">
        <v>0</v>
      </c>
      <c r="K275" s="174" t="s">
        <v>188</v>
      </c>
      <c r="L275" s="178">
        <v>45390</v>
      </c>
      <c r="M275" s="92" t="str">
        <f t="shared" si="350"/>
        <v>С4</v>
      </c>
      <c r="N275" s="92" t="str">
        <f t="shared" si="351"/>
        <v>Трубопровод верхних продуктов от К-303 Рег.№ТТ-383</v>
      </c>
      <c r="O275" s="92" t="str">
        <f t="shared" si="352"/>
        <v>Полное-ликвидация</v>
      </c>
      <c r="P275" s="92" t="s">
        <v>85</v>
      </c>
      <c r="Q275" s="92" t="s">
        <v>85</v>
      </c>
      <c r="R275" s="92" t="s">
        <v>85</v>
      </c>
      <c r="S275" s="92" t="s">
        <v>85</v>
      </c>
      <c r="T275" s="92" t="s">
        <v>85</v>
      </c>
      <c r="U275" s="92" t="s">
        <v>85</v>
      </c>
      <c r="V275" s="92" t="s">
        <v>85</v>
      </c>
      <c r="W275" s="92" t="s">
        <v>85</v>
      </c>
      <c r="X275" s="92" t="s">
        <v>85</v>
      </c>
      <c r="Y275" s="92" t="s">
        <v>85</v>
      </c>
      <c r="Z275" s="92" t="s">
        <v>85</v>
      </c>
      <c r="AA275" s="92" t="s">
        <v>85</v>
      </c>
      <c r="AB275" s="92" t="s">
        <v>85</v>
      </c>
      <c r="AC275" s="92" t="s">
        <v>85</v>
      </c>
      <c r="AD275" s="92" t="s">
        <v>85</v>
      </c>
      <c r="AE275" s="92" t="s">
        <v>85</v>
      </c>
      <c r="AF275" s="92" t="s">
        <v>85</v>
      </c>
      <c r="AG275" s="92" t="s">
        <v>85</v>
      </c>
      <c r="AH275" s="92" t="s">
        <v>85</v>
      </c>
      <c r="AI275" t="s">
        <v>85</v>
      </c>
      <c r="AJ275" s="92">
        <v>0</v>
      </c>
      <c r="AK275" s="92">
        <v>0</v>
      </c>
      <c r="AL275" s="92">
        <f>AL272</f>
        <v>2.86</v>
      </c>
      <c r="AM275" s="92">
        <f>AM272</f>
        <v>2.7E-2</v>
      </c>
      <c r="AN275" s="92">
        <f>AN272</f>
        <v>20</v>
      </c>
      <c r="AO275" s="92"/>
      <c r="AP275" s="92"/>
      <c r="AQ275" s="93">
        <f>AM275*I275*0.1+AL275</f>
        <v>2.8749363999999997</v>
      </c>
      <c r="AR275" s="93">
        <f t="shared" si="355"/>
        <v>0.28749363999999999</v>
      </c>
      <c r="AS275" s="94">
        <f t="shared" si="356"/>
        <v>0</v>
      </c>
      <c r="AT275" s="94">
        <f t="shared" si="357"/>
        <v>0.79060750999999996</v>
      </c>
      <c r="AU275" s="93">
        <f>1333*J273*POWER(10,-6)</f>
        <v>7.3741560000000004E-4</v>
      </c>
      <c r="AV275" s="94">
        <f t="shared" si="353"/>
        <v>3.9537749655999996</v>
      </c>
      <c r="AW275" s="95">
        <f t="shared" si="358"/>
        <v>0</v>
      </c>
      <c r="AX275" s="95">
        <f t="shared" si="359"/>
        <v>0</v>
      </c>
      <c r="AY275" s="95">
        <f t="shared" si="360"/>
        <v>1.2548332834822656E-4</v>
      </c>
    </row>
    <row r="276" spans="1:51" x14ac:dyDescent="0.3">
      <c r="A276" s="48" t="s">
        <v>23</v>
      </c>
      <c r="B276" s="48" t="str">
        <f>B272</f>
        <v>Трубопровод верхних продуктов от К-303 Рег.№ТТ-383</v>
      </c>
      <c r="C276" s="179" t="s">
        <v>195</v>
      </c>
      <c r="D276" s="49" t="s">
        <v>196</v>
      </c>
      <c r="E276" s="166">
        <v>4.9999999999999998E-7</v>
      </c>
      <c r="F276" s="168">
        <f>F272</f>
        <v>522</v>
      </c>
      <c r="G276" s="48">
        <v>3.5000000000000003E-2</v>
      </c>
      <c r="H276" s="50">
        <f t="shared" si="354"/>
        <v>9.1350000000000015E-6</v>
      </c>
      <c r="I276" s="162">
        <f>0.15*I272</f>
        <v>0.82979999999999998</v>
      </c>
      <c r="J276" s="169">
        <f>I276</f>
        <v>0.82979999999999998</v>
      </c>
      <c r="K276" s="174" t="s">
        <v>189</v>
      </c>
      <c r="L276" s="178">
        <v>3</v>
      </c>
      <c r="M276" s="92" t="str">
        <f t="shared" si="350"/>
        <v>С5</v>
      </c>
      <c r="N276" s="92" t="str">
        <f t="shared" si="351"/>
        <v>Трубопровод верхних продуктов от К-303 Рег.№ТТ-383</v>
      </c>
      <c r="O276" s="92" t="str">
        <f t="shared" si="352"/>
        <v>Частичное-факел</v>
      </c>
      <c r="P276" s="92" t="s">
        <v>85</v>
      </c>
      <c r="Q276" s="92" t="s">
        <v>85</v>
      </c>
      <c r="R276" s="92" t="s">
        <v>85</v>
      </c>
      <c r="S276" s="92" t="s">
        <v>85</v>
      </c>
      <c r="T276" s="92" t="s">
        <v>85</v>
      </c>
      <c r="U276" s="92" t="s">
        <v>85</v>
      </c>
      <c r="V276" s="92" t="s">
        <v>85</v>
      </c>
      <c r="W276" s="92" t="s">
        <v>85</v>
      </c>
      <c r="X276" s="92" t="s">
        <v>85</v>
      </c>
      <c r="Y276" s="92">
        <v>18</v>
      </c>
      <c r="Z276" s="92">
        <v>3</v>
      </c>
      <c r="AA276" s="92" t="s">
        <v>85</v>
      </c>
      <c r="AB276" s="92" t="s">
        <v>85</v>
      </c>
      <c r="AC276" s="92" t="s">
        <v>85</v>
      </c>
      <c r="AD276" s="92" t="s">
        <v>85</v>
      </c>
      <c r="AE276" s="92" t="s">
        <v>85</v>
      </c>
      <c r="AF276" s="92" t="s">
        <v>85</v>
      </c>
      <c r="AG276" s="92" t="s">
        <v>85</v>
      </c>
      <c r="AH276" s="92" t="s">
        <v>85</v>
      </c>
      <c r="AI276" t="s">
        <v>85</v>
      </c>
      <c r="AJ276" s="92">
        <v>0</v>
      </c>
      <c r="AK276" s="92">
        <v>2</v>
      </c>
      <c r="AL276" s="92">
        <f>0.1*$AL$2</f>
        <v>0.25</v>
      </c>
      <c r="AM276" s="92">
        <f>AM272</f>
        <v>2.7E-2</v>
      </c>
      <c r="AN276" s="92">
        <f>ROUNDUP(AN272/3,0)</f>
        <v>7</v>
      </c>
      <c r="AO276" s="92"/>
      <c r="AP276" s="92"/>
      <c r="AQ276" s="93">
        <f>AM276*I276+AL276</f>
        <v>0.2724046</v>
      </c>
      <c r="AR276" s="93">
        <f t="shared" si="355"/>
        <v>2.7240460000000001E-2</v>
      </c>
      <c r="AS276" s="94">
        <f t="shared" si="356"/>
        <v>0.5</v>
      </c>
      <c r="AT276" s="94">
        <f t="shared" si="357"/>
        <v>0.199911265</v>
      </c>
      <c r="AU276" s="93">
        <f>10068.2*J276*POWER(10,-6)</f>
        <v>8.3545923599999995E-3</v>
      </c>
      <c r="AV276" s="94">
        <f t="shared" si="353"/>
        <v>1.00791091736</v>
      </c>
      <c r="AW276" s="95">
        <f t="shared" si="358"/>
        <v>0</v>
      </c>
      <c r="AX276" s="95">
        <f t="shared" si="359"/>
        <v>1.8270000000000003E-5</v>
      </c>
      <c r="AY276" s="95">
        <f t="shared" si="360"/>
        <v>9.2072662300836026E-6</v>
      </c>
    </row>
    <row r="277" spans="1:51" x14ac:dyDescent="0.3">
      <c r="A277" s="48" t="s">
        <v>24</v>
      </c>
      <c r="B277" s="48" t="str">
        <f>B272</f>
        <v>Трубопровод верхних продуктов от К-303 Рег.№ТТ-383</v>
      </c>
      <c r="C277" s="179" t="s">
        <v>197</v>
      </c>
      <c r="D277" s="49" t="s">
        <v>198</v>
      </c>
      <c r="E277" s="167">
        <f>E276</f>
        <v>4.9999999999999998E-7</v>
      </c>
      <c r="F277" s="168">
        <v>635</v>
      </c>
      <c r="G277" s="48">
        <v>8.3000000000000001E-3</v>
      </c>
      <c r="H277" s="50">
        <f t="shared" si="354"/>
        <v>2.6352499999999999E-6</v>
      </c>
      <c r="I277" s="162">
        <f>I276</f>
        <v>0.82979999999999998</v>
      </c>
      <c r="J277" s="169">
        <f>J273*0.15</f>
        <v>8.2979999999999998E-2</v>
      </c>
      <c r="K277" s="173" t="s">
        <v>200</v>
      </c>
      <c r="L277" s="230">
        <v>19</v>
      </c>
      <c r="M277" s="92" t="str">
        <f t="shared" si="350"/>
        <v>С6</v>
      </c>
      <c r="N277" s="92" t="str">
        <f t="shared" si="351"/>
        <v>Трубопровод верхних продуктов от К-303 Рег.№ТТ-383</v>
      </c>
      <c r="O277" s="92" t="str">
        <f t="shared" si="352"/>
        <v>Частичное-взрыв</v>
      </c>
      <c r="P277" s="92" t="s">
        <v>85</v>
      </c>
      <c r="Q277" s="92" t="s">
        <v>85</v>
      </c>
      <c r="R277" s="92" t="s">
        <v>85</v>
      </c>
      <c r="S277" s="92" t="s">
        <v>85</v>
      </c>
      <c r="T277" s="92">
        <v>0</v>
      </c>
      <c r="U277" s="92">
        <v>28.1</v>
      </c>
      <c r="V277" s="92">
        <v>79.599999999999994</v>
      </c>
      <c r="W277" s="92">
        <v>202.1</v>
      </c>
      <c r="X277" s="92">
        <v>341.6</v>
      </c>
      <c r="Y277" s="92" t="s">
        <v>85</v>
      </c>
      <c r="Z277" s="92" t="s">
        <v>85</v>
      </c>
      <c r="AA277" s="92" t="s">
        <v>85</v>
      </c>
      <c r="AB277" s="92" t="s">
        <v>85</v>
      </c>
      <c r="AC277" s="92" t="s">
        <v>85</v>
      </c>
      <c r="AD277" s="92" t="s">
        <v>85</v>
      </c>
      <c r="AE277" s="92" t="s">
        <v>85</v>
      </c>
      <c r="AF277" s="92" t="s">
        <v>85</v>
      </c>
      <c r="AG277" s="92" t="s">
        <v>85</v>
      </c>
      <c r="AH277" s="92" t="s">
        <v>85</v>
      </c>
      <c r="AI277" t="s">
        <v>85</v>
      </c>
      <c r="AJ277" s="92">
        <v>0</v>
      </c>
      <c r="AK277" s="92">
        <v>1</v>
      </c>
      <c r="AL277" s="92">
        <f>0.1*$AL$2</f>
        <v>0.25</v>
      </c>
      <c r="AM277" s="92">
        <f>AM272</f>
        <v>2.7E-2</v>
      </c>
      <c r="AN277" s="92">
        <f>AN276</f>
        <v>7</v>
      </c>
      <c r="AO277" s="92"/>
      <c r="AP277" s="92"/>
      <c r="AQ277" s="93">
        <f t="shared" ref="AQ277:AQ278" si="361">AM277*I277+AL277</f>
        <v>0.2724046</v>
      </c>
      <c r="AR277" s="93">
        <f t="shared" si="355"/>
        <v>2.7240460000000001E-2</v>
      </c>
      <c r="AS277" s="94">
        <f t="shared" si="356"/>
        <v>0.25</v>
      </c>
      <c r="AT277" s="94">
        <f t="shared" si="357"/>
        <v>0.137411265</v>
      </c>
      <c r="AU277" s="93">
        <f>10068.2*J277*POWER(10,-6)*10</f>
        <v>8.3545923599999995E-3</v>
      </c>
      <c r="AV277" s="94">
        <f t="shared" si="353"/>
        <v>0.69541091736000005</v>
      </c>
      <c r="AW277" s="95">
        <f t="shared" si="358"/>
        <v>0</v>
      </c>
      <c r="AX277" s="95">
        <f t="shared" si="359"/>
        <v>2.6352499999999999E-6</v>
      </c>
      <c r="AY277" s="95">
        <f t="shared" si="360"/>
        <v>1.8325816199729401E-6</v>
      </c>
    </row>
    <row r="278" spans="1:51" x14ac:dyDescent="0.3">
      <c r="A278" s="48" t="s">
        <v>219</v>
      </c>
      <c r="B278" s="48" t="str">
        <f>B272</f>
        <v>Трубопровод верхних продуктов от К-303 Рег.№ТТ-383</v>
      </c>
      <c r="C278" s="179" t="s">
        <v>172</v>
      </c>
      <c r="D278" s="49" t="s">
        <v>174</v>
      </c>
      <c r="E278" s="167">
        <f>E276</f>
        <v>4.9999999999999998E-7</v>
      </c>
      <c r="F278" s="168">
        <f>F272</f>
        <v>522</v>
      </c>
      <c r="G278" s="48">
        <v>2.64E-2</v>
      </c>
      <c r="H278" s="50">
        <f t="shared" si="354"/>
        <v>6.8904000000000001E-6</v>
      </c>
      <c r="I278" s="162">
        <f>0.15*I272</f>
        <v>0.82979999999999998</v>
      </c>
      <c r="J278" s="169">
        <f>J274*0.15</f>
        <v>0.49787999999999999</v>
      </c>
      <c r="K278" s="174"/>
      <c r="L278" s="178"/>
      <c r="M278" s="92" t="str">
        <f t="shared" si="350"/>
        <v>С7</v>
      </c>
      <c r="N278" s="92" t="str">
        <f t="shared" si="351"/>
        <v>Трубопровод верхних продуктов от К-303 Рег.№ТТ-383</v>
      </c>
      <c r="O278" s="92" t="str">
        <f t="shared" si="352"/>
        <v>Частичное-пожар-вспышка</v>
      </c>
      <c r="P278" s="92" t="s">
        <v>85</v>
      </c>
      <c r="Q278" s="92" t="s">
        <v>85</v>
      </c>
      <c r="R278" s="92" t="s">
        <v>85</v>
      </c>
      <c r="S278" s="92" t="s">
        <v>85</v>
      </c>
      <c r="T278" s="92" t="s">
        <v>85</v>
      </c>
      <c r="U278" s="92" t="s">
        <v>85</v>
      </c>
      <c r="V278" s="92" t="s">
        <v>85</v>
      </c>
      <c r="W278" s="92" t="s">
        <v>85</v>
      </c>
      <c r="X278" s="92" t="s">
        <v>85</v>
      </c>
      <c r="Y278" s="92" t="s">
        <v>85</v>
      </c>
      <c r="Z278" s="92" t="s">
        <v>85</v>
      </c>
      <c r="AA278" s="92">
        <v>26.63</v>
      </c>
      <c r="AB278" s="92">
        <v>31.96</v>
      </c>
      <c r="AC278" s="92" t="s">
        <v>85</v>
      </c>
      <c r="AD278" s="92" t="s">
        <v>85</v>
      </c>
      <c r="AE278" s="92" t="s">
        <v>85</v>
      </c>
      <c r="AF278" s="92" t="s">
        <v>85</v>
      </c>
      <c r="AG278" s="92" t="s">
        <v>85</v>
      </c>
      <c r="AH278" s="92" t="s">
        <v>85</v>
      </c>
      <c r="AI278" t="s">
        <v>85</v>
      </c>
      <c r="AJ278" s="92">
        <v>0</v>
      </c>
      <c r="AK278" s="92">
        <v>1</v>
      </c>
      <c r="AL278" s="92">
        <f>0.1*$AL$2</f>
        <v>0.25</v>
      </c>
      <c r="AM278" s="92">
        <f>AM272</f>
        <v>2.7E-2</v>
      </c>
      <c r="AN278" s="92">
        <f>ROUNDUP(AN272/3,0)</f>
        <v>7</v>
      </c>
      <c r="AO278" s="92"/>
      <c r="AP278" s="92"/>
      <c r="AQ278" s="93">
        <f t="shared" si="361"/>
        <v>0.2724046</v>
      </c>
      <c r="AR278" s="93">
        <f t="shared" si="355"/>
        <v>2.7240460000000001E-2</v>
      </c>
      <c r="AS278" s="94">
        <f t="shared" si="356"/>
        <v>0.25</v>
      </c>
      <c r="AT278" s="94">
        <f t="shared" si="357"/>
        <v>0.137411265</v>
      </c>
      <c r="AU278" s="93">
        <f>10068.2*J278*POWER(10,-6)*10</f>
        <v>5.0127554159999997E-2</v>
      </c>
      <c r="AV278" s="94">
        <f t="shared" si="353"/>
        <v>0.73718387916000006</v>
      </c>
      <c r="AW278" s="95">
        <f t="shared" si="358"/>
        <v>0</v>
      </c>
      <c r="AX278" s="95">
        <f t="shared" si="359"/>
        <v>6.8904000000000001E-6</v>
      </c>
      <c r="AY278" s="95">
        <f t="shared" si="360"/>
        <v>5.0794918009640642E-6</v>
      </c>
    </row>
    <row r="279" spans="1:51" ht="15" thickBot="1" x14ac:dyDescent="0.35">
      <c r="A279" s="48" t="s">
        <v>220</v>
      </c>
      <c r="B279" s="48" t="str">
        <f>B272</f>
        <v>Трубопровод верхних продуктов от К-303 Рег.№ТТ-383</v>
      </c>
      <c r="C279" s="179" t="s">
        <v>173</v>
      </c>
      <c r="D279" s="49" t="s">
        <v>62</v>
      </c>
      <c r="E279" s="167">
        <f>E276</f>
        <v>4.9999999999999998E-7</v>
      </c>
      <c r="F279" s="168">
        <f>F272</f>
        <v>522</v>
      </c>
      <c r="G279" s="48">
        <v>0.93030000000000002</v>
      </c>
      <c r="H279" s="50">
        <f t="shared" si="354"/>
        <v>2.428083E-4</v>
      </c>
      <c r="I279" s="162">
        <f>0.15*I272</f>
        <v>0.82979999999999998</v>
      </c>
      <c r="J279" s="171">
        <v>0</v>
      </c>
      <c r="K279" s="175"/>
      <c r="L279" s="176"/>
      <c r="M279" s="92" t="str">
        <f t="shared" si="350"/>
        <v>С8</v>
      </c>
      <c r="N279" s="92" t="str">
        <f t="shared" si="351"/>
        <v>Трубопровод верхних продуктов от К-303 Рег.№ТТ-383</v>
      </c>
      <c r="O279" s="92" t="str">
        <f t="shared" si="352"/>
        <v>Частичное-ликвидация</v>
      </c>
      <c r="P279" s="92" t="s">
        <v>85</v>
      </c>
      <c r="Q279" s="92" t="s">
        <v>85</v>
      </c>
      <c r="R279" s="92" t="s">
        <v>85</v>
      </c>
      <c r="S279" s="92" t="s">
        <v>85</v>
      </c>
      <c r="T279" s="92" t="s">
        <v>85</v>
      </c>
      <c r="U279" s="92" t="s">
        <v>85</v>
      </c>
      <c r="V279" s="92" t="s">
        <v>85</v>
      </c>
      <c r="W279" s="92" t="s">
        <v>85</v>
      </c>
      <c r="X279" s="92" t="s">
        <v>85</v>
      </c>
      <c r="Y279" s="92" t="s">
        <v>85</v>
      </c>
      <c r="Z279" s="92" t="s">
        <v>85</v>
      </c>
      <c r="AA279" s="92" t="s">
        <v>85</v>
      </c>
      <c r="AB279" s="92" t="s">
        <v>85</v>
      </c>
      <c r="AC279" s="92" t="s">
        <v>85</v>
      </c>
      <c r="AD279" s="92" t="s">
        <v>85</v>
      </c>
      <c r="AE279" s="92" t="s">
        <v>85</v>
      </c>
      <c r="AF279" s="92" t="s">
        <v>85</v>
      </c>
      <c r="AG279" s="92" t="s">
        <v>85</v>
      </c>
      <c r="AH279" s="92" t="s">
        <v>85</v>
      </c>
      <c r="AI279" t="s">
        <v>85</v>
      </c>
      <c r="AJ279" s="92">
        <v>0</v>
      </c>
      <c r="AK279" s="92">
        <v>0</v>
      </c>
      <c r="AL279" s="92">
        <f>0.1*$AL$2</f>
        <v>0.25</v>
      </c>
      <c r="AM279" s="92">
        <f>AM272</f>
        <v>2.7E-2</v>
      </c>
      <c r="AN279" s="92">
        <f>ROUNDUP(AN272/3,0)</f>
        <v>7</v>
      </c>
      <c r="AO279" s="92"/>
      <c r="AP279" s="92"/>
      <c r="AQ279" s="93">
        <f>AM279*I279*0.1+AL279</f>
        <v>0.25224046</v>
      </c>
      <c r="AR279" s="93">
        <f t="shared" si="355"/>
        <v>2.5224046E-2</v>
      </c>
      <c r="AS279" s="94">
        <f t="shared" si="356"/>
        <v>0</v>
      </c>
      <c r="AT279" s="94">
        <f t="shared" si="357"/>
        <v>6.93661265E-2</v>
      </c>
      <c r="AU279" s="93">
        <f>1333*J278*POWER(10,-6)</f>
        <v>6.6367404000000001E-4</v>
      </c>
      <c r="AV279" s="94">
        <f t="shared" si="353"/>
        <v>0.34749430654000002</v>
      </c>
      <c r="AW279" s="95">
        <f t="shared" si="358"/>
        <v>0</v>
      </c>
      <c r="AX279" s="95">
        <f t="shared" si="359"/>
        <v>0</v>
      </c>
      <c r="AY279" s="95">
        <f t="shared" si="360"/>
        <v>8.4374501830656283E-5</v>
      </c>
    </row>
    <row r="280" spans="1:51" ht="15" thickBot="1" x14ac:dyDescent="0.35">
      <c r="A280" s="48"/>
      <c r="B280" s="48"/>
      <c r="C280" s="179"/>
      <c r="D280" s="49"/>
      <c r="E280" s="167"/>
      <c r="F280" s="168"/>
      <c r="G280" s="48"/>
      <c r="H280" s="50"/>
      <c r="I280" s="162"/>
      <c r="J280" s="171"/>
      <c r="K280" s="175"/>
      <c r="L280" s="176"/>
      <c r="M280" s="92"/>
      <c r="N280" s="92"/>
      <c r="O280" s="92"/>
      <c r="P280" s="92" t="s">
        <v>85</v>
      </c>
      <c r="Q280" s="92" t="s">
        <v>85</v>
      </c>
      <c r="R280" s="92" t="s">
        <v>85</v>
      </c>
      <c r="S280" s="92" t="s">
        <v>85</v>
      </c>
      <c r="T280" s="92" t="s">
        <v>85</v>
      </c>
      <c r="U280" s="92" t="s">
        <v>85</v>
      </c>
      <c r="V280" s="92" t="s">
        <v>85</v>
      </c>
      <c r="W280" s="92" t="s">
        <v>85</v>
      </c>
      <c r="X280" s="92" t="s">
        <v>85</v>
      </c>
      <c r="Y280" s="92" t="s">
        <v>85</v>
      </c>
      <c r="Z280" s="92" t="s">
        <v>85</v>
      </c>
      <c r="AA280" s="92" t="s">
        <v>85</v>
      </c>
      <c r="AB280" s="92" t="s">
        <v>85</v>
      </c>
      <c r="AC280" s="92" t="s">
        <v>85</v>
      </c>
      <c r="AD280" s="92" t="s">
        <v>85</v>
      </c>
      <c r="AE280" s="92" t="s">
        <v>85</v>
      </c>
      <c r="AF280" s="92" t="s">
        <v>85</v>
      </c>
      <c r="AG280" s="92" t="s">
        <v>85</v>
      </c>
      <c r="AH280" s="92" t="s">
        <v>85</v>
      </c>
      <c r="AI280" t="s">
        <v>85</v>
      </c>
      <c r="AJ280" s="92"/>
      <c r="AK280" s="92"/>
      <c r="AL280" s="92"/>
      <c r="AM280" s="92"/>
      <c r="AN280" s="92"/>
      <c r="AO280" s="92"/>
      <c r="AP280" s="92"/>
      <c r="AQ280" s="93"/>
      <c r="AR280" s="93"/>
      <c r="AS280" s="94"/>
      <c r="AT280" s="94"/>
      <c r="AU280" s="93"/>
      <c r="AV280" s="94"/>
      <c r="AW280" s="95"/>
      <c r="AX280" s="95"/>
      <c r="AY280" s="95"/>
    </row>
    <row r="281" spans="1:51" ht="15" thickBot="1" x14ac:dyDescent="0.35">
      <c r="A281" s="52"/>
      <c r="B281" s="52"/>
      <c r="C281" s="92"/>
      <c r="D281" s="268"/>
      <c r="E281" s="269"/>
      <c r="F281" s="270"/>
      <c r="G281" s="52"/>
      <c r="H281" s="95"/>
      <c r="I281" s="94"/>
      <c r="J281" s="52"/>
      <c r="K281" s="52"/>
      <c r="L281" s="52"/>
      <c r="M281" s="92"/>
      <c r="N281" s="92"/>
      <c r="O281" s="92"/>
      <c r="P281" s="92" t="s">
        <v>85</v>
      </c>
      <c r="Q281" s="92" t="s">
        <v>85</v>
      </c>
      <c r="R281" s="92" t="s">
        <v>85</v>
      </c>
      <c r="S281" s="92" t="s">
        <v>85</v>
      </c>
      <c r="T281" s="92" t="s">
        <v>85</v>
      </c>
      <c r="U281" s="92" t="s">
        <v>85</v>
      </c>
      <c r="V281" s="92" t="s">
        <v>85</v>
      </c>
      <c r="W281" s="92" t="s">
        <v>85</v>
      </c>
      <c r="X281" s="92" t="s">
        <v>85</v>
      </c>
      <c r="Y281" s="92" t="s">
        <v>85</v>
      </c>
      <c r="Z281" s="92" t="s">
        <v>85</v>
      </c>
      <c r="AA281" s="92" t="s">
        <v>85</v>
      </c>
      <c r="AB281" s="92" t="s">
        <v>85</v>
      </c>
      <c r="AC281" s="92" t="s">
        <v>85</v>
      </c>
      <c r="AD281" s="92" t="s">
        <v>85</v>
      </c>
      <c r="AE281" s="92" t="s">
        <v>85</v>
      </c>
      <c r="AF281" s="92" t="s">
        <v>85</v>
      </c>
      <c r="AG281" s="92" t="s">
        <v>85</v>
      </c>
      <c r="AH281" s="92" t="s">
        <v>85</v>
      </c>
      <c r="AI281" t="s">
        <v>85</v>
      </c>
      <c r="AJ281" s="92"/>
      <c r="AK281" s="92"/>
      <c r="AL281" s="92"/>
      <c r="AM281" s="92"/>
      <c r="AN281" s="92"/>
      <c r="AO281" s="92"/>
      <c r="AP281" s="92"/>
      <c r="AQ281" s="93"/>
      <c r="AR281" s="93"/>
      <c r="AS281" s="94"/>
      <c r="AT281" s="94"/>
      <c r="AU281" s="93"/>
      <c r="AV281" s="94"/>
      <c r="AW281" s="95"/>
      <c r="AX281" s="95"/>
      <c r="AY281" s="95"/>
    </row>
    <row r="282" spans="1:51" ht="18" customHeight="1" x14ac:dyDescent="0.3">
      <c r="A282" s="48" t="s">
        <v>19</v>
      </c>
      <c r="B282" s="163" t="s">
        <v>364</v>
      </c>
      <c r="C282" s="179" t="s">
        <v>191</v>
      </c>
      <c r="D282" s="49" t="s">
        <v>339</v>
      </c>
      <c r="E282" s="166">
        <v>9.9999999999999995E-8</v>
      </c>
      <c r="F282" s="163">
        <v>489</v>
      </c>
      <c r="G282" s="48">
        <v>0.2</v>
      </c>
      <c r="H282" s="50">
        <f>E282*F282*G282</f>
        <v>9.7799999999999995E-6</v>
      </c>
      <c r="I282" s="164">
        <f>4.61*1.36</f>
        <v>6.2696000000000005</v>
      </c>
      <c r="J282" s="169">
        <f>I282</f>
        <v>6.2696000000000005</v>
      </c>
      <c r="K282" s="172" t="s">
        <v>184</v>
      </c>
      <c r="L282" s="177">
        <v>0</v>
      </c>
      <c r="M282" s="92" t="str">
        <f t="shared" ref="M282:M289" si="362">A282</f>
        <v>С1</v>
      </c>
      <c r="N282" s="92" t="str">
        <f t="shared" ref="N282:N289" si="363">B282</f>
        <v>Трубопровод бутана из К-306 Рег.№ТТ-441</v>
      </c>
      <c r="O282" s="92" t="str">
        <f t="shared" ref="O282:O289" si="364">D282</f>
        <v>Полное-факельное горение</v>
      </c>
      <c r="P282" s="92" t="s">
        <v>85</v>
      </c>
      <c r="Q282" s="92" t="s">
        <v>85</v>
      </c>
      <c r="R282" s="92" t="s">
        <v>85</v>
      </c>
      <c r="S282" s="92" t="s">
        <v>85</v>
      </c>
      <c r="T282" s="92" t="s">
        <v>85</v>
      </c>
      <c r="U282" s="92" t="s">
        <v>85</v>
      </c>
      <c r="V282" s="92" t="s">
        <v>85</v>
      </c>
      <c r="W282" s="92" t="s">
        <v>85</v>
      </c>
      <c r="X282" s="92" t="s">
        <v>85</v>
      </c>
      <c r="Y282" s="92">
        <v>28</v>
      </c>
      <c r="Z282" s="92">
        <v>5</v>
      </c>
      <c r="AA282" s="92" t="s">
        <v>85</v>
      </c>
      <c r="AB282" s="92" t="s">
        <v>85</v>
      </c>
      <c r="AC282" s="92" t="s">
        <v>85</v>
      </c>
      <c r="AD282" s="92" t="s">
        <v>85</v>
      </c>
      <c r="AE282" s="92" t="s">
        <v>85</v>
      </c>
      <c r="AF282" s="92" t="s">
        <v>85</v>
      </c>
      <c r="AG282" s="92" t="s">
        <v>85</v>
      </c>
      <c r="AH282" s="92" t="s">
        <v>85</v>
      </c>
      <c r="AI282" t="s">
        <v>85</v>
      </c>
      <c r="AJ282" s="52">
        <v>2</v>
      </c>
      <c r="AK282" s="52">
        <v>4</v>
      </c>
      <c r="AL282" s="165">
        <v>2.86</v>
      </c>
      <c r="AM282" s="165">
        <v>2.7E-2</v>
      </c>
      <c r="AN282" s="165">
        <v>20</v>
      </c>
      <c r="AO282" s="92"/>
      <c r="AP282" s="92"/>
      <c r="AQ282" s="93">
        <f>AM282*I282+AL282</f>
        <v>3.0292791999999999</v>
      </c>
      <c r="AR282" s="93">
        <f>0.1*AQ282</f>
        <v>0.30292792000000002</v>
      </c>
      <c r="AS282" s="94">
        <f>AJ282*3+0.25*AK282</f>
        <v>7</v>
      </c>
      <c r="AT282" s="94">
        <f>SUM(AQ282:AS282)/4</f>
        <v>2.5830517799999999</v>
      </c>
      <c r="AU282" s="93">
        <f>10068.2*J282*POWER(10,-6)</f>
        <v>6.3123586719999999E-2</v>
      </c>
      <c r="AV282" s="94">
        <f t="shared" ref="AV282:AV289" si="365">AU282+AT282+AS282+AR282+AQ282</f>
        <v>12.978382486719999</v>
      </c>
      <c r="AW282" s="95">
        <f>AJ282*H282</f>
        <v>1.9559999999999999E-5</v>
      </c>
      <c r="AX282" s="95">
        <f>H282*AK282</f>
        <v>3.9119999999999998E-5</v>
      </c>
      <c r="AY282" s="95">
        <f>H282*AV282</f>
        <v>1.269285807201216E-4</v>
      </c>
    </row>
    <row r="283" spans="1:51" x14ac:dyDescent="0.3">
      <c r="A283" s="48" t="s">
        <v>20</v>
      </c>
      <c r="B283" s="48" t="str">
        <f>B282</f>
        <v>Трубопровод бутана из К-306 Рег.№ТТ-441</v>
      </c>
      <c r="C283" s="179" t="s">
        <v>169</v>
      </c>
      <c r="D283" s="49" t="s">
        <v>63</v>
      </c>
      <c r="E283" s="167">
        <f>E282</f>
        <v>9.9999999999999995E-8</v>
      </c>
      <c r="F283" s="168">
        <f>F282</f>
        <v>489</v>
      </c>
      <c r="G283" s="48">
        <v>0.1152</v>
      </c>
      <c r="H283" s="50">
        <f t="shared" ref="H283:H289" si="366">E283*F283*G283</f>
        <v>5.6332799999999994E-6</v>
      </c>
      <c r="I283" s="162">
        <f>I282</f>
        <v>6.2696000000000005</v>
      </c>
      <c r="J283" s="180">
        <f>0.1*I282</f>
        <v>0.62696000000000007</v>
      </c>
      <c r="K283" s="174" t="s">
        <v>185</v>
      </c>
      <c r="L283" s="178">
        <v>0</v>
      </c>
      <c r="M283" s="92" t="str">
        <f t="shared" si="362"/>
        <v>С2</v>
      </c>
      <c r="N283" s="92" t="str">
        <f t="shared" si="363"/>
        <v>Трубопровод бутана из К-306 Рег.№ТТ-441</v>
      </c>
      <c r="O283" s="92" t="str">
        <f t="shared" si="364"/>
        <v>Полное-взрыв</v>
      </c>
      <c r="P283" s="92" t="s">
        <v>85</v>
      </c>
      <c r="Q283" s="92" t="s">
        <v>85</v>
      </c>
      <c r="R283" s="92" t="s">
        <v>85</v>
      </c>
      <c r="S283" s="92" t="s">
        <v>85</v>
      </c>
      <c r="T283" s="92">
        <v>0</v>
      </c>
      <c r="U283" s="92">
        <v>54.6</v>
      </c>
      <c r="V283" s="92">
        <v>156.1</v>
      </c>
      <c r="W283" s="92">
        <v>396.6</v>
      </c>
      <c r="X283" s="92">
        <v>670.6</v>
      </c>
      <c r="Y283" s="92" t="s">
        <v>85</v>
      </c>
      <c r="Z283" s="92" t="s">
        <v>85</v>
      </c>
      <c r="AA283" s="92" t="s">
        <v>85</v>
      </c>
      <c r="AB283" s="92" t="s">
        <v>85</v>
      </c>
      <c r="AC283" s="92" t="s">
        <v>85</v>
      </c>
      <c r="AD283" s="92" t="s">
        <v>85</v>
      </c>
      <c r="AE283" s="92" t="s">
        <v>85</v>
      </c>
      <c r="AF283" s="92" t="s">
        <v>85</v>
      </c>
      <c r="AG283" s="92" t="s">
        <v>85</v>
      </c>
      <c r="AH283" s="92" t="s">
        <v>85</v>
      </c>
      <c r="AI283" t="s">
        <v>85</v>
      </c>
      <c r="AJ283" s="52">
        <v>4</v>
      </c>
      <c r="AK283" s="52">
        <v>5</v>
      </c>
      <c r="AL283" s="92">
        <f>AL282</f>
        <v>2.86</v>
      </c>
      <c r="AM283" s="92">
        <f>AM282</f>
        <v>2.7E-2</v>
      </c>
      <c r="AN283" s="92">
        <f>AN282</f>
        <v>20</v>
      </c>
      <c r="AO283" s="92"/>
      <c r="AP283" s="92"/>
      <c r="AQ283" s="93">
        <f>AM283*I283+AL283</f>
        <v>3.0292791999999999</v>
      </c>
      <c r="AR283" s="93">
        <f t="shared" ref="AR283:AR289" si="367">0.1*AQ283</f>
        <v>0.30292792000000002</v>
      </c>
      <c r="AS283" s="94">
        <f t="shared" ref="AS283:AS289" si="368">AJ283*3+0.25*AK283</f>
        <v>13.25</v>
      </c>
      <c r="AT283" s="94">
        <f t="shared" ref="AT283:AT289" si="369">SUM(AQ283:AS283)/4</f>
        <v>4.1455517799999999</v>
      </c>
      <c r="AU283" s="93">
        <f>10068.2*J283*POWER(10,-6)*10</f>
        <v>6.3123586720000013E-2</v>
      </c>
      <c r="AV283" s="94">
        <f t="shared" si="365"/>
        <v>20.790882486720001</v>
      </c>
      <c r="AW283" s="95">
        <f t="shared" ref="AW283:AW289" si="370">AJ283*H283</f>
        <v>2.2533119999999997E-5</v>
      </c>
      <c r="AX283" s="95">
        <f t="shared" ref="AX283:AX289" si="371">H283*AK283</f>
        <v>2.8166399999999995E-5</v>
      </c>
      <c r="AY283" s="95">
        <f t="shared" ref="AY283:AY289" si="372">H283*AV283</f>
        <v>1.1712086249479003E-4</v>
      </c>
    </row>
    <row r="284" spans="1:51" x14ac:dyDescent="0.3">
      <c r="A284" s="48" t="s">
        <v>21</v>
      </c>
      <c r="B284" s="48" t="str">
        <f>B282</f>
        <v>Трубопровод бутана из К-306 Рег.№ТТ-441</v>
      </c>
      <c r="C284" s="179" t="s">
        <v>336</v>
      </c>
      <c r="D284" s="49" t="s">
        <v>334</v>
      </c>
      <c r="E284" s="167">
        <f>E282</f>
        <v>9.9999999999999995E-8</v>
      </c>
      <c r="F284" s="168">
        <f>F282</f>
        <v>489</v>
      </c>
      <c r="G284" s="48">
        <v>7.6799999999999993E-2</v>
      </c>
      <c r="H284" s="50">
        <f t="shared" si="366"/>
        <v>3.7555199999999992E-6</v>
      </c>
      <c r="I284" s="162">
        <f>I282</f>
        <v>6.2696000000000005</v>
      </c>
      <c r="J284" s="169">
        <f>0.6*I282</f>
        <v>3.7617600000000002</v>
      </c>
      <c r="K284" s="174" t="s">
        <v>186</v>
      </c>
      <c r="L284" s="178">
        <v>5</v>
      </c>
      <c r="M284" s="92" t="str">
        <f t="shared" si="362"/>
        <v>С3</v>
      </c>
      <c r="N284" s="92" t="str">
        <f t="shared" si="363"/>
        <v>Трубопровод бутана из К-306 Рег.№ТТ-441</v>
      </c>
      <c r="O284" s="92" t="str">
        <f t="shared" si="364"/>
        <v>Полное-огненный шар</v>
      </c>
      <c r="P284" s="92" t="s">
        <v>85</v>
      </c>
      <c r="Q284" s="92" t="s">
        <v>85</v>
      </c>
      <c r="R284" s="92" t="s">
        <v>85</v>
      </c>
      <c r="S284" s="92" t="s">
        <v>85</v>
      </c>
      <c r="T284" s="92" t="s">
        <v>85</v>
      </c>
      <c r="U284" s="92" t="s">
        <v>85</v>
      </c>
      <c r="V284" s="92" t="s">
        <v>85</v>
      </c>
      <c r="W284" s="92" t="s">
        <v>85</v>
      </c>
      <c r="X284" s="92" t="s">
        <v>85</v>
      </c>
      <c r="Y284" s="92" t="s">
        <v>85</v>
      </c>
      <c r="Z284" s="92" t="s">
        <v>85</v>
      </c>
      <c r="AA284" s="92" t="s">
        <v>85</v>
      </c>
      <c r="AB284" s="92" t="s">
        <v>85</v>
      </c>
      <c r="AC284" s="92" t="s">
        <v>85</v>
      </c>
      <c r="AD284" s="92" t="s">
        <v>85</v>
      </c>
      <c r="AE284" s="92">
        <v>47.5</v>
      </c>
      <c r="AF284" s="92">
        <v>81</v>
      </c>
      <c r="AG284" s="92">
        <v>100</v>
      </c>
      <c r="AH284" s="92">
        <v>133</v>
      </c>
      <c r="AI284" t="s">
        <v>85</v>
      </c>
      <c r="AJ284" s="92">
        <v>0</v>
      </c>
      <c r="AK284" s="92">
        <v>0</v>
      </c>
      <c r="AL284" s="92">
        <f>AL282</f>
        <v>2.86</v>
      </c>
      <c r="AM284" s="92">
        <f>AM282</f>
        <v>2.7E-2</v>
      </c>
      <c r="AN284" s="92">
        <f>AN282</f>
        <v>20</v>
      </c>
      <c r="AO284" s="92"/>
      <c r="AP284" s="92"/>
      <c r="AQ284" s="93">
        <f>AM284*I284*0.1+AL284</f>
        <v>2.87692792</v>
      </c>
      <c r="AR284" s="93">
        <f t="shared" si="367"/>
        <v>0.28769279200000003</v>
      </c>
      <c r="AS284" s="94">
        <f t="shared" si="368"/>
        <v>0</v>
      </c>
      <c r="AT284" s="94">
        <f t="shared" si="369"/>
        <v>0.79115517800000001</v>
      </c>
      <c r="AU284" s="93">
        <f>1333*J282*POWER(10,-6)</f>
        <v>8.3573768E-3</v>
      </c>
      <c r="AV284" s="94">
        <f t="shared" si="365"/>
        <v>3.9641332668000002</v>
      </c>
      <c r="AW284" s="95">
        <f t="shared" si="370"/>
        <v>0</v>
      </c>
      <c r="AX284" s="95">
        <f t="shared" si="371"/>
        <v>0</v>
      </c>
      <c r="AY284" s="95">
        <f t="shared" si="372"/>
        <v>1.4887381766132733E-5</v>
      </c>
    </row>
    <row r="285" spans="1:51" x14ac:dyDescent="0.3">
      <c r="A285" s="48" t="s">
        <v>22</v>
      </c>
      <c r="B285" s="48" t="str">
        <f>B282</f>
        <v>Трубопровод бутана из К-306 Рег.№ТТ-441</v>
      </c>
      <c r="C285" s="179" t="s">
        <v>170</v>
      </c>
      <c r="D285" s="49" t="s">
        <v>61</v>
      </c>
      <c r="E285" s="167">
        <f>E282</f>
        <v>9.9999999999999995E-8</v>
      </c>
      <c r="F285" s="168">
        <f>F282</f>
        <v>489</v>
      </c>
      <c r="G285" s="48">
        <v>0.60799999999999998</v>
      </c>
      <c r="H285" s="50">
        <f t="shared" si="366"/>
        <v>2.9731199999999998E-5</v>
      </c>
      <c r="I285" s="162">
        <f>I282</f>
        <v>6.2696000000000005</v>
      </c>
      <c r="J285" s="171">
        <v>0</v>
      </c>
      <c r="K285" s="174" t="s">
        <v>188</v>
      </c>
      <c r="L285" s="178">
        <v>45390</v>
      </c>
      <c r="M285" s="92" t="str">
        <f t="shared" si="362"/>
        <v>С4</v>
      </c>
      <c r="N285" s="92" t="str">
        <f t="shared" si="363"/>
        <v>Трубопровод бутана из К-306 Рег.№ТТ-441</v>
      </c>
      <c r="O285" s="92" t="str">
        <f t="shared" si="364"/>
        <v>Полное-ликвидация</v>
      </c>
      <c r="P285" s="92" t="s">
        <v>85</v>
      </c>
      <c r="Q285" s="92" t="s">
        <v>85</v>
      </c>
      <c r="R285" s="92" t="s">
        <v>85</v>
      </c>
      <c r="S285" s="92" t="s">
        <v>85</v>
      </c>
      <c r="T285" s="92" t="s">
        <v>85</v>
      </c>
      <c r="U285" s="92" t="s">
        <v>85</v>
      </c>
      <c r="V285" s="92" t="s">
        <v>85</v>
      </c>
      <c r="W285" s="92" t="s">
        <v>85</v>
      </c>
      <c r="X285" s="92" t="s">
        <v>85</v>
      </c>
      <c r="Y285" s="92" t="s">
        <v>85</v>
      </c>
      <c r="Z285" s="92" t="s">
        <v>85</v>
      </c>
      <c r="AA285" s="92" t="s">
        <v>85</v>
      </c>
      <c r="AB285" s="92" t="s">
        <v>85</v>
      </c>
      <c r="AC285" s="92" t="s">
        <v>85</v>
      </c>
      <c r="AD285" s="92" t="s">
        <v>85</v>
      </c>
      <c r="AE285" s="92" t="s">
        <v>85</v>
      </c>
      <c r="AF285" s="92" t="s">
        <v>85</v>
      </c>
      <c r="AG285" s="92" t="s">
        <v>85</v>
      </c>
      <c r="AH285" s="92" t="s">
        <v>85</v>
      </c>
      <c r="AI285" t="s">
        <v>85</v>
      </c>
      <c r="AJ285" s="92">
        <v>0</v>
      </c>
      <c r="AK285" s="92">
        <v>0</v>
      </c>
      <c r="AL285" s="92">
        <f>AL282</f>
        <v>2.86</v>
      </c>
      <c r="AM285" s="92">
        <f>AM282</f>
        <v>2.7E-2</v>
      </c>
      <c r="AN285" s="92">
        <f>AN282</f>
        <v>20</v>
      </c>
      <c r="AO285" s="92"/>
      <c r="AP285" s="92"/>
      <c r="AQ285" s="93">
        <f>AM285*I285*0.1+AL285</f>
        <v>2.87692792</v>
      </c>
      <c r="AR285" s="93">
        <f t="shared" si="367"/>
        <v>0.28769279200000003</v>
      </c>
      <c r="AS285" s="94">
        <f t="shared" si="368"/>
        <v>0</v>
      </c>
      <c r="AT285" s="94">
        <f t="shared" si="369"/>
        <v>0.79115517800000001</v>
      </c>
      <c r="AU285" s="93">
        <f>1333*J283*POWER(10,-6)</f>
        <v>8.3573768000000002E-4</v>
      </c>
      <c r="AV285" s="94">
        <f t="shared" si="365"/>
        <v>3.9566116276800001</v>
      </c>
      <c r="AW285" s="95">
        <f t="shared" si="370"/>
        <v>0</v>
      </c>
      <c r="AX285" s="95">
        <f t="shared" si="371"/>
        <v>0</v>
      </c>
      <c r="AY285" s="95">
        <f t="shared" si="372"/>
        <v>1.1763481162487961E-4</v>
      </c>
    </row>
    <row r="286" spans="1:51" x14ac:dyDescent="0.3">
      <c r="A286" s="48" t="s">
        <v>23</v>
      </c>
      <c r="B286" s="48" t="str">
        <f>B282</f>
        <v>Трубопровод бутана из К-306 Рег.№ТТ-441</v>
      </c>
      <c r="C286" s="179" t="s">
        <v>195</v>
      </c>
      <c r="D286" s="49" t="s">
        <v>196</v>
      </c>
      <c r="E286" s="166">
        <v>4.9999999999999998E-7</v>
      </c>
      <c r="F286" s="168">
        <f>F282</f>
        <v>489</v>
      </c>
      <c r="G286" s="48">
        <v>3.5000000000000003E-2</v>
      </c>
      <c r="H286" s="50">
        <f t="shared" si="366"/>
        <v>8.5575000000000007E-6</v>
      </c>
      <c r="I286" s="162">
        <f>0.15*I282</f>
        <v>0.94044000000000005</v>
      </c>
      <c r="J286" s="169">
        <f>I286</f>
        <v>0.94044000000000005</v>
      </c>
      <c r="K286" s="174" t="s">
        <v>189</v>
      </c>
      <c r="L286" s="178">
        <v>3</v>
      </c>
      <c r="M286" s="92" t="str">
        <f t="shared" si="362"/>
        <v>С5</v>
      </c>
      <c r="N286" s="92" t="str">
        <f t="shared" si="363"/>
        <v>Трубопровод бутана из К-306 Рег.№ТТ-441</v>
      </c>
      <c r="O286" s="92" t="str">
        <f t="shared" si="364"/>
        <v>Частичное-факел</v>
      </c>
      <c r="P286" s="92" t="s">
        <v>85</v>
      </c>
      <c r="Q286" s="92" t="s">
        <v>85</v>
      </c>
      <c r="R286" s="92" t="s">
        <v>85</v>
      </c>
      <c r="S286" s="92" t="s">
        <v>85</v>
      </c>
      <c r="T286" s="92" t="s">
        <v>85</v>
      </c>
      <c r="U286" s="92" t="s">
        <v>85</v>
      </c>
      <c r="V286" s="92" t="s">
        <v>85</v>
      </c>
      <c r="W286" s="92" t="s">
        <v>85</v>
      </c>
      <c r="X286" s="92" t="s">
        <v>85</v>
      </c>
      <c r="Y286" s="92">
        <v>18</v>
      </c>
      <c r="Z286" s="92">
        <v>3</v>
      </c>
      <c r="AA286" s="92" t="s">
        <v>85</v>
      </c>
      <c r="AB286" s="92" t="s">
        <v>85</v>
      </c>
      <c r="AC286" s="92" t="s">
        <v>85</v>
      </c>
      <c r="AD286" s="92" t="s">
        <v>85</v>
      </c>
      <c r="AE286" s="92" t="s">
        <v>85</v>
      </c>
      <c r="AF286" s="92" t="s">
        <v>85</v>
      </c>
      <c r="AG286" s="92" t="s">
        <v>85</v>
      </c>
      <c r="AH286" s="92" t="s">
        <v>85</v>
      </c>
      <c r="AI286" t="s">
        <v>85</v>
      </c>
      <c r="AJ286" s="92">
        <v>0</v>
      </c>
      <c r="AK286" s="92">
        <v>2</v>
      </c>
      <c r="AL286" s="92">
        <f>0.1*$AL$2</f>
        <v>0.25</v>
      </c>
      <c r="AM286" s="92">
        <f>AM282</f>
        <v>2.7E-2</v>
      </c>
      <c r="AN286" s="92">
        <f>ROUNDUP(AN282/3,0)</f>
        <v>7</v>
      </c>
      <c r="AO286" s="92"/>
      <c r="AP286" s="92"/>
      <c r="AQ286" s="93">
        <f>AM286*I286+AL286</f>
        <v>0.27539187999999998</v>
      </c>
      <c r="AR286" s="93">
        <f t="shared" si="367"/>
        <v>2.7539187999999999E-2</v>
      </c>
      <c r="AS286" s="94">
        <f t="shared" si="368"/>
        <v>0.5</v>
      </c>
      <c r="AT286" s="94">
        <f t="shared" si="369"/>
        <v>0.20073276699999998</v>
      </c>
      <c r="AU286" s="93">
        <f>10068.2*J286*POWER(10,-6)</f>
        <v>9.4685380080000003E-3</v>
      </c>
      <c r="AV286" s="94">
        <f t="shared" si="365"/>
        <v>1.013132373008</v>
      </c>
      <c r="AW286" s="95">
        <f t="shared" si="370"/>
        <v>0</v>
      </c>
      <c r="AX286" s="95">
        <f t="shared" si="371"/>
        <v>1.7115000000000001E-5</v>
      </c>
      <c r="AY286" s="95">
        <f t="shared" si="372"/>
        <v>8.6698802820159607E-6</v>
      </c>
    </row>
    <row r="287" spans="1:51" x14ac:dyDescent="0.3">
      <c r="A287" s="48" t="s">
        <v>24</v>
      </c>
      <c r="B287" s="48" t="str">
        <f>B282</f>
        <v>Трубопровод бутана из К-306 Рег.№ТТ-441</v>
      </c>
      <c r="C287" s="179" t="s">
        <v>197</v>
      </c>
      <c r="D287" s="49" t="s">
        <v>198</v>
      </c>
      <c r="E287" s="167">
        <f>E286</f>
        <v>4.9999999999999998E-7</v>
      </c>
      <c r="F287" s="168">
        <v>635</v>
      </c>
      <c r="G287" s="48">
        <v>8.3000000000000001E-3</v>
      </c>
      <c r="H287" s="50">
        <f t="shared" si="366"/>
        <v>2.6352499999999999E-6</v>
      </c>
      <c r="I287" s="162">
        <f>I286</f>
        <v>0.94044000000000005</v>
      </c>
      <c r="J287" s="169">
        <f>J283*0.15</f>
        <v>9.4044000000000003E-2</v>
      </c>
      <c r="K287" s="173" t="s">
        <v>200</v>
      </c>
      <c r="L287" s="230">
        <v>19</v>
      </c>
      <c r="M287" s="92" t="str">
        <f t="shared" si="362"/>
        <v>С6</v>
      </c>
      <c r="N287" s="92" t="str">
        <f t="shared" si="363"/>
        <v>Трубопровод бутана из К-306 Рег.№ТТ-441</v>
      </c>
      <c r="O287" s="92" t="str">
        <f t="shared" si="364"/>
        <v>Частичное-взрыв</v>
      </c>
      <c r="P287" s="92" t="s">
        <v>85</v>
      </c>
      <c r="Q287" s="92" t="s">
        <v>85</v>
      </c>
      <c r="R287" s="92" t="s">
        <v>85</v>
      </c>
      <c r="S287" s="92" t="s">
        <v>85</v>
      </c>
      <c r="T287" s="92">
        <v>0</v>
      </c>
      <c r="U287" s="92">
        <v>29.1</v>
      </c>
      <c r="V287" s="92">
        <v>83.1</v>
      </c>
      <c r="W287" s="92">
        <v>211.1</v>
      </c>
      <c r="X287" s="92">
        <v>356.1</v>
      </c>
      <c r="Y287" s="92" t="s">
        <v>85</v>
      </c>
      <c r="Z287" s="92" t="s">
        <v>85</v>
      </c>
      <c r="AA287" s="92" t="s">
        <v>85</v>
      </c>
      <c r="AB287" s="92" t="s">
        <v>85</v>
      </c>
      <c r="AC287" s="92" t="s">
        <v>85</v>
      </c>
      <c r="AD287" s="92" t="s">
        <v>85</v>
      </c>
      <c r="AE287" s="92" t="s">
        <v>85</v>
      </c>
      <c r="AF287" s="92" t="s">
        <v>85</v>
      </c>
      <c r="AG287" s="92" t="s">
        <v>85</v>
      </c>
      <c r="AH287" s="92" t="s">
        <v>85</v>
      </c>
      <c r="AI287" t="s">
        <v>85</v>
      </c>
      <c r="AJ287" s="92">
        <v>0</v>
      </c>
      <c r="AK287" s="92">
        <v>1</v>
      </c>
      <c r="AL287" s="92">
        <f>0.1*$AL$2</f>
        <v>0.25</v>
      </c>
      <c r="AM287" s="92">
        <f>AM282</f>
        <v>2.7E-2</v>
      </c>
      <c r="AN287" s="92">
        <f>AN286</f>
        <v>7</v>
      </c>
      <c r="AO287" s="92"/>
      <c r="AP287" s="92"/>
      <c r="AQ287" s="93">
        <f t="shared" ref="AQ287:AQ288" si="373">AM287*I287+AL287</f>
        <v>0.27539187999999998</v>
      </c>
      <c r="AR287" s="93">
        <f t="shared" si="367"/>
        <v>2.7539187999999999E-2</v>
      </c>
      <c r="AS287" s="94">
        <f t="shared" si="368"/>
        <v>0.25</v>
      </c>
      <c r="AT287" s="94">
        <f t="shared" si="369"/>
        <v>0.13823276699999998</v>
      </c>
      <c r="AU287" s="93">
        <f>10068.2*J287*POWER(10,-6)*10</f>
        <v>9.4685380080000003E-3</v>
      </c>
      <c r="AV287" s="94">
        <f t="shared" si="365"/>
        <v>0.70063237300799996</v>
      </c>
      <c r="AW287" s="95">
        <f t="shared" si="370"/>
        <v>0</v>
      </c>
      <c r="AX287" s="95">
        <f t="shared" si="371"/>
        <v>2.6352499999999999E-6</v>
      </c>
      <c r="AY287" s="95">
        <f t="shared" si="372"/>
        <v>1.8463414609693319E-6</v>
      </c>
    </row>
    <row r="288" spans="1:51" x14ac:dyDescent="0.3">
      <c r="A288" s="48" t="s">
        <v>219</v>
      </c>
      <c r="B288" s="48" t="str">
        <f>B282</f>
        <v>Трубопровод бутана из К-306 Рег.№ТТ-441</v>
      </c>
      <c r="C288" s="179" t="s">
        <v>172</v>
      </c>
      <c r="D288" s="49" t="s">
        <v>174</v>
      </c>
      <c r="E288" s="167">
        <f>E286</f>
        <v>4.9999999999999998E-7</v>
      </c>
      <c r="F288" s="168">
        <f>F282</f>
        <v>489</v>
      </c>
      <c r="G288" s="48">
        <v>2.64E-2</v>
      </c>
      <c r="H288" s="50">
        <f t="shared" si="366"/>
        <v>6.4547999999999996E-6</v>
      </c>
      <c r="I288" s="162">
        <f>0.15*I282</f>
        <v>0.94044000000000005</v>
      </c>
      <c r="J288" s="169">
        <f>J284*0.15</f>
        <v>0.56426399999999999</v>
      </c>
      <c r="K288" s="174"/>
      <c r="L288" s="178"/>
      <c r="M288" s="92" t="str">
        <f t="shared" si="362"/>
        <v>С7</v>
      </c>
      <c r="N288" s="92" t="str">
        <f t="shared" si="363"/>
        <v>Трубопровод бутана из К-306 Рег.№ТТ-441</v>
      </c>
      <c r="O288" s="92" t="str">
        <f t="shared" si="364"/>
        <v>Частичное-пожар-вспышка</v>
      </c>
      <c r="P288" s="92" t="s">
        <v>85</v>
      </c>
      <c r="Q288" s="92" t="s">
        <v>85</v>
      </c>
      <c r="R288" s="92" t="s">
        <v>85</v>
      </c>
      <c r="S288" s="92" t="s">
        <v>85</v>
      </c>
      <c r="T288" s="92" t="s">
        <v>85</v>
      </c>
      <c r="U288" s="92" t="s">
        <v>85</v>
      </c>
      <c r="V288" s="92" t="s">
        <v>85</v>
      </c>
      <c r="W288" s="92" t="s">
        <v>85</v>
      </c>
      <c r="X288" s="92" t="s">
        <v>85</v>
      </c>
      <c r="Y288" s="92" t="s">
        <v>85</v>
      </c>
      <c r="Z288" s="92" t="s">
        <v>85</v>
      </c>
      <c r="AA288" s="92">
        <v>27.75</v>
      </c>
      <c r="AB288" s="92">
        <v>33.299999999999997</v>
      </c>
      <c r="AC288" s="92" t="s">
        <v>85</v>
      </c>
      <c r="AD288" s="92" t="s">
        <v>85</v>
      </c>
      <c r="AE288" s="92" t="s">
        <v>85</v>
      </c>
      <c r="AF288" s="92" t="s">
        <v>85</v>
      </c>
      <c r="AG288" s="92" t="s">
        <v>85</v>
      </c>
      <c r="AH288" s="92" t="s">
        <v>85</v>
      </c>
      <c r="AI288" t="s">
        <v>85</v>
      </c>
      <c r="AJ288" s="92">
        <v>0</v>
      </c>
      <c r="AK288" s="92">
        <v>1</v>
      </c>
      <c r="AL288" s="92">
        <f>0.1*$AL$2</f>
        <v>0.25</v>
      </c>
      <c r="AM288" s="92">
        <f>AM282</f>
        <v>2.7E-2</v>
      </c>
      <c r="AN288" s="92">
        <f>ROUNDUP(AN282/3,0)</f>
        <v>7</v>
      </c>
      <c r="AO288" s="92"/>
      <c r="AP288" s="92"/>
      <c r="AQ288" s="93">
        <f t="shared" si="373"/>
        <v>0.27539187999999998</v>
      </c>
      <c r="AR288" s="93">
        <f t="shared" si="367"/>
        <v>2.7539187999999999E-2</v>
      </c>
      <c r="AS288" s="94">
        <f t="shared" si="368"/>
        <v>0.25</v>
      </c>
      <c r="AT288" s="94">
        <f t="shared" si="369"/>
        <v>0.13823276699999998</v>
      </c>
      <c r="AU288" s="93">
        <f>10068.2*J288*POWER(10,-6)*10</f>
        <v>5.6811228048000005E-2</v>
      </c>
      <c r="AV288" s="94">
        <f t="shared" si="365"/>
        <v>0.74797506304799999</v>
      </c>
      <c r="AW288" s="95">
        <f t="shared" si="370"/>
        <v>0</v>
      </c>
      <c r="AX288" s="95">
        <f t="shared" si="371"/>
        <v>6.4547999999999996E-6</v>
      </c>
      <c r="AY288" s="95">
        <f t="shared" si="372"/>
        <v>4.8280294369622301E-6</v>
      </c>
    </row>
    <row r="289" spans="1:51" ht="15" thickBot="1" x14ac:dyDescent="0.35">
      <c r="A289" s="48" t="s">
        <v>220</v>
      </c>
      <c r="B289" s="48" t="str">
        <f>B282</f>
        <v>Трубопровод бутана из К-306 Рег.№ТТ-441</v>
      </c>
      <c r="C289" s="179" t="s">
        <v>173</v>
      </c>
      <c r="D289" s="49" t="s">
        <v>62</v>
      </c>
      <c r="E289" s="167">
        <f>E286</f>
        <v>4.9999999999999998E-7</v>
      </c>
      <c r="F289" s="168">
        <f>F282</f>
        <v>489</v>
      </c>
      <c r="G289" s="48">
        <v>0.93030000000000002</v>
      </c>
      <c r="H289" s="50">
        <f t="shared" si="366"/>
        <v>2.2745834999999997E-4</v>
      </c>
      <c r="I289" s="162">
        <f>0.15*I282</f>
        <v>0.94044000000000005</v>
      </c>
      <c r="J289" s="171">
        <v>0</v>
      </c>
      <c r="K289" s="175"/>
      <c r="L289" s="176"/>
      <c r="M289" s="92" t="str">
        <f t="shared" si="362"/>
        <v>С8</v>
      </c>
      <c r="N289" s="92" t="str">
        <f t="shared" si="363"/>
        <v>Трубопровод бутана из К-306 Рег.№ТТ-441</v>
      </c>
      <c r="O289" s="92" t="str">
        <f t="shared" si="364"/>
        <v>Частичное-ликвидация</v>
      </c>
      <c r="P289" s="92" t="s">
        <v>85</v>
      </c>
      <c r="Q289" s="92" t="s">
        <v>85</v>
      </c>
      <c r="R289" s="92" t="s">
        <v>85</v>
      </c>
      <c r="S289" s="92" t="s">
        <v>85</v>
      </c>
      <c r="T289" s="92" t="s">
        <v>85</v>
      </c>
      <c r="U289" s="92" t="s">
        <v>85</v>
      </c>
      <c r="V289" s="92" t="s">
        <v>85</v>
      </c>
      <c r="W289" s="92" t="s">
        <v>85</v>
      </c>
      <c r="X289" s="92" t="s">
        <v>85</v>
      </c>
      <c r="Y289" s="92" t="s">
        <v>85</v>
      </c>
      <c r="Z289" s="92" t="s">
        <v>85</v>
      </c>
      <c r="AA289" s="92" t="s">
        <v>85</v>
      </c>
      <c r="AB289" s="92" t="s">
        <v>85</v>
      </c>
      <c r="AC289" s="92" t="s">
        <v>85</v>
      </c>
      <c r="AD289" s="92" t="s">
        <v>85</v>
      </c>
      <c r="AE289" s="92" t="s">
        <v>85</v>
      </c>
      <c r="AF289" s="92" t="s">
        <v>85</v>
      </c>
      <c r="AG289" s="92" t="s">
        <v>85</v>
      </c>
      <c r="AH289" s="92" t="s">
        <v>85</v>
      </c>
      <c r="AI289" t="s">
        <v>85</v>
      </c>
      <c r="AJ289" s="92">
        <v>0</v>
      </c>
      <c r="AK289" s="92">
        <v>0</v>
      </c>
      <c r="AL289" s="92">
        <f>0.1*$AL$2</f>
        <v>0.25</v>
      </c>
      <c r="AM289" s="92">
        <f>AM282</f>
        <v>2.7E-2</v>
      </c>
      <c r="AN289" s="92">
        <f>ROUNDUP(AN282/3,0)</f>
        <v>7</v>
      </c>
      <c r="AO289" s="92"/>
      <c r="AP289" s="92"/>
      <c r="AQ289" s="93">
        <f>AM289*I289*0.1+AL289</f>
        <v>0.25253918800000003</v>
      </c>
      <c r="AR289" s="93">
        <f t="shared" si="367"/>
        <v>2.5253918800000004E-2</v>
      </c>
      <c r="AS289" s="94">
        <f t="shared" si="368"/>
        <v>0</v>
      </c>
      <c r="AT289" s="94">
        <f t="shared" si="369"/>
        <v>6.9448276700000006E-2</v>
      </c>
      <c r="AU289" s="93">
        <f>1333*J288*POWER(10,-6)</f>
        <v>7.5216391199999996E-4</v>
      </c>
      <c r="AV289" s="94">
        <f t="shared" si="365"/>
        <v>0.34799354741200006</v>
      </c>
      <c r="AW289" s="95">
        <f t="shared" si="370"/>
        <v>0</v>
      </c>
      <c r="AX289" s="95">
        <f t="shared" si="371"/>
        <v>0</v>
      </c>
      <c r="AY289" s="95">
        <f t="shared" si="372"/>
        <v>7.9154038104980293E-5</v>
      </c>
    </row>
    <row r="290" spans="1:51" x14ac:dyDescent="0.3">
      <c r="A290" s="52"/>
      <c r="B290" s="52"/>
      <c r="C290" s="92"/>
      <c r="D290" s="268"/>
      <c r="E290" s="269"/>
      <c r="F290" s="270"/>
      <c r="G290" s="52"/>
      <c r="H290" s="95"/>
      <c r="I290" s="94"/>
      <c r="J290" s="52"/>
      <c r="K290" s="52"/>
      <c r="L290" s="52"/>
      <c r="M290" s="92"/>
      <c r="N290" s="92"/>
      <c r="O290" s="92"/>
      <c r="P290" s="92" t="s">
        <v>85</v>
      </c>
      <c r="Q290" s="92" t="s">
        <v>85</v>
      </c>
      <c r="R290" s="92" t="s">
        <v>85</v>
      </c>
      <c r="S290" s="92" t="s">
        <v>85</v>
      </c>
      <c r="T290" s="92" t="s">
        <v>85</v>
      </c>
      <c r="U290" s="92" t="s">
        <v>85</v>
      </c>
      <c r="V290" s="92" t="s">
        <v>85</v>
      </c>
      <c r="W290" s="92" t="s">
        <v>85</v>
      </c>
      <c r="X290" s="92" t="s">
        <v>85</v>
      </c>
      <c r="Y290" s="92" t="s">
        <v>85</v>
      </c>
      <c r="Z290" s="92" t="s">
        <v>85</v>
      </c>
      <c r="AA290" s="92" t="s">
        <v>85</v>
      </c>
      <c r="AB290" s="92" t="s">
        <v>85</v>
      </c>
      <c r="AC290" s="92" t="s">
        <v>85</v>
      </c>
      <c r="AD290" s="92" t="s">
        <v>85</v>
      </c>
      <c r="AE290" s="92" t="s">
        <v>85</v>
      </c>
      <c r="AF290" s="92" t="s">
        <v>85</v>
      </c>
      <c r="AG290" s="92" t="s">
        <v>85</v>
      </c>
      <c r="AH290" s="92" t="s">
        <v>85</v>
      </c>
      <c r="AI290" t="s">
        <v>85</v>
      </c>
      <c r="AJ290" s="92"/>
      <c r="AK290" s="92"/>
      <c r="AL290" s="92"/>
      <c r="AM290" s="92"/>
      <c r="AN290" s="92"/>
      <c r="AO290" s="92"/>
      <c r="AP290" s="92"/>
      <c r="AQ290" s="93"/>
      <c r="AR290" s="93"/>
      <c r="AS290" s="94"/>
      <c r="AT290" s="94"/>
      <c r="AU290" s="93"/>
      <c r="AV290" s="94"/>
      <c r="AW290" s="95"/>
      <c r="AX290" s="95"/>
      <c r="AY290" s="95"/>
    </row>
    <row r="291" spans="1:51" ht="15" thickBot="1" x14ac:dyDescent="0.35">
      <c r="P291" t="s">
        <v>85</v>
      </c>
      <c r="Q291" t="s">
        <v>85</v>
      </c>
      <c r="R291" t="s">
        <v>85</v>
      </c>
      <c r="S291" t="s">
        <v>85</v>
      </c>
      <c r="T291" t="s">
        <v>85</v>
      </c>
      <c r="U291" t="s">
        <v>85</v>
      </c>
      <c r="V291" t="s">
        <v>85</v>
      </c>
      <c r="W291" t="s">
        <v>85</v>
      </c>
      <c r="X291" t="s">
        <v>85</v>
      </c>
      <c r="Y291" t="s">
        <v>85</v>
      </c>
      <c r="Z291" t="s">
        <v>85</v>
      </c>
      <c r="AA291" t="s">
        <v>85</v>
      </c>
      <c r="AB291" t="s">
        <v>85</v>
      </c>
      <c r="AC291" t="s">
        <v>85</v>
      </c>
      <c r="AD291" t="s">
        <v>85</v>
      </c>
      <c r="AE291" t="s">
        <v>85</v>
      </c>
      <c r="AF291" t="s">
        <v>85</v>
      </c>
      <c r="AG291" t="s">
        <v>85</v>
      </c>
      <c r="AH291" t="s">
        <v>85</v>
      </c>
      <c r="AI291" t="s">
        <v>85</v>
      </c>
    </row>
    <row r="292" spans="1:51" ht="15" thickBot="1" x14ac:dyDescent="0.35">
      <c r="A292" s="48" t="s">
        <v>19</v>
      </c>
      <c r="B292" s="163" t="s">
        <v>365</v>
      </c>
      <c r="C292" s="179" t="s">
        <v>168</v>
      </c>
      <c r="D292" s="49" t="s">
        <v>60</v>
      </c>
      <c r="E292" s="166">
        <v>9.9999999999999995E-8</v>
      </c>
      <c r="F292" s="163">
        <v>421</v>
      </c>
      <c r="G292" s="48">
        <v>0.2</v>
      </c>
      <c r="H292" s="50">
        <f>E292*F292*G292</f>
        <v>8.4200000000000007E-6</v>
      </c>
      <c r="I292" s="164">
        <f>1.2*5.27</f>
        <v>6.323999999999999</v>
      </c>
      <c r="J292" s="162">
        <f>I292</f>
        <v>6.323999999999999</v>
      </c>
      <c r="K292" s="172" t="s">
        <v>184</v>
      </c>
      <c r="L292" s="177">
        <f>I292*20</f>
        <v>126.47999999999998</v>
      </c>
      <c r="M292" s="92" t="str">
        <f t="shared" ref="M292:N297" si="374">A292</f>
        <v>С1</v>
      </c>
      <c r="N292" s="92" t="str">
        <f t="shared" si="374"/>
        <v>Трубопровод насыщенного амина с куба К-305 Рег.№ТТ-333</v>
      </c>
      <c r="O292" s="92" t="str">
        <f t="shared" ref="O292:O297" si="375">D292</f>
        <v>Полное-пожар</v>
      </c>
      <c r="P292" s="92">
        <v>15.3</v>
      </c>
      <c r="Q292" s="92">
        <v>20.5</v>
      </c>
      <c r="R292" s="92">
        <v>28.4</v>
      </c>
      <c r="S292" s="92">
        <v>51.5</v>
      </c>
      <c r="T292" s="92" t="s">
        <v>85</v>
      </c>
      <c r="U292" s="92" t="s">
        <v>85</v>
      </c>
      <c r="V292" s="92" t="s">
        <v>85</v>
      </c>
      <c r="W292" s="92" t="s">
        <v>85</v>
      </c>
      <c r="X292" s="92" t="s">
        <v>85</v>
      </c>
      <c r="Y292" s="92" t="s">
        <v>85</v>
      </c>
      <c r="Z292" s="92" t="s">
        <v>85</v>
      </c>
      <c r="AA292" s="92" t="s">
        <v>85</v>
      </c>
      <c r="AB292" s="92" t="s">
        <v>85</v>
      </c>
      <c r="AC292" s="92" t="s">
        <v>85</v>
      </c>
      <c r="AD292" s="92" t="s">
        <v>85</v>
      </c>
      <c r="AE292" s="92" t="s">
        <v>85</v>
      </c>
      <c r="AF292" s="92" t="s">
        <v>85</v>
      </c>
      <c r="AG292" s="92" t="s">
        <v>85</v>
      </c>
      <c r="AH292" s="92" t="s">
        <v>85</v>
      </c>
      <c r="AI292" t="s">
        <v>85</v>
      </c>
      <c r="AJ292" s="52">
        <v>1</v>
      </c>
      <c r="AK292" s="52">
        <v>2</v>
      </c>
      <c r="AL292" s="165">
        <v>0.89</v>
      </c>
      <c r="AM292" s="165">
        <v>0.1</v>
      </c>
      <c r="AN292" s="165">
        <v>3</v>
      </c>
      <c r="AO292" s="92"/>
      <c r="AP292" s="92"/>
      <c r="AQ292" s="93">
        <f>AM292*I292+AL292</f>
        <v>1.5224</v>
      </c>
      <c r="AR292" s="93">
        <f>0.1*AQ292</f>
        <v>0.15224000000000001</v>
      </c>
      <c r="AS292" s="94">
        <f>AJ292*3+0.25*AK292</f>
        <v>3.5</v>
      </c>
      <c r="AT292" s="94">
        <f>SUM(AQ292:AS292)/4</f>
        <v>1.29366</v>
      </c>
      <c r="AU292" s="93">
        <f>10068.2*J292*POWER(10,-6)</f>
        <v>6.3671296799999999E-2</v>
      </c>
      <c r="AV292" s="94">
        <f>AU292+AT292+AS292+AR292+AQ292</f>
        <v>6.5319712968000001</v>
      </c>
      <c r="AW292" s="95">
        <f>AJ292*H292</f>
        <v>8.4200000000000007E-6</v>
      </c>
      <c r="AX292" s="95">
        <f>H292*AK292</f>
        <v>1.6840000000000001E-5</v>
      </c>
      <c r="AY292" s="95">
        <f>H292*AV292</f>
        <v>5.4999198319056008E-5</v>
      </c>
    </row>
    <row r="293" spans="1:51" ht="15" thickBot="1" x14ac:dyDescent="0.35">
      <c r="A293" s="48" t="s">
        <v>20</v>
      </c>
      <c r="B293" s="48" t="str">
        <f>B292</f>
        <v>Трубопровод насыщенного амина с куба К-305 Рег.№ТТ-333</v>
      </c>
      <c r="C293" s="179" t="s">
        <v>169</v>
      </c>
      <c r="D293" s="49" t="s">
        <v>63</v>
      </c>
      <c r="E293" s="167">
        <f>E292</f>
        <v>9.9999999999999995E-8</v>
      </c>
      <c r="F293" s="168">
        <f>F292</f>
        <v>421</v>
      </c>
      <c r="G293" s="48">
        <v>0.04</v>
      </c>
      <c r="H293" s="50">
        <f t="shared" ref="H293:H297" si="376">E293*F293*G293</f>
        <v>1.6840000000000001E-6</v>
      </c>
      <c r="I293" s="162">
        <f>I292</f>
        <v>6.323999999999999</v>
      </c>
      <c r="J293" s="163">
        <v>0.32100000000000001</v>
      </c>
      <c r="K293" s="172" t="s">
        <v>185</v>
      </c>
      <c r="L293" s="177">
        <v>0</v>
      </c>
      <c r="M293" s="92" t="str">
        <f t="shared" si="374"/>
        <v>С2</v>
      </c>
      <c r="N293" s="92" t="str">
        <f t="shared" si="374"/>
        <v>Трубопровод насыщенного амина с куба К-305 Рег.№ТТ-333</v>
      </c>
      <c r="O293" s="92" t="str">
        <f t="shared" si="375"/>
        <v>Полное-взрыв</v>
      </c>
      <c r="P293" s="92" t="s">
        <v>85</v>
      </c>
      <c r="Q293" s="92" t="s">
        <v>85</v>
      </c>
      <c r="R293" s="92" t="s">
        <v>85</v>
      </c>
      <c r="S293" s="92" t="s">
        <v>85</v>
      </c>
      <c r="T293" s="92">
        <v>0</v>
      </c>
      <c r="U293" s="92">
        <v>0</v>
      </c>
      <c r="V293" s="92">
        <v>63.6</v>
      </c>
      <c r="W293" s="92">
        <v>173.1</v>
      </c>
      <c r="X293" s="92">
        <v>296.60000000000002</v>
      </c>
      <c r="Y293" s="92" t="s">
        <v>85</v>
      </c>
      <c r="Z293" s="92" t="s">
        <v>85</v>
      </c>
      <c r="AA293" s="92" t="s">
        <v>85</v>
      </c>
      <c r="AB293" s="92" t="s">
        <v>85</v>
      </c>
      <c r="AC293" s="92" t="s">
        <v>85</v>
      </c>
      <c r="AD293" s="92" t="s">
        <v>85</v>
      </c>
      <c r="AE293" s="92" t="s">
        <v>85</v>
      </c>
      <c r="AF293" s="92" t="s">
        <v>85</v>
      </c>
      <c r="AG293" s="92" t="s">
        <v>85</v>
      </c>
      <c r="AH293" s="92" t="s">
        <v>85</v>
      </c>
      <c r="AI293" t="s">
        <v>85</v>
      </c>
      <c r="AJ293" s="52">
        <v>2</v>
      </c>
      <c r="AK293" s="52">
        <v>2</v>
      </c>
      <c r="AL293" s="92">
        <f>AL292</f>
        <v>0.89</v>
      </c>
      <c r="AM293" s="92">
        <f>AM292</f>
        <v>0.1</v>
      </c>
      <c r="AN293" s="92">
        <f>AN292</f>
        <v>3</v>
      </c>
      <c r="AO293" s="92"/>
      <c r="AP293" s="92"/>
      <c r="AQ293" s="93">
        <f>AM293*I293+AL293</f>
        <v>1.5224</v>
      </c>
      <c r="AR293" s="93">
        <f t="shared" ref="AR293:AR297" si="377">0.1*AQ293</f>
        <v>0.15224000000000001</v>
      </c>
      <c r="AS293" s="94">
        <f t="shared" ref="AS293:AS297" si="378">AJ293*3+0.25*AK293</f>
        <v>6.5</v>
      </c>
      <c r="AT293" s="94">
        <f t="shared" ref="AT293:AT297" si="379">SUM(AQ293:AS293)/4</f>
        <v>2.04366</v>
      </c>
      <c r="AU293" s="93">
        <f>10068.2*J293*POWER(10,-6)*10</f>
        <v>3.2318922E-2</v>
      </c>
      <c r="AV293" s="94">
        <f t="shared" ref="AV293:AV297" si="380">AU293+AT293+AS293+AR293+AQ293</f>
        <v>10.250618922000001</v>
      </c>
      <c r="AW293" s="95">
        <f t="shared" ref="AW293:AW297" si="381">AJ293*H293</f>
        <v>3.3680000000000002E-6</v>
      </c>
      <c r="AX293" s="95">
        <f t="shared" ref="AX293:AX297" si="382">H293*AK293</f>
        <v>3.3680000000000002E-6</v>
      </c>
      <c r="AY293" s="95">
        <f t="shared" ref="AY293:AY297" si="383">H293*AV293</f>
        <v>1.7262042264648004E-5</v>
      </c>
    </row>
    <row r="294" spans="1:51" x14ac:dyDescent="0.3">
      <c r="A294" s="48" t="s">
        <v>21</v>
      </c>
      <c r="B294" s="48" t="str">
        <f>B292</f>
        <v>Трубопровод насыщенного амина с куба К-305 Рег.№ТТ-333</v>
      </c>
      <c r="C294" s="179" t="s">
        <v>178</v>
      </c>
      <c r="D294" s="49" t="s">
        <v>180</v>
      </c>
      <c r="E294" s="167">
        <f>E292</f>
        <v>9.9999999999999995E-8</v>
      </c>
      <c r="F294" s="168">
        <f>F292</f>
        <v>421</v>
      </c>
      <c r="G294" s="48">
        <v>0.76</v>
      </c>
      <c r="H294" s="50">
        <f t="shared" si="376"/>
        <v>3.1996000000000003E-5</v>
      </c>
      <c r="I294" s="162">
        <f>I292</f>
        <v>6.323999999999999</v>
      </c>
      <c r="J294" s="169">
        <f>J293*0.25</f>
        <v>8.0250000000000002E-2</v>
      </c>
      <c r="K294" s="172" t="s">
        <v>186</v>
      </c>
      <c r="L294" s="177">
        <v>0</v>
      </c>
      <c r="M294" s="92" t="str">
        <f t="shared" si="374"/>
        <v>С3</v>
      </c>
      <c r="N294" s="92" t="str">
        <f t="shared" si="374"/>
        <v>Трубопровод насыщенного амина с куба К-305 Рег.№ТТ-333</v>
      </c>
      <c r="O294" s="92" t="str">
        <f t="shared" si="375"/>
        <v>Полное-токси</v>
      </c>
      <c r="P294" s="92" t="s">
        <v>85</v>
      </c>
      <c r="Q294" s="92" t="s">
        <v>85</v>
      </c>
      <c r="R294" s="92" t="s">
        <v>85</v>
      </c>
      <c r="S294" s="92" t="s">
        <v>85</v>
      </c>
      <c r="T294" s="92" t="s">
        <v>85</v>
      </c>
      <c r="U294" s="92" t="s">
        <v>85</v>
      </c>
      <c r="V294" s="92" t="s">
        <v>85</v>
      </c>
      <c r="W294" s="92" t="s">
        <v>85</v>
      </c>
      <c r="X294" s="92" t="s">
        <v>85</v>
      </c>
      <c r="Y294" s="92" t="s">
        <v>85</v>
      </c>
      <c r="Z294" s="92" t="s">
        <v>85</v>
      </c>
      <c r="AA294" s="92" t="s">
        <v>85</v>
      </c>
      <c r="AB294" s="92" t="s">
        <v>85</v>
      </c>
      <c r="AC294" s="92">
        <v>10</v>
      </c>
      <c r="AD294" s="92">
        <v>29.3</v>
      </c>
      <c r="AE294" s="92" t="s">
        <v>85</v>
      </c>
      <c r="AF294" s="92" t="s">
        <v>85</v>
      </c>
      <c r="AG294" s="92" t="s">
        <v>85</v>
      </c>
      <c r="AH294" s="92" t="s">
        <v>85</v>
      </c>
      <c r="AI294" t="s">
        <v>85</v>
      </c>
      <c r="AJ294" s="92">
        <v>0</v>
      </c>
      <c r="AK294" s="92">
        <v>1</v>
      </c>
      <c r="AL294" s="92">
        <f>AL292</f>
        <v>0.89</v>
      </c>
      <c r="AM294" s="92">
        <f>AM292</f>
        <v>0.1</v>
      </c>
      <c r="AN294" s="92">
        <f>AN292</f>
        <v>3</v>
      </c>
      <c r="AO294" s="92"/>
      <c r="AP294" s="92"/>
      <c r="AQ294" s="93">
        <f>AM294*I294*0.1+AL294</f>
        <v>0.95323999999999998</v>
      </c>
      <c r="AR294" s="93">
        <f t="shared" si="377"/>
        <v>9.5324000000000006E-2</v>
      </c>
      <c r="AS294" s="94">
        <f t="shared" si="378"/>
        <v>0.25</v>
      </c>
      <c r="AT294" s="94">
        <f t="shared" si="379"/>
        <v>0.32464100000000001</v>
      </c>
      <c r="AU294" s="93">
        <f>1333*J293*POWER(10,-6)</f>
        <v>4.2789299999999999E-4</v>
      </c>
      <c r="AV294" s="94">
        <f t="shared" si="380"/>
        <v>1.6236328929999999</v>
      </c>
      <c r="AW294" s="95">
        <f t="shared" si="381"/>
        <v>0</v>
      </c>
      <c r="AX294" s="95">
        <f t="shared" si="382"/>
        <v>3.1996000000000003E-5</v>
      </c>
      <c r="AY294" s="95">
        <f t="shared" si="383"/>
        <v>5.1949758044428003E-5</v>
      </c>
    </row>
    <row r="295" spans="1:51" x14ac:dyDescent="0.3">
      <c r="A295" s="48" t="s">
        <v>22</v>
      </c>
      <c r="B295" s="48" t="str">
        <f>B292</f>
        <v>Трубопровод насыщенного амина с куба К-305 Рег.№ТТ-333</v>
      </c>
      <c r="C295" s="179" t="s">
        <v>171</v>
      </c>
      <c r="D295" s="49" t="s">
        <v>86</v>
      </c>
      <c r="E295" s="166">
        <v>4.9999999999999998E-7</v>
      </c>
      <c r="F295" s="168">
        <f>F292</f>
        <v>421</v>
      </c>
      <c r="G295" s="48">
        <v>0.2</v>
      </c>
      <c r="H295" s="50">
        <f t="shared" si="376"/>
        <v>4.21E-5</v>
      </c>
      <c r="I295" s="162">
        <f>0.15*I292</f>
        <v>0.94859999999999978</v>
      </c>
      <c r="J295" s="162">
        <f>I295</f>
        <v>0.94859999999999978</v>
      </c>
      <c r="K295" s="174" t="s">
        <v>188</v>
      </c>
      <c r="L295" s="178">
        <v>45390</v>
      </c>
      <c r="M295" s="92" t="str">
        <f t="shared" si="374"/>
        <v>С4</v>
      </c>
      <c r="N295" s="92" t="str">
        <f t="shared" si="374"/>
        <v>Трубопровод насыщенного амина с куба К-305 Рег.№ТТ-333</v>
      </c>
      <c r="O295" s="92" t="str">
        <f t="shared" si="375"/>
        <v>Частичное-пожар</v>
      </c>
      <c r="P295" s="92">
        <v>11.2</v>
      </c>
      <c r="Q295" s="92">
        <v>13.9</v>
      </c>
      <c r="R295" s="92">
        <v>17.899999999999999</v>
      </c>
      <c r="S295" s="92">
        <v>29.7</v>
      </c>
      <c r="T295" s="92" t="s">
        <v>85</v>
      </c>
      <c r="U295" s="92" t="s">
        <v>85</v>
      </c>
      <c r="V295" s="92" t="s">
        <v>85</v>
      </c>
      <c r="W295" s="92" t="s">
        <v>85</v>
      </c>
      <c r="X295" s="92" t="s">
        <v>85</v>
      </c>
      <c r="Y295" s="92" t="s">
        <v>85</v>
      </c>
      <c r="Z295" s="92" t="s">
        <v>85</v>
      </c>
      <c r="AA295" s="92" t="s">
        <v>85</v>
      </c>
      <c r="AB295" s="92" t="s">
        <v>85</v>
      </c>
      <c r="AC295" s="92" t="s">
        <v>85</v>
      </c>
      <c r="AD295" s="92" t="s">
        <v>85</v>
      </c>
      <c r="AE295" s="92" t="s">
        <v>85</v>
      </c>
      <c r="AF295" s="92" t="s">
        <v>85</v>
      </c>
      <c r="AG295" s="92" t="s">
        <v>85</v>
      </c>
      <c r="AH295" s="92" t="s">
        <v>85</v>
      </c>
      <c r="AI295" t="s">
        <v>85</v>
      </c>
      <c r="AJ295" s="92">
        <v>0</v>
      </c>
      <c r="AK295" s="92">
        <v>2</v>
      </c>
      <c r="AL295" s="92">
        <f>0.1*$AL$2</f>
        <v>0.25</v>
      </c>
      <c r="AM295" s="92">
        <f>AM292</f>
        <v>0.1</v>
      </c>
      <c r="AN295" s="92">
        <f>ROUNDUP(AN292/3,0)</f>
        <v>1</v>
      </c>
      <c r="AO295" s="92"/>
      <c r="AP295" s="92"/>
      <c r="AQ295" s="93">
        <f>AM295*I295+AL295</f>
        <v>0.34486</v>
      </c>
      <c r="AR295" s="93">
        <f t="shared" si="377"/>
        <v>3.4486000000000003E-2</v>
      </c>
      <c r="AS295" s="94">
        <f t="shared" si="378"/>
        <v>0.5</v>
      </c>
      <c r="AT295" s="94">
        <f t="shared" si="379"/>
        <v>0.21983649999999999</v>
      </c>
      <c r="AU295" s="93">
        <f>10068.2*J295*POWER(10,-6)</f>
        <v>9.5506945199999981E-3</v>
      </c>
      <c r="AV295" s="94">
        <f t="shared" si="380"/>
        <v>1.1087331945200001</v>
      </c>
      <c r="AW295" s="95">
        <f t="shared" si="381"/>
        <v>0</v>
      </c>
      <c r="AX295" s="95">
        <f t="shared" si="382"/>
        <v>8.42E-5</v>
      </c>
      <c r="AY295" s="95">
        <f t="shared" si="383"/>
        <v>4.6677667489292002E-5</v>
      </c>
    </row>
    <row r="296" spans="1:51" x14ac:dyDescent="0.3">
      <c r="A296" s="48" t="s">
        <v>23</v>
      </c>
      <c r="B296" s="48" t="str">
        <f>B292</f>
        <v>Трубопровод насыщенного амина с куба К-305 Рег.№ТТ-333</v>
      </c>
      <c r="C296" s="179" t="s">
        <v>172</v>
      </c>
      <c r="D296" s="49" t="s">
        <v>174</v>
      </c>
      <c r="E296" s="167">
        <f>E295</f>
        <v>4.9999999999999998E-7</v>
      </c>
      <c r="F296" s="168">
        <f>F292</f>
        <v>421</v>
      </c>
      <c r="G296" s="48">
        <v>0.04</v>
      </c>
      <c r="H296" s="50">
        <f t="shared" si="376"/>
        <v>8.4200000000000007E-6</v>
      </c>
      <c r="I296" s="162">
        <f>0.15*I292</f>
        <v>0.94859999999999978</v>
      </c>
      <c r="J296" s="162">
        <f>0.15*J293</f>
        <v>4.8149999999999998E-2</v>
      </c>
      <c r="K296" s="174" t="s">
        <v>189</v>
      </c>
      <c r="L296" s="178">
        <v>3</v>
      </c>
      <c r="M296" s="92" t="str">
        <f t="shared" si="374"/>
        <v>С5</v>
      </c>
      <c r="N296" s="92" t="str">
        <f t="shared" si="374"/>
        <v>Трубопровод насыщенного амина с куба К-305 Рег.№ТТ-333</v>
      </c>
      <c r="O296" s="92" t="str">
        <f t="shared" si="375"/>
        <v>Частичное-пожар-вспышка</v>
      </c>
      <c r="P296" s="92" t="s">
        <v>85</v>
      </c>
      <c r="Q296" s="92" t="s">
        <v>85</v>
      </c>
      <c r="R296" s="92" t="s">
        <v>85</v>
      </c>
      <c r="S296" s="92" t="s">
        <v>85</v>
      </c>
      <c r="T296" s="92" t="s">
        <v>85</v>
      </c>
      <c r="U296" s="92" t="s">
        <v>85</v>
      </c>
      <c r="V296" s="92" t="s">
        <v>85</v>
      </c>
      <c r="W296" s="92" t="s">
        <v>85</v>
      </c>
      <c r="X296" s="92" t="s">
        <v>85</v>
      </c>
      <c r="Y296" s="92" t="s">
        <v>85</v>
      </c>
      <c r="Z296" s="92" t="s">
        <v>85</v>
      </c>
      <c r="AA296" s="92">
        <v>12.32</v>
      </c>
      <c r="AB296" s="92">
        <v>14.78</v>
      </c>
      <c r="AC296" s="92" t="s">
        <v>85</v>
      </c>
      <c r="AD296" s="92" t="s">
        <v>85</v>
      </c>
      <c r="AE296" s="92" t="s">
        <v>85</v>
      </c>
      <c r="AF296" s="92" t="s">
        <v>85</v>
      </c>
      <c r="AG296" s="92" t="s">
        <v>85</v>
      </c>
      <c r="AH296" s="92" t="s">
        <v>85</v>
      </c>
      <c r="AI296" t="s">
        <v>85</v>
      </c>
      <c r="AJ296" s="92">
        <v>0</v>
      </c>
      <c r="AK296" s="92">
        <v>1</v>
      </c>
      <c r="AL296" s="92">
        <f>0.1*$AL$2</f>
        <v>0.25</v>
      </c>
      <c r="AM296" s="92">
        <f>AM292</f>
        <v>0.1</v>
      </c>
      <c r="AN296" s="92">
        <f>ROUNDUP(AN292/3,0)</f>
        <v>1</v>
      </c>
      <c r="AO296" s="92"/>
      <c r="AP296" s="92"/>
      <c r="AQ296" s="93">
        <f t="shared" ref="AQ296" si="384">AM296*I296+AL296</f>
        <v>0.34486</v>
      </c>
      <c r="AR296" s="93">
        <f t="shared" si="377"/>
        <v>3.4486000000000003E-2</v>
      </c>
      <c r="AS296" s="94">
        <f t="shared" si="378"/>
        <v>0.25</v>
      </c>
      <c r="AT296" s="94">
        <f t="shared" si="379"/>
        <v>0.15733649999999999</v>
      </c>
      <c r="AU296" s="93">
        <f>10068.2*J296*POWER(10,-6)*10</f>
        <v>4.8478382999999998E-3</v>
      </c>
      <c r="AV296" s="94">
        <f t="shared" si="380"/>
        <v>0.79153033830000008</v>
      </c>
      <c r="AW296" s="95">
        <f t="shared" si="381"/>
        <v>0</v>
      </c>
      <c r="AX296" s="95">
        <f t="shared" si="382"/>
        <v>8.4200000000000007E-6</v>
      </c>
      <c r="AY296" s="95">
        <f t="shared" si="383"/>
        <v>6.6646854484860009E-6</v>
      </c>
    </row>
    <row r="297" spans="1:51" ht="15" thickBot="1" x14ac:dyDescent="0.35">
      <c r="A297" s="48" t="s">
        <v>24</v>
      </c>
      <c r="B297" s="48" t="str">
        <f>B292</f>
        <v>Трубопровод насыщенного амина с куба К-305 Рег.№ТТ-333</v>
      </c>
      <c r="C297" s="179" t="s">
        <v>179</v>
      </c>
      <c r="D297" s="49" t="s">
        <v>181</v>
      </c>
      <c r="E297" s="167">
        <f>E295</f>
        <v>4.9999999999999998E-7</v>
      </c>
      <c r="F297" s="168">
        <f>F292</f>
        <v>421</v>
      </c>
      <c r="G297" s="48">
        <v>0.76</v>
      </c>
      <c r="H297" s="50">
        <f t="shared" si="376"/>
        <v>1.5998E-4</v>
      </c>
      <c r="I297" s="162">
        <f>0.15*I292</f>
        <v>0.94859999999999978</v>
      </c>
      <c r="J297" s="169">
        <f>J296*0.25</f>
        <v>1.20375E-2</v>
      </c>
      <c r="K297" s="175" t="s">
        <v>200</v>
      </c>
      <c r="L297" s="231">
        <v>2</v>
      </c>
      <c r="M297" s="92" t="str">
        <f t="shared" si="374"/>
        <v>С6</v>
      </c>
      <c r="N297" s="92" t="str">
        <f t="shared" si="374"/>
        <v>Трубопровод насыщенного амина с куба К-305 Рег.№ТТ-333</v>
      </c>
      <c r="O297" s="92" t="str">
        <f t="shared" si="375"/>
        <v>Частичное-токси</v>
      </c>
      <c r="P297" s="92" t="s">
        <v>85</v>
      </c>
      <c r="Q297" s="92" t="s">
        <v>85</v>
      </c>
      <c r="R297" s="92" t="s">
        <v>85</v>
      </c>
      <c r="S297" s="92" t="s">
        <v>85</v>
      </c>
      <c r="T297" s="92" t="s">
        <v>85</v>
      </c>
      <c r="U297" s="92" t="s">
        <v>85</v>
      </c>
      <c r="V297" s="92" t="s">
        <v>85</v>
      </c>
      <c r="W297" s="92" t="s">
        <v>85</v>
      </c>
      <c r="X297" s="92" t="s">
        <v>85</v>
      </c>
      <c r="Y297" s="92" t="s">
        <v>85</v>
      </c>
      <c r="Z297" s="92" t="s">
        <v>85</v>
      </c>
      <c r="AA297" s="92" t="s">
        <v>85</v>
      </c>
      <c r="AB297" s="92" t="s">
        <v>85</v>
      </c>
      <c r="AC297" s="92">
        <v>1.5</v>
      </c>
      <c r="AD297" s="92">
        <v>4.4000000000000004</v>
      </c>
      <c r="AE297" s="92" t="s">
        <v>85</v>
      </c>
      <c r="AF297" s="92" t="s">
        <v>85</v>
      </c>
      <c r="AG297" s="92" t="s">
        <v>85</v>
      </c>
      <c r="AH297" s="92" t="s">
        <v>85</v>
      </c>
      <c r="AI297" t="s">
        <v>85</v>
      </c>
      <c r="AJ297" s="92">
        <v>0</v>
      </c>
      <c r="AK297" s="92">
        <v>1</v>
      </c>
      <c r="AL297" s="92">
        <f>0.1*$AL$2</f>
        <v>0.25</v>
      </c>
      <c r="AM297" s="92">
        <f>AM292</f>
        <v>0.1</v>
      </c>
      <c r="AN297" s="92">
        <f>ROUNDUP(AN292/3,0)</f>
        <v>1</v>
      </c>
      <c r="AO297" s="92"/>
      <c r="AP297" s="92"/>
      <c r="AQ297" s="93">
        <f>AM297*I297*0.1+AL297</f>
        <v>0.25948599999999999</v>
      </c>
      <c r="AR297" s="93">
        <f t="shared" si="377"/>
        <v>2.5948600000000002E-2</v>
      </c>
      <c r="AS297" s="94">
        <f t="shared" si="378"/>
        <v>0.25</v>
      </c>
      <c r="AT297" s="94">
        <f t="shared" si="379"/>
        <v>0.13385865</v>
      </c>
      <c r="AU297" s="93">
        <f>1333*J296*POWER(10,-6)</f>
        <v>6.418394999999999E-5</v>
      </c>
      <c r="AV297" s="94">
        <f t="shared" si="380"/>
        <v>0.66935743394999991</v>
      </c>
      <c r="AW297" s="95">
        <f t="shared" si="381"/>
        <v>0</v>
      </c>
      <c r="AX297" s="95">
        <f t="shared" si="382"/>
        <v>1.5998E-4</v>
      </c>
      <c r="AY297" s="95">
        <f t="shared" si="383"/>
        <v>1.0708380228332099E-4</v>
      </c>
    </row>
    <row r="298" spans="1:51" x14ac:dyDescent="0.3">
      <c r="A298" s="48"/>
      <c r="B298" s="48"/>
      <c r="C298" s="179"/>
      <c r="D298" s="49"/>
      <c r="E298" s="167"/>
      <c r="F298" s="168"/>
      <c r="G298" s="48"/>
      <c r="H298" s="50"/>
      <c r="I298" s="162"/>
      <c r="J298" s="48"/>
      <c r="K298" s="292"/>
      <c r="L298" s="293"/>
      <c r="M298" s="92"/>
      <c r="N298" s="92"/>
      <c r="O298" s="92"/>
      <c r="P298" s="92" t="s">
        <v>85</v>
      </c>
      <c r="Q298" s="92" t="s">
        <v>85</v>
      </c>
      <c r="R298" s="92" t="s">
        <v>85</v>
      </c>
      <c r="S298" s="92" t="s">
        <v>85</v>
      </c>
      <c r="T298" s="92" t="s">
        <v>85</v>
      </c>
      <c r="U298" s="92" t="s">
        <v>85</v>
      </c>
      <c r="V298" s="92" t="s">
        <v>85</v>
      </c>
      <c r="W298" s="92" t="s">
        <v>85</v>
      </c>
      <c r="X298" s="92" t="s">
        <v>85</v>
      </c>
      <c r="Y298" s="92" t="s">
        <v>85</v>
      </c>
      <c r="Z298" s="92" t="s">
        <v>85</v>
      </c>
      <c r="AA298" s="92" t="s">
        <v>85</v>
      </c>
      <c r="AB298" s="92" t="s">
        <v>85</v>
      </c>
      <c r="AC298" s="92" t="s">
        <v>85</v>
      </c>
      <c r="AD298" s="92" t="s">
        <v>85</v>
      </c>
      <c r="AE298" s="92" t="s">
        <v>85</v>
      </c>
      <c r="AF298" s="92" t="s">
        <v>85</v>
      </c>
      <c r="AG298" s="92" t="s">
        <v>85</v>
      </c>
      <c r="AH298" s="92" t="s">
        <v>85</v>
      </c>
      <c r="AI298" t="s">
        <v>85</v>
      </c>
      <c r="AJ298" s="92"/>
      <c r="AK298" s="92"/>
      <c r="AL298" s="92"/>
      <c r="AM298" s="92"/>
      <c r="AN298" s="92"/>
      <c r="AO298" s="92"/>
      <c r="AP298" s="92"/>
      <c r="AQ298" s="93"/>
      <c r="AR298" s="93"/>
      <c r="AS298" s="94"/>
      <c r="AT298" s="94"/>
      <c r="AU298" s="93"/>
      <c r="AV298" s="94"/>
      <c r="AW298" s="95"/>
      <c r="AX298" s="95"/>
      <c r="AY298" s="95"/>
    </row>
    <row r="299" spans="1:51" s="281" customForma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 t="s">
        <v>85</v>
      </c>
      <c r="Q299" s="48" t="s">
        <v>85</v>
      </c>
      <c r="R299" s="48" t="s">
        <v>85</v>
      </c>
      <c r="S299" s="48" t="s">
        <v>85</v>
      </c>
      <c r="T299" s="48" t="s">
        <v>85</v>
      </c>
      <c r="U299" s="48" t="s">
        <v>85</v>
      </c>
      <c r="V299" s="48" t="s">
        <v>85</v>
      </c>
      <c r="W299" s="48" t="s">
        <v>85</v>
      </c>
      <c r="X299" s="48" t="s">
        <v>85</v>
      </c>
      <c r="Y299" s="48" t="s">
        <v>85</v>
      </c>
      <c r="Z299" s="48" t="s">
        <v>85</v>
      </c>
      <c r="AA299" s="48" t="s">
        <v>85</v>
      </c>
      <c r="AB299" s="48" t="s">
        <v>85</v>
      </c>
      <c r="AC299" s="48" t="s">
        <v>85</v>
      </c>
      <c r="AD299" s="48" t="s">
        <v>85</v>
      </c>
      <c r="AE299" s="48" t="s">
        <v>85</v>
      </c>
      <c r="AF299" s="48" t="s">
        <v>85</v>
      </c>
      <c r="AG299" s="48" t="s">
        <v>85</v>
      </c>
      <c r="AH299" s="48" t="s">
        <v>85</v>
      </c>
      <c r="AI299" s="281" t="s">
        <v>85</v>
      </c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spans="1:51" s="281" customFormat="1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 t="s">
        <v>85</v>
      </c>
      <c r="Q300" s="48" t="s">
        <v>85</v>
      </c>
      <c r="R300" s="48" t="s">
        <v>85</v>
      </c>
      <c r="S300" s="48" t="s">
        <v>85</v>
      </c>
      <c r="T300" s="48" t="s">
        <v>85</v>
      </c>
      <c r="U300" s="48" t="s">
        <v>85</v>
      </c>
      <c r="V300" s="48" t="s">
        <v>85</v>
      </c>
      <c r="W300" s="48" t="s">
        <v>85</v>
      </c>
      <c r="X300" s="48" t="s">
        <v>85</v>
      </c>
      <c r="Y300" s="48" t="s">
        <v>85</v>
      </c>
      <c r="Z300" s="48" t="s">
        <v>85</v>
      </c>
      <c r="AA300" s="48" t="s">
        <v>85</v>
      </c>
      <c r="AB300" s="48" t="s">
        <v>85</v>
      </c>
      <c r="AC300" s="48" t="s">
        <v>85</v>
      </c>
      <c r="AD300" s="48" t="s">
        <v>85</v>
      </c>
      <c r="AE300" s="48" t="s">
        <v>85</v>
      </c>
      <c r="AF300" s="48" t="s">
        <v>85</v>
      </c>
      <c r="AG300" s="48" t="s">
        <v>85</v>
      </c>
      <c r="AH300" s="48" t="s">
        <v>85</v>
      </c>
      <c r="AI300" s="281" t="s">
        <v>85</v>
      </c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</row>
    <row r="301" spans="1:51" ht="15" thickBot="1" x14ac:dyDescent="0.35">
      <c r="P301" t="s">
        <v>85</v>
      </c>
      <c r="Q301" t="s">
        <v>85</v>
      </c>
      <c r="R301" t="s">
        <v>85</v>
      </c>
      <c r="S301" t="s">
        <v>85</v>
      </c>
      <c r="T301" t="s">
        <v>85</v>
      </c>
      <c r="U301" t="s">
        <v>85</v>
      </c>
      <c r="V301" t="s">
        <v>85</v>
      </c>
      <c r="W301" t="s">
        <v>85</v>
      </c>
      <c r="X301" t="s">
        <v>85</v>
      </c>
      <c r="Y301" t="s">
        <v>85</v>
      </c>
      <c r="Z301" t="s">
        <v>85</v>
      </c>
      <c r="AA301" t="s">
        <v>85</v>
      </c>
      <c r="AB301" t="s">
        <v>85</v>
      </c>
      <c r="AC301" t="s">
        <v>85</v>
      </c>
      <c r="AD301" t="s">
        <v>85</v>
      </c>
      <c r="AE301" t="s">
        <v>85</v>
      </c>
      <c r="AF301" t="s">
        <v>85</v>
      </c>
      <c r="AG301" t="s">
        <v>85</v>
      </c>
      <c r="AH301" t="s">
        <v>85</v>
      </c>
      <c r="AI301" t="s">
        <v>85</v>
      </c>
    </row>
    <row r="302" spans="1:51" ht="18" customHeight="1" x14ac:dyDescent="0.3">
      <c r="A302" s="48" t="s">
        <v>19</v>
      </c>
      <c r="B302" s="311" t="s">
        <v>366</v>
      </c>
      <c r="C302" s="179" t="s">
        <v>191</v>
      </c>
      <c r="D302" s="49" t="s">
        <v>192</v>
      </c>
      <c r="E302" s="166">
        <v>9.9999999999999995E-8</v>
      </c>
      <c r="F302" s="163">
        <v>125</v>
      </c>
      <c r="G302" s="48">
        <v>0.2</v>
      </c>
      <c r="H302" s="50">
        <f>E302*F302*G302</f>
        <v>2.4999999999999998E-6</v>
      </c>
      <c r="I302" s="164">
        <v>18.34</v>
      </c>
      <c r="J302" s="169">
        <f>I302</f>
        <v>18.34</v>
      </c>
      <c r="K302" s="172" t="s">
        <v>184</v>
      </c>
      <c r="L302" s="177">
        <v>0</v>
      </c>
      <c r="M302" s="92" t="str">
        <f t="shared" ref="M302:M309" si="385">A302</f>
        <v>С1</v>
      </c>
      <c r="N302" s="92" t="str">
        <f t="shared" ref="N302:N309" si="386">B302</f>
        <v>Трубопровод топливного газа от К-304 Рег.№ТТ-377</v>
      </c>
      <c r="O302" s="92" t="str">
        <f t="shared" ref="O302:O309" si="387">D302</f>
        <v>Полное-факел</v>
      </c>
      <c r="P302" s="92" t="s">
        <v>85</v>
      </c>
      <c r="Q302" s="92" t="s">
        <v>85</v>
      </c>
      <c r="R302" s="92" t="s">
        <v>85</v>
      </c>
      <c r="S302" s="92" t="s">
        <v>85</v>
      </c>
      <c r="T302" s="92" t="s">
        <v>85</v>
      </c>
      <c r="U302" s="92" t="s">
        <v>85</v>
      </c>
      <c r="V302" s="92" t="s">
        <v>85</v>
      </c>
      <c r="W302" s="92" t="s">
        <v>85</v>
      </c>
      <c r="X302" s="92" t="s">
        <v>85</v>
      </c>
      <c r="Y302" s="92">
        <v>29</v>
      </c>
      <c r="Z302" s="92">
        <v>5</v>
      </c>
      <c r="AA302" s="92" t="s">
        <v>85</v>
      </c>
      <c r="AB302" s="92" t="s">
        <v>85</v>
      </c>
      <c r="AC302" s="92" t="s">
        <v>85</v>
      </c>
      <c r="AD302" s="92" t="s">
        <v>85</v>
      </c>
      <c r="AE302" s="92" t="s">
        <v>85</v>
      </c>
      <c r="AF302" s="92" t="s">
        <v>85</v>
      </c>
      <c r="AG302" s="92" t="s">
        <v>85</v>
      </c>
      <c r="AH302" s="92" t="s">
        <v>85</v>
      </c>
      <c r="AI302" t="s">
        <v>85</v>
      </c>
      <c r="AJ302" s="52">
        <v>2</v>
      </c>
      <c r="AK302" s="52">
        <v>3</v>
      </c>
      <c r="AL302" s="165">
        <v>1.35</v>
      </c>
      <c r="AM302" s="165">
        <v>2.7E-2</v>
      </c>
      <c r="AN302" s="165">
        <v>5</v>
      </c>
      <c r="AO302" s="92"/>
      <c r="AP302" s="92"/>
      <c r="AQ302" s="93">
        <f>AM302*I302+AL302</f>
        <v>1.84518</v>
      </c>
      <c r="AR302" s="93">
        <f>0.1*AQ302</f>
        <v>0.18451800000000002</v>
      </c>
      <c r="AS302" s="94">
        <f>AJ302*3+0.25*AK302</f>
        <v>6.75</v>
      </c>
      <c r="AT302" s="94">
        <f>SUM(AQ302:AS302)/4</f>
        <v>2.1949244999999999</v>
      </c>
      <c r="AU302" s="93">
        <f>10068.2*J302*POWER(10,-6)</f>
        <v>0.18465078799999998</v>
      </c>
      <c r="AV302" s="94">
        <f t="shared" ref="AV302:AV309" si="388">AU302+AT302+AS302+AR302+AQ302</f>
        <v>11.159273288000001</v>
      </c>
      <c r="AW302" s="95">
        <f>AJ302*H302</f>
        <v>4.9999999999999996E-6</v>
      </c>
      <c r="AX302" s="95">
        <f>H302*AK302</f>
        <v>7.4999999999999993E-6</v>
      </c>
      <c r="AY302" s="95">
        <f>H302*AV302</f>
        <v>2.789818322E-5</v>
      </c>
    </row>
    <row r="303" spans="1:51" x14ac:dyDescent="0.3">
      <c r="A303" s="48" t="s">
        <v>20</v>
      </c>
      <c r="B303" s="48" t="str">
        <f>B302</f>
        <v>Трубопровод топливного газа от К-304 Рег.№ТТ-377</v>
      </c>
      <c r="C303" s="179" t="s">
        <v>169</v>
      </c>
      <c r="D303" s="49" t="s">
        <v>63</v>
      </c>
      <c r="E303" s="167">
        <f>E302</f>
        <v>9.9999999999999995E-8</v>
      </c>
      <c r="F303" s="168">
        <f>F302</f>
        <v>125</v>
      </c>
      <c r="G303" s="48">
        <v>0.1152</v>
      </c>
      <c r="H303" s="50">
        <f t="shared" ref="H303:H309" si="389">E303*F303*G303</f>
        <v>1.4399999999999998E-6</v>
      </c>
      <c r="I303" s="162">
        <f>I302</f>
        <v>18.34</v>
      </c>
      <c r="J303" s="180">
        <f>0.067*I302</f>
        <v>1.22878</v>
      </c>
      <c r="K303" s="174" t="s">
        <v>185</v>
      </c>
      <c r="L303" s="178">
        <v>7</v>
      </c>
      <c r="M303" s="92" t="str">
        <f t="shared" si="385"/>
        <v>С2</v>
      </c>
      <c r="N303" s="92" t="str">
        <f t="shared" si="386"/>
        <v>Трубопровод топливного газа от К-304 Рег.№ТТ-377</v>
      </c>
      <c r="O303" s="92" t="str">
        <f t="shared" si="387"/>
        <v>Полное-взрыв</v>
      </c>
      <c r="P303" s="92" t="s">
        <v>85</v>
      </c>
      <c r="Q303" s="92" t="s">
        <v>85</v>
      </c>
      <c r="R303" s="92" t="s">
        <v>85</v>
      </c>
      <c r="S303" s="92" t="s">
        <v>85</v>
      </c>
      <c r="T303" s="92">
        <v>0</v>
      </c>
      <c r="U303" s="92">
        <v>0</v>
      </c>
      <c r="V303" s="92">
        <v>99.6</v>
      </c>
      <c r="W303" s="92">
        <v>271.10000000000002</v>
      </c>
      <c r="X303" s="92">
        <v>464.1</v>
      </c>
      <c r="Y303" s="92" t="s">
        <v>85</v>
      </c>
      <c r="Z303" s="92" t="s">
        <v>85</v>
      </c>
      <c r="AA303" s="92" t="s">
        <v>85</v>
      </c>
      <c r="AB303" s="92" t="s">
        <v>85</v>
      </c>
      <c r="AC303" s="92" t="s">
        <v>85</v>
      </c>
      <c r="AD303" s="92" t="s">
        <v>85</v>
      </c>
      <c r="AE303" s="92" t="s">
        <v>85</v>
      </c>
      <c r="AF303" s="92" t="s">
        <v>85</v>
      </c>
      <c r="AG303" s="92" t="s">
        <v>85</v>
      </c>
      <c r="AH303" s="92" t="s">
        <v>85</v>
      </c>
      <c r="AI303" t="s">
        <v>85</v>
      </c>
      <c r="AJ303" s="52">
        <v>4</v>
      </c>
      <c r="AK303" s="52">
        <v>5</v>
      </c>
      <c r="AL303" s="92">
        <f>AL302</f>
        <v>1.35</v>
      </c>
      <c r="AM303" s="92">
        <f>AM302</f>
        <v>2.7E-2</v>
      </c>
      <c r="AN303" s="92">
        <f>AN302</f>
        <v>5</v>
      </c>
      <c r="AO303" s="92"/>
      <c r="AP303" s="92"/>
      <c r="AQ303" s="93">
        <f>AM303*I303+AL303</f>
        <v>1.84518</v>
      </c>
      <c r="AR303" s="93">
        <f t="shared" ref="AR303:AR309" si="390">0.1*AQ303</f>
        <v>0.18451800000000002</v>
      </c>
      <c r="AS303" s="94">
        <f t="shared" ref="AS303:AS309" si="391">AJ303*3+0.25*AK303</f>
        <v>13.25</v>
      </c>
      <c r="AT303" s="94">
        <f t="shared" ref="AT303:AT309" si="392">SUM(AQ303:AS303)/4</f>
        <v>3.8199244999999999</v>
      </c>
      <c r="AU303" s="93">
        <f>10068.2*J303*POWER(10,-6)*10</f>
        <v>0.12371602796</v>
      </c>
      <c r="AV303" s="94">
        <f t="shared" si="388"/>
        <v>19.223338527959999</v>
      </c>
      <c r="AW303" s="95">
        <f t="shared" ref="AW303:AW309" si="393">AJ303*H303</f>
        <v>5.7599999999999991E-6</v>
      </c>
      <c r="AX303" s="95">
        <f t="shared" ref="AX303:AX309" si="394">H303*AK303</f>
        <v>7.1999999999999988E-6</v>
      </c>
      <c r="AY303" s="95">
        <f t="shared" ref="AY303:AY309" si="395">H303*AV303</f>
        <v>2.7681607480262394E-5</v>
      </c>
    </row>
    <row r="304" spans="1:51" x14ac:dyDescent="0.3">
      <c r="A304" s="48" t="s">
        <v>21</v>
      </c>
      <c r="B304" s="48" t="str">
        <f>B302</f>
        <v>Трубопровод топливного газа от К-304 Рег.№ТТ-377</v>
      </c>
      <c r="C304" s="179" t="s">
        <v>193</v>
      </c>
      <c r="D304" s="49" t="s">
        <v>194</v>
      </c>
      <c r="E304" s="167">
        <f>E302</f>
        <v>9.9999999999999995E-8</v>
      </c>
      <c r="F304" s="168">
        <f>F302</f>
        <v>125</v>
      </c>
      <c r="G304" s="48">
        <v>7.6799999999999993E-2</v>
      </c>
      <c r="H304" s="50">
        <f t="shared" si="389"/>
        <v>9.5999999999999991E-7</v>
      </c>
      <c r="I304" s="162">
        <f>I302</f>
        <v>18.34</v>
      </c>
      <c r="J304" s="169">
        <f>I302</f>
        <v>18.34</v>
      </c>
      <c r="K304" s="174" t="s">
        <v>186</v>
      </c>
      <c r="L304" s="178">
        <v>0</v>
      </c>
      <c r="M304" s="92" t="str">
        <f t="shared" si="385"/>
        <v>С3</v>
      </c>
      <c r="N304" s="92" t="str">
        <f t="shared" si="386"/>
        <v>Трубопровод топливного газа от К-304 Рег.№ТТ-377</v>
      </c>
      <c r="O304" s="92" t="str">
        <f t="shared" si="387"/>
        <v>Полное-вспышка</v>
      </c>
      <c r="P304" s="92" t="s">
        <v>85</v>
      </c>
      <c r="Q304" s="92" t="s">
        <v>85</v>
      </c>
      <c r="R304" s="92" t="s">
        <v>85</v>
      </c>
      <c r="S304" s="92" t="s">
        <v>85</v>
      </c>
      <c r="T304" s="92" t="s">
        <v>85</v>
      </c>
      <c r="U304" s="92" t="s">
        <v>85</v>
      </c>
      <c r="V304" s="92" t="s">
        <v>85</v>
      </c>
      <c r="W304" s="92" t="s">
        <v>85</v>
      </c>
      <c r="X304" s="92" t="s">
        <v>85</v>
      </c>
      <c r="Y304" s="92" t="s">
        <v>85</v>
      </c>
      <c r="Z304" s="92" t="s">
        <v>85</v>
      </c>
      <c r="AA304" s="92">
        <v>87.54</v>
      </c>
      <c r="AB304" s="92">
        <v>105.05</v>
      </c>
      <c r="AC304" s="92" t="s">
        <v>85</v>
      </c>
      <c r="AD304" s="92" t="s">
        <v>85</v>
      </c>
      <c r="AE304" s="92" t="s">
        <v>85</v>
      </c>
      <c r="AF304" s="92" t="s">
        <v>85</v>
      </c>
      <c r="AG304" s="92" t="s">
        <v>85</v>
      </c>
      <c r="AH304" s="92" t="s">
        <v>85</v>
      </c>
      <c r="AI304" t="s">
        <v>85</v>
      </c>
      <c r="AJ304" s="92">
        <v>0</v>
      </c>
      <c r="AK304" s="92">
        <v>0</v>
      </c>
      <c r="AL304" s="92">
        <f>AL302</f>
        <v>1.35</v>
      </c>
      <c r="AM304" s="92">
        <f>AM302</f>
        <v>2.7E-2</v>
      </c>
      <c r="AN304" s="92">
        <f>AN302</f>
        <v>5</v>
      </c>
      <c r="AO304" s="92"/>
      <c r="AP304" s="92"/>
      <c r="AQ304" s="93">
        <f>AM304*I304*0.1+AL304</f>
        <v>1.399518</v>
      </c>
      <c r="AR304" s="93">
        <f t="shared" si="390"/>
        <v>0.13995180000000002</v>
      </c>
      <c r="AS304" s="94">
        <f t="shared" si="391"/>
        <v>0</v>
      </c>
      <c r="AT304" s="94">
        <f t="shared" si="392"/>
        <v>0.38486745</v>
      </c>
      <c r="AU304" s="93">
        <f>1333*J302*POWER(10,-6)</f>
        <v>2.4447219999999999E-2</v>
      </c>
      <c r="AV304" s="94">
        <f t="shared" si="388"/>
        <v>1.9487844700000001</v>
      </c>
      <c r="AW304" s="95">
        <f t="shared" si="393"/>
        <v>0</v>
      </c>
      <c r="AX304" s="95">
        <f t="shared" si="394"/>
        <v>0</v>
      </c>
      <c r="AY304" s="95">
        <f t="shared" si="395"/>
        <v>1.8708330912E-6</v>
      </c>
    </row>
    <row r="305" spans="1:51" x14ac:dyDescent="0.3">
      <c r="A305" s="48" t="s">
        <v>22</v>
      </c>
      <c r="B305" s="48" t="str">
        <f>B302</f>
        <v>Трубопровод топливного газа от К-304 Рег.№ТТ-377</v>
      </c>
      <c r="C305" s="179" t="s">
        <v>170</v>
      </c>
      <c r="D305" s="49" t="s">
        <v>61</v>
      </c>
      <c r="E305" s="167">
        <f>E302</f>
        <v>9.9999999999999995E-8</v>
      </c>
      <c r="F305" s="168">
        <f>F302</f>
        <v>125</v>
      </c>
      <c r="G305" s="48">
        <v>0.60799999999999998</v>
      </c>
      <c r="H305" s="50">
        <f t="shared" si="389"/>
        <v>7.5999999999999992E-6</v>
      </c>
      <c r="I305" s="162">
        <f>I302</f>
        <v>18.34</v>
      </c>
      <c r="J305" s="171">
        <v>0</v>
      </c>
      <c r="K305" s="174" t="s">
        <v>188</v>
      </c>
      <c r="L305" s="178">
        <v>45390</v>
      </c>
      <c r="M305" s="92" t="str">
        <f t="shared" si="385"/>
        <v>С4</v>
      </c>
      <c r="N305" s="92" t="str">
        <f t="shared" si="386"/>
        <v>Трубопровод топливного газа от К-304 Рег.№ТТ-377</v>
      </c>
      <c r="O305" s="92" t="str">
        <f t="shared" si="387"/>
        <v>Полное-ликвидация</v>
      </c>
      <c r="P305" s="92" t="s">
        <v>85</v>
      </c>
      <c r="Q305" s="92" t="s">
        <v>85</v>
      </c>
      <c r="R305" s="92" t="s">
        <v>85</v>
      </c>
      <c r="S305" s="92" t="s">
        <v>85</v>
      </c>
      <c r="T305" s="92" t="s">
        <v>85</v>
      </c>
      <c r="U305" s="92" t="s">
        <v>85</v>
      </c>
      <c r="V305" s="92" t="s">
        <v>85</v>
      </c>
      <c r="W305" s="92" t="s">
        <v>85</v>
      </c>
      <c r="X305" s="92" t="s">
        <v>85</v>
      </c>
      <c r="Y305" s="92" t="s">
        <v>85</v>
      </c>
      <c r="Z305" s="92" t="s">
        <v>85</v>
      </c>
      <c r="AA305" s="92" t="s">
        <v>85</v>
      </c>
      <c r="AB305" s="92" t="s">
        <v>85</v>
      </c>
      <c r="AC305" s="92" t="s">
        <v>85</v>
      </c>
      <c r="AD305" s="92" t="s">
        <v>85</v>
      </c>
      <c r="AE305" s="92" t="s">
        <v>85</v>
      </c>
      <c r="AF305" s="92" t="s">
        <v>85</v>
      </c>
      <c r="AG305" s="92" t="s">
        <v>85</v>
      </c>
      <c r="AH305" s="92" t="s">
        <v>85</v>
      </c>
      <c r="AI305" t="s">
        <v>85</v>
      </c>
      <c r="AJ305" s="92">
        <v>0</v>
      </c>
      <c r="AK305" s="92">
        <v>0</v>
      </c>
      <c r="AL305" s="92">
        <f>AL302</f>
        <v>1.35</v>
      </c>
      <c r="AM305" s="92">
        <f>AM302</f>
        <v>2.7E-2</v>
      </c>
      <c r="AN305" s="92">
        <f>AN302</f>
        <v>5</v>
      </c>
      <c r="AO305" s="92"/>
      <c r="AP305" s="92"/>
      <c r="AQ305" s="93">
        <f>AM305*I305*0.1+AL305</f>
        <v>1.399518</v>
      </c>
      <c r="AR305" s="93">
        <f t="shared" si="390"/>
        <v>0.13995180000000002</v>
      </c>
      <c r="AS305" s="94">
        <f t="shared" si="391"/>
        <v>0</v>
      </c>
      <c r="AT305" s="94">
        <f t="shared" si="392"/>
        <v>0.38486745</v>
      </c>
      <c r="AU305" s="93">
        <f>1333*J303*POWER(10,-6)</f>
        <v>1.6379637399999997E-3</v>
      </c>
      <c r="AV305" s="94">
        <f t="shared" si="388"/>
        <v>1.9259752137400001</v>
      </c>
      <c r="AW305" s="95">
        <f t="shared" si="393"/>
        <v>0</v>
      </c>
      <c r="AX305" s="95">
        <f t="shared" si="394"/>
        <v>0</v>
      </c>
      <c r="AY305" s="95">
        <f t="shared" si="395"/>
        <v>1.4637411624424E-5</v>
      </c>
    </row>
    <row r="306" spans="1:51" x14ac:dyDescent="0.3">
      <c r="A306" s="48" t="s">
        <v>23</v>
      </c>
      <c r="B306" s="48" t="str">
        <f>B302</f>
        <v>Трубопровод топливного газа от К-304 Рег.№ТТ-377</v>
      </c>
      <c r="C306" s="179" t="s">
        <v>195</v>
      </c>
      <c r="D306" s="49" t="s">
        <v>196</v>
      </c>
      <c r="E306" s="166">
        <v>4.9999999999999998E-7</v>
      </c>
      <c r="F306" s="168">
        <f>F302</f>
        <v>125</v>
      </c>
      <c r="G306" s="48">
        <v>3.5000000000000003E-2</v>
      </c>
      <c r="H306" s="50">
        <f t="shared" si="389"/>
        <v>2.1875000000000002E-6</v>
      </c>
      <c r="I306" s="162">
        <f>0.15*I302</f>
        <v>2.7509999999999999</v>
      </c>
      <c r="J306" s="169">
        <f>I306</f>
        <v>2.7509999999999999</v>
      </c>
      <c r="K306" s="174" t="s">
        <v>189</v>
      </c>
      <c r="L306" s="178">
        <v>3</v>
      </c>
      <c r="M306" s="92" t="str">
        <f t="shared" si="385"/>
        <v>С5</v>
      </c>
      <c r="N306" s="92" t="str">
        <f t="shared" si="386"/>
        <v>Трубопровод топливного газа от К-304 Рег.№ТТ-377</v>
      </c>
      <c r="O306" s="92" t="str">
        <f t="shared" si="387"/>
        <v>Частичное-факел</v>
      </c>
      <c r="P306" s="92" t="s">
        <v>85</v>
      </c>
      <c r="Q306" s="92" t="s">
        <v>85</v>
      </c>
      <c r="R306" s="92" t="s">
        <v>85</v>
      </c>
      <c r="S306" s="92" t="s">
        <v>85</v>
      </c>
      <c r="T306" s="92" t="s">
        <v>85</v>
      </c>
      <c r="U306" s="92" t="s">
        <v>85</v>
      </c>
      <c r="V306" s="92" t="s">
        <v>85</v>
      </c>
      <c r="W306" s="92" t="s">
        <v>85</v>
      </c>
      <c r="X306" s="92" t="s">
        <v>85</v>
      </c>
      <c r="Y306" s="92">
        <v>18</v>
      </c>
      <c r="Z306" s="92">
        <v>3</v>
      </c>
      <c r="AA306" s="92" t="s">
        <v>85</v>
      </c>
      <c r="AB306" s="92" t="s">
        <v>85</v>
      </c>
      <c r="AC306" s="92" t="s">
        <v>85</v>
      </c>
      <c r="AD306" s="92" t="s">
        <v>85</v>
      </c>
      <c r="AE306" s="92" t="s">
        <v>85</v>
      </c>
      <c r="AF306" s="92" t="s">
        <v>85</v>
      </c>
      <c r="AG306" s="92" t="s">
        <v>85</v>
      </c>
      <c r="AH306" s="92" t="s">
        <v>85</v>
      </c>
      <c r="AI306" t="s">
        <v>85</v>
      </c>
      <c r="AJ306" s="92">
        <v>0</v>
      </c>
      <c r="AK306" s="92">
        <v>2</v>
      </c>
      <c r="AL306" s="92">
        <f>0.1*$AL$2</f>
        <v>0.25</v>
      </c>
      <c r="AM306" s="92">
        <f>AM302</f>
        <v>2.7E-2</v>
      </c>
      <c r="AN306" s="92">
        <f>ROUNDUP(AN302/3,0)</f>
        <v>2</v>
      </c>
      <c r="AO306" s="92"/>
      <c r="AP306" s="92"/>
      <c r="AQ306" s="93">
        <f>AM306*I306+AL306</f>
        <v>0.32427699999999998</v>
      </c>
      <c r="AR306" s="93">
        <f t="shared" si="390"/>
        <v>3.2427699999999997E-2</v>
      </c>
      <c r="AS306" s="94">
        <f t="shared" si="391"/>
        <v>0.5</v>
      </c>
      <c r="AT306" s="94">
        <f t="shared" si="392"/>
        <v>0.214176175</v>
      </c>
      <c r="AU306" s="93">
        <f>10068.2*J306*POWER(10,-6)</f>
        <v>2.7697618199999999E-2</v>
      </c>
      <c r="AV306" s="94">
        <f t="shared" si="388"/>
        <v>1.0985784932</v>
      </c>
      <c r="AW306" s="95">
        <f t="shared" si="393"/>
        <v>0</v>
      </c>
      <c r="AX306" s="95">
        <f t="shared" si="394"/>
        <v>4.3750000000000005E-6</v>
      </c>
      <c r="AY306" s="95">
        <f t="shared" si="395"/>
        <v>2.4031404538750003E-6</v>
      </c>
    </row>
    <row r="307" spans="1:51" x14ac:dyDescent="0.3">
      <c r="A307" s="48" t="s">
        <v>24</v>
      </c>
      <c r="B307" s="48" t="str">
        <f>B302</f>
        <v>Трубопровод топливного газа от К-304 Рег.№ТТ-377</v>
      </c>
      <c r="C307" s="179" t="s">
        <v>197</v>
      </c>
      <c r="D307" s="49" t="s">
        <v>198</v>
      </c>
      <c r="E307" s="167">
        <f>E306</f>
        <v>4.9999999999999998E-7</v>
      </c>
      <c r="F307" s="168">
        <f>F302</f>
        <v>125</v>
      </c>
      <c r="G307" s="48">
        <v>8.3000000000000001E-3</v>
      </c>
      <c r="H307" s="50">
        <f t="shared" si="389"/>
        <v>5.1875000000000001E-7</v>
      </c>
      <c r="I307" s="162">
        <f>I306</f>
        <v>2.7509999999999999</v>
      </c>
      <c r="J307" s="169">
        <f>J303*0.15</f>
        <v>0.18431699999999998</v>
      </c>
      <c r="K307" s="173" t="s">
        <v>200</v>
      </c>
      <c r="L307" s="230">
        <v>4</v>
      </c>
      <c r="M307" s="92" t="str">
        <f t="shared" si="385"/>
        <v>С6</v>
      </c>
      <c r="N307" s="92" t="str">
        <f t="shared" si="386"/>
        <v>Трубопровод топливного газа от К-304 Рег.№ТТ-377</v>
      </c>
      <c r="O307" s="92" t="str">
        <f t="shared" si="387"/>
        <v>Частичное-взрыв</v>
      </c>
      <c r="P307" s="92" t="s">
        <v>85</v>
      </c>
      <c r="Q307" s="92" t="s">
        <v>85</v>
      </c>
      <c r="R307" s="92" t="s">
        <v>85</v>
      </c>
      <c r="S307" s="92" t="s">
        <v>85</v>
      </c>
      <c r="T307" s="92">
        <v>0</v>
      </c>
      <c r="U307" s="92">
        <v>0</v>
      </c>
      <c r="V307" s="92">
        <v>53.1</v>
      </c>
      <c r="W307" s="92">
        <v>144.1</v>
      </c>
      <c r="X307" s="92">
        <v>246.6</v>
      </c>
      <c r="Y307" s="92" t="s">
        <v>85</v>
      </c>
      <c r="Z307" s="92" t="s">
        <v>85</v>
      </c>
      <c r="AA307" s="92" t="s">
        <v>85</v>
      </c>
      <c r="AB307" s="92" t="s">
        <v>85</v>
      </c>
      <c r="AC307" s="92" t="s">
        <v>85</v>
      </c>
      <c r="AD307" s="92" t="s">
        <v>85</v>
      </c>
      <c r="AE307" s="92" t="s">
        <v>85</v>
      </c>
      <c r="AF307" s="92" t="s">
        <v>85</v>
      </c>
      <c r="AG307" s="92" t="s">
        <v>85</v>
      </c>
      <c r="AH307" s="92" t="s">
        <v>85</v>
      </c>
      <c r="AI307" t="s">
        <v>85</v>
      </c>
      <c r="AJ307" s="92">
        <v>0</v>
      </c>
      <c r="AK307" s="92">
        <v>1</v>
      </c>
      <c r="AL307" s="92">
        <f>0.1*$AL$2</f>
        <v>0.25</v>
      </c>
      <c r="AM307" s="92">
        <f>AM302</f>
        <v>2.7E-2</v>
      </c>
      <c r="AN307" s="92">
        <f>AN306</f>
        <v>2</v>
      </c>
      <c r="AO307" s="92"/>
      <c r="AP307" s="92"/>
      <c r="AQ307" s="93">
        <f t="shared" ref="AQ307:AQ308" si="396">AM307*I307+AL307</f>
        <v>0.32427699999999998</v>
      </c>
      <c r="AR307" s="93">
        <f t="shared" si="390"/>
        <v>3.2427699999999997E-2</v>
      </c>
      <c r="AS307" s="94">
        <f t="shared" si="391"/>
        <v>0.25</v>
      </c>
      <c r="AT307" s="94">
        <f t="shared" si="392"/>
        <v>0.151676175</v>
      </c>
      <c r="AU307" s="93">
        <f>10068.2*J307*POWER(10,-6)*10</f>
        <v>1.8557404193999996E-2</v>
      </c>
      <c r="AV307" s="94">
        <f t="shared" si="388"/>
        <v>0.77693827919400005</v>
      </c>
      <c r="AW307" s="95">
        <f t="shared" si="393"/>
        <v>0</v>
      </c>
      <c r="AX307" s="95">
        <f t="shared" si="394"/>
        <v>5.1875000000000001E-7</v>
      </c>
      <c r="AY307" s="95">
        <f t="shared" si="395"/>
        <v>4.0303673233188751E-7</v>
      </c>
    </row>
    <row r="308" spans="1:51" x14ac:dyDescent="0.3">
      <c r="A308" s="48" t="s">
        <v>219</v>
      </c>
      <c r="B308" s="48" t="str">
        <f>B302</f>
        <v>Трубопровод топливного газа от К-304 Рег.№ТТ-377</v>
      </c>
      <c r="C308" s="179" t="s">
        <v>172</v>
      </c>
      <c r="D308" s="49" t="s">
        <v>174</v>
      </c>
      <c r="E308" s="167">
        <f>E306</f>
        <v>4.9999999999999998E-7</v>
      </c>
      <c r="F308" s="168">
        <f>F302</f>
        <v>125</v>
      </c>
      <c r="G308" s="48">
        <v>2.64E-2</v>
      </c>
      <c r="H308" s="50">
        <f t="shared" si="389"/>
        <v>1.6500000000000001E-6</v>
      </c>
      <c r="I308" s="162">
        <f>0.15*I302</f>
        <v>2.7509999999999999</v>
      </c>
      <c r="J308" s="169">
        <f>J304*0.15</f>
        <v>2.7509999999999999</v>
      </c>
      <c r="K308" s="174"/>
      <c r="L308" s="178"/>
      <c r="M308" s="92" t="str">
        <f t="shared" si="385"/>
        <v>С7</v>
      </c>
      <c r="N308" s="92" t="str">
        <f t="shared" si="386"/>
        <v>Трубопровод топливного газа от К-304 Рег.№ТТ-377</v>
      </c>
      <c r="O308" s="92" t="str">
        <f t="shared" si="387"/>
        <v>Частичное-пожар-вспышка</v>
      </c>
      <c r="P308" s="92" t="s">
        <v>85</v>
      </c>
      <c r="Q308" s="92" t="s">
        <v>85</v>
      </c>
      <c r="R308" s="92" t="s">
        <v>85</v>
      </c>
      <c r="S308" s="92" t="s">
        <v>85</v>
      </c>
      <c r="T308" s="92" t="s">
        <v>85</v>
      </c>
      <c r="U308" s="92" t="s">
        <v>85</v>
      </c>
      <c r="V308" s="92" t="s">
        <v>85</v>
      </c>
      <c r="W308" s="92" t="s">
        <v>85</v>
      </c>
      <c r="X308" s="92" t="s">
        <v>85</v>
      </c>
      <c r="Y308" s="92" t="s">
        <v>85</v>
      </c>
      <c r="Z308" s="92" t="s">
        <v>85</v>
      </c>
      <c r="AA308" s="92">
        <v>46.81</v>
      </c>
      <c r="AB308" s="92">
        <v>56.17</v>
      </c>
      <c r="AC308" s="92" t="s">
        <v>85</v>
      </c>
      <c r="AD308" s="92" t="s">
        <v>85</v>
      </c>
      <c r="AE308" s="92" t="s">
        <v>85</v>
      </c>
      <c r="AF308" s="92" t="s">
        <v>85</v>
      </c>
      <c r="AG308" s="92" t="s">
        <v>85</v>
      </c>
      <c r="AH308" s="92" t="s">
        <v>85</v>
      </c>
      <c r="AI308" t="s">
        <v>85</v>
      </c>
      <c r="AJ308" s="92">
        <v>0</v>
      </c>
      <c r="AK308" s="92">
        <v>1</v>
      </c>
      <c r="AL308" s="92">
        <f>0.1*$AL$2</f>
        <v>0.25</v>
      </c>
      <c r="AM308" s="92">
        <f>AM302</f>
        <v>2.7E-2</v>
      </c>
      <c r="AN308" s="92">
        <f>ROUNDUP(AN302/3,0)</f>
        <v>2</v>
      </c>
      <c r="AO308" s="92"/>
      <c r="AP308" s="92"/>
      <c r="AQ308" s="93">
        <f t="shared" si="396"/>
        <v>0.32427699999999998</v>
      </c>
      <c r="AR308" s="93">
        <f t="shared" si="390"/>
        <v>3.2427699999999997E-2</v>
      </c>
      <c r="AS308" s="94">
        <f t="shared" si="391"/>
        <v>0.25</v>
      </c>
      <c r="AT308" s="94">
        <f t="shared" si="392"/>
        <v>0.151676175</v>
      </c>
      <c r="AU308" s="93">
        <f>10068.2*J308*POWER(10,-6)*10</f>
        <v>0.27697618200000002</v>
      </c>
      <c r="AV308" s="94">
        <f t="shared" si="388"/>
        <v>1.0353570569999999</v>
      </c>
      <c r="AW308" s="95">
        <f t="shared" si="393"/>
        <v>0</v>
      </c>
      <c r="AX308" s="95">
        <f t="shared" si="394"/>
        <v>1.6500000000000001E-6</v>
      </c>
      <c r="AY308" s="95">
        <f t="shared" si="395"/>
        <v>1.7083391440499999E-6</v>
      </c>
    </row>
    <row r="309" spans="1:51" ht="15" thickBot="1" x14ac:dyDescent="0.35">
      <c r="A309" s="48" t="s">
        <v>220</v>
      </c>
      <c r="B309" s="48" t="str">
        <f>B302</f>
        <v>Трубопровод топливного газа от К-304 Рег.№ТТ-377</v>
      </c>
      <c r="C309" s="179" t="s">
        <v>173</v>
      </c>
      <c r="D309" s="49" t="s">
        <v>62</v>
      </c>
      <c r="E309" s="167">
        <f>E306</f>
        <v>4.9999999999999998E-7</v>
      </c>
      <c r="F309" s="168">
        <f>F302</f>
        <v>125</v>
      </c>
      <c r="G309" s="48">
        <v>0.93030000000000002</v>
      </c>
      <c r="H309" s="50">
        <f t="shared" si="389"/>
        <v>5.814375E-5</v>
      </c>
      <c r="I309" s="162">
        <f>0.15*I302</f>
        <v>2.7509999999999999</v>
      </c>
      <c r="J309" s="171">
        <v>0</v>
      </c>
      <c r="K309" s="175"/>
      <c r="L309" s="176"/>
      <c r="M309" s="92" t="str">
        <f t="shared" si="385"/>
        <v>С8</v>
      </c>
      <c r="N309" s="92" t="str">
        <f t="shared" si="386"/>
        <v>Трубопровод топливного газа от К-304 Рег.№ТТ-377</v>
      </c>
      <c r="O309" s="92" t="str">
        <f t="shared" si="387"/>
        <v>Частичное-ликвидация</v>
      </c>
      <c r="P309" s="92" t="s">
        <v>85</v>
      </c>
      <c r="Q309" s="92" t="s">
        <v>85</v>
      </c>
      <c r="R309" s="92" t="s">
        <v>85</v>
      </c>
      <c r="S309" s="92" t="s">
        <v>85</v>
      </c>
      <c r="T309" s="92" t="s">
        <v>85</v>
      </c>
      <c r="U309" s="92" t="s">
        <v>85</v>
      </c>
      <c r="V309" s="92" t="s">
        <v>85</v>
      </c>
      <c r="W309" s="92" t="s">
        <v>85</v>
      </c>
      <c r="X309" s="92" t="s">
        <v>85</v>
      </c>
      <c r="Y309" s="92" t="s">
        <v>85</v>
      </c>
      <c r="Z309" s="92" t="s">
        <v>85</v>
      </c>
      <c r="AA309" s="92" t="s">
        <v>85</v>
      </c>
      <c r="AB309" s="92" t="s">
        <v>85</v>
      </c>
      <c r="AC309" s="92" t="s">
        <v>85</v>
      </c>
      <c r="AD309" s="92" t="s">
        <v>85</v>
      </c>
      <c r="AE309" s="92" t="s">
        <v>85</v>
      </c>
      <c r="AF309" s="92" t="s">
        <v>85</v>
      </c>
      <c r="AG309" s="92" t="s">
        <v>85</v>
      </c>
      <c r="AH309" s="92" t="s">
        <v>85</v>
      </c>
      <c r="AI309" t="s">
        <v>85</v>
      </c>
      <c r="AJ309" s="92">
        <v>0</v>
      </c>
      <c r="AK309" s="92">
        <v>0</v>
      </c>
      <c r="AL309" s="92">
        <f>0.1*$AL$2</f>
        <v>0.25</v>
      </c>
      <c r="AM309" s="92">
        <f>AM302</f>
        <v>2.7E-2</v>
      </c>
      <c r="AN309" s="92">
        <f>ROUNDUP(AN302/3,0)</f>
        <v>2</v>
      </c>
      <c r="AO309" s="92"/>
      <c r="AP309" s="92"/>
      <c r="AQ309" s="93">
        <f>AM309*I309*0.1+AL309</f>
        <v>0.25742769999999998</v>
      </c>
      <c r="AR309" s="93">
        <f t="shared" si="390"/>
        <v>2.5742769999999998E-2</v>
      </c>
      <c r="AS309" s="94">
        <f t="shared" si="391"/>
        <v>0</v>
      </c>
      <c r="AT309" s="94">
        <f t="shared" si="392"/>
        <v>7.0792617499999988E-2</v>
      </c>
      <c r="AU309" s="93">
        <f>1333*J308*POWER(10,-6)</f>
        <v>3.6670829999999994E-3</v>
      </c>
      <c r="AV309" s="94">
        <f t="shared" si="388"/>
        <v>0.35763017049999996</v>
      </c>
      <c r="AW309" s="95">
        <f t="shared" si="393"/>
        <v>0</v>
      </c>
      <c r="AX309" s="95">
        <f t="shared" si="394"/>
        <v>0</v>
      </c>
      <c r="AY309" s="95">
        <f t="shared" si="395"/>
        <v>2.0793959226009372E-5</v>
      </c>
    </row>
    <row r="310" spans="1:51" x14ac:dyDescent="0.3">
      <c r="A310" s="52"/>
      <c r="B310" s="52"/>
      <c r="C310" s="92"/>
      <c r="D310" s="268"/>
      <c r="E310" s="269"/>
      <c r="F310" s="270"/>
      <c r="G310" s="52"/>
      <c r="H310" s="95"/>
      <c r="I310" s="94"/>
      <c r="J310" s="52"/>
      <c r="K310" s="52"/>
      <c r="L310" s="52"/>
      <c r="M310" s="92"/>
      <c r="N310" s="92"/>
      <c r="O310" s="92"/>
      <c r="P310" s="92" t="s">
        <v>85</v>
      </c>
      <c r="Q310" s="92" t="s">
        <v>85</v>
      </c>
      <c r="R310" s="92" t="s">
        <v>85</v>
      </c>
      <c r="S310" s="92" t="s">
        <v>85</v>
      </c>
      <c r="T310" s="92" t="s">
        <v>85</v>
      </c>
      <c r="U310" s="92" t="s">
        <v>85</v>
      </c>
      <c r="V310" s="92" t="s">
        <v>85</v>
      </c>
      <c r="W310" s="92" t="s">
        <v>85</v>
      </c>
      <c r="X310" s="92" t="s">
        <v>85</v>
      </c>
      <c r="Y310" s="92" t="s">
        <v>85</v>
      </c>
      <c r="Z310" s="92" t="s">
        <v>85</v>
      </c>
      <c r="AA310" s="92" t="s">
        <v>85</v>
      </c>
      <c r="AB310" s="92" t="s">
        <v>85</v>
      </c>
      <c r="AC310" s="92" t="s">
        <v>85</v>
      </c>
      <c r="AD310" s="92" t="s">
        <v>85</v>
      </c>
      <c r="AE310" s="92" t="s">
        <v>85</v>
      </c>
      <c r="AF310" s="92" t="s">
        <v>85</v>
      </c>
      <c r="AG310" s="92" t="s">
        <v>85</v>
      </c>
      <c r="AH310" s="92" t="s">
        <v>85</v>
      </c>
      <c r="AI310" t="s">
        <v>85</v>
      </c>
      <c r="AJ310" s="92"/>
      <c r="AK310" s="92"/>
      <c r="AL310" s="92"/>
      <c r="AM310" s="92"/>
      <c r="AN310" s="92"/>
      <c r="AO310" s="92"/>
      <c r="AP310" s="92"/>
      <c r="AQ310" s="93"/>
      <c r="AR310" s="93"/>
      <c r="AS310" s="94"/>
      <c r="AT310" s="94"/>
      <c r="AU310" s="93"/>
      <c r="AV310" s="94"/>
      <c r="AW310" s="95"/>
      <c r="AX310" s="95"/>
      <c r="AY310" s="95"/>
    </row>
    <row r="311" spans="1:51" ht="15" thickBot="1" x14ac:dyDescent="0.35">
      <c r="P311" t="s">
        <v>85</v>
      </c>
      <c r="Q311" t="s">
        <v>85</v>
      </c>
      <c r="R311" t="s">
        <v>85</v>
      </c>
      <c r="S311" t="s">
        <v>85</v>
      </c>
      <c r="T311" t="s">
        <v>85</v>
      </c>
      <c r="U311" t="s">
        <v>85</v>
      </c>
      <c r="V311" t="s">
        <v>85</v>
      </c>
      <c r="W311" t="s">
        <v>85</v>
      </c>
      <c r="X311" t="s">
        <v>85</v>
      </c>
      <c r="Y311" t="s">
        <v>85</v>
      </c>
      <c r="Z311" t="s">
        <v>85</v>
      </c>
      <c r="AA311" t="s">
        <v>85</v>
      </c>
      <c r="AB311" t="s">
        <v>85</v>
      </c>
      <c r="AC311" t="s">
        <v>85</v>
      </c>
      <c r="AD311" t="s">
        <v>85</v>
      </c>
      <c r="AE311" t="s">
        <v>85</v>
      </c>
      <c r="AF311" t="s">
        <v>85</v>
      </c>
      <c r="AG311" t="s">
        <v>85</v>
      </c>
      <c r="AH311" t="s">
        <v>85</v>
      </c>
      <c r="AI311" t="s">
        <v>85</v>
      </c>
    </row>
    <row r="312" spans="1:51" ht="28.8" thickBot="1" x14ac:dyDescent="0.35">
      <c r="A312" s="48" t="s">
        <v>19</v>
      </c>
      <c r="B312" s="311" t="s">
        <v>367</v>
      </c>
      <c r="C312" s="179" t="s">
        <v>168</v>
      </c>
      <c r="D312" s="49" t="s">
        <v>60</v>
      </c>
      <c r="E312" s="166">
        <v>9.9999999999999995E-8</v>
      </c>
      <c r="F312" s="163">
        <v>421</v>
      </c>
      <c r="G312" s="48">
        <v>0.2</v>
      </c>
      <c r="H312" s="50">
        <f>E312*F312*G312</f>
        <v>8.4200000000000007E-6</v>
      </c>
      <c r="I312" s="164">
        <v>17.059999999999999</v>
      </c>
      <c r="J312" s="162">
        <f>I312</f>
        <v>17.059999999999999</v>
      </c>
      <c r="K312" s="172" t="s">
        <v>184</v>
      </c>
      <c r="L312" s="177">
        <f>I312*20</f>
        <v>341.2</v>
      </c>
      <c r="M312" s="92" t="str">
        <f t="shared" ref="M312:M317" si="397">A312</f>
        <v>С1</v>
      </c>
      <c r="N312" s="92" t="str">
        <f t="shared" ref="N312:N317" si="398">B312</f>
        <v>Трубопровод насыщенного амина от К-304, К-307 в Е-421 Рег.№ТТ-400</v>
      </c>
      <c r="O312" s="92" t="str">
        <f t="shared" ref="O312:O317" si="399">D312</f>
        <v>Полное-пожар</v>
      </c>
      <c r="P312" s="92">
        <v>17.399999999999999</v>
      </c>
      <c r="Q312" s="92">
        <v>24</v>
      </c>
      <c r="R312" s="92">
        <v>34</v>
      </c>
      <c r="S312" s="92">
        <v>62.9</v>
      </c>
      <c r="T312" s="92" t="s">
        <v>85</v>
      </c>
      <c r="U312" s="92" t="s">
        <v>85</v>
      </c>
      <c r="V312" s="92" t="s">
        <v>85</v>
      </c>
      <c r="W312" s="92" t="s">
        <v>85</v>
      </c>
      <c r="X312" s="92" t="s">
        <v>85</v>
      </c>
      <c r="Y312" s="92" t="s">
        <v>85</v>
      </c>
      <c r="Z312" s="92" t="s">
        <v>85</v>
      </c>
      <c r="AA312" s="92" t="s">
        <v>85</v>
      </c>
      <c r="AB312" s="92" t="s">
        <v>85</v>
      </c>
      <c r="AC312" s="92" t="s">
        <v>85</v>
      </c>
      <c r="AD312" s="92" t="s">
        <v>85</v>
      </c>
      <c r="AE312" s="92" t="s">
        <v>85</v>
      </c>
      <c r="AF312" s="92" t="s">
        <v>85</v>
      </c>
      <c r="AG312" s="92" t="s">
        <v>85</v>
      </c>
      <c r="AH312" s="92" t="s">
        <v>85</v>
      </c>
      <c r="AI312" t="s">
        <v>85</v>
      </c>
      <c r="AJ312" s="52">
        <v>1</v>
      </c>
      <c r="AK312" s="52">
        <v>2</v>
      </c>
      <c r="AL312" s="165">
        <v>0.89</v>
      </c>
      <c r="AM312" s="165">
        <v>0.1</v>
      </c>
      <c r="AN312" s="165">
        <v>3</v>
      </c>
      <c r="AO312" s="92"/>
      <c r="AP312" s="92"/>
      <c r="AQ312" s="93">
        <f>AM312*I312+AL312</f>
        <v>2.5960000000000001</v>
      </c>
      <c r="AR312" s="93">
        <f>0.1*AQ312</f>
        <v>0.2596</v>
      </c>
      <c r="AS312" s="94">
        <f>AJ312*3+0.25*AK312</f>
        <v>3.5</v>
      </c>
      <c r="AT312" s="94">
        <f>SUM(AQ312:AS312)/4</f>
        <v>1.5889</v>
      </c>
      <c r="AU312" s="93">
        <f>10068.2*J312*POWER(10,-6)</f>
        <v>0.17176349199999999</v>
      </c>
      <c r="AV312" s="94">
        <f>AU312+AT312+AS312+AR312+AQ312</f>
        <v>8.1162634919999999</v>
      </c>
      <c r="AW312" s="95">
        <f>AJ312*H312</f>
        <v>8.4200000000000007E-6</v>
      </c>
      <c r="AX312" s="95">
        <f>H312*AK312</f>
        <v>1.6840000000000001E-5</v>
      </c>
      <c r="AY312" s="95">
        <f>H312*AV312</f>
        <v>6.8338938602640009E-5</v>
      </c>
    </row>
    <row r="313" spans="1:51" ht="15" thickBot="1" x14ac:dyDescent="0.35">
      <c r="A313" s="48" t="s">
        <v>20</v>
      </c>
      <c r="B313" s="48" t="str">
        <f>B312</f>
        <v>Трубопровод насыщенного амина от К-304, К-307 в Е-421 Рег.№ТТ-400</v>
      </c>
      <c r="C313" s="179" t="s">
        <v>169</v>
      </c>
      <c r="D313" s="49" t="s">
        <v>63</v>
      </c>
      <c r="E313" s="167">
        <f>E312</f>
        <v>9.9999999999999995E-8</v>
      </c>
      <c r="F313" s="168">
        <f>F312</f>
        <v>421</v>
      </c>
      <c r="G313" s="48">
        <v>0.04</v>
      </c>
      <c r="H313" s="50">
        <f t="shared" ref="H313:H317" si="400">E313*F313*G313</f>
        <v>1.6840000000000001E-6</v>
      </c>
      <c r="I313" s="162">
        <f>I312</f>
        <v>17.059999999999999</v>
      </c>
      <c r="J313" s="163">
        <v>0.45</v>
      </c>
      <c r="K313" s="172" t="s">
        <v>185</v>
      </c>
      <c r="L313" s="177">
        <v>0</v>
      </c>
      <c r="M313" s="92" t="str">
        <f t="shared" si="397"/>
        <v>С2</v>
      </c>
      <c r="N313" s="92" t="str">
        <f t="shared" si="398"/>
        <v>Трубопровод насыщенного амина от К-304, К-307 в Е-421 Рег.№ТТ-400</v>
      </c>
      <c r="O313" s="92" t="str">
        <f t="shared" si="399"/>
        <v>Полное-взрыв</v>
      </c>
      <c r="P313" s="92" t="s">
        <v>85</v>
      </c>
      <c r="Q313" s="92" t="s">
        <v>85</v>
      </c>
      <c r="R313" s="92" t="s">
        <v>85</v>
      </c>
      <c r="S313" s="92" t="s">
        <v>85</v>
      </c>
      <c r="T313" s="92">
        <v>0</v>
      </c>
      <c r="U313" s="92">
        <v>0</v>
      </c>
      <c r="V313" s="92">
        <v>71.099999999999994</v>
      </c>
      <c r="W313" s="92">
        <v>193.6</v>
      </c>
      <c r="X313" s="92">
        <v>332.1</v>
      </c>
      <c r="Y313" s="92" t="s">
        <v>85</v>
      </c>
      <c r="Z313" s="92" t="s">
        <v>85</v>
      </c>
      <c r="AA313" s="92" t="s">
        <v>85</v>
      </c>
      <c r="AB313" s="92" t="s">
        <v>85</v>
      </c>
      <c r="AC313" s="92" t="s">
        <v>85</v>
      </c>
      <c r="AD313" s="92" t="s">
        <v>85</v>
      </c>
      <c r="AE313" s="92" t="s">
        <v>85</v>
      </c>
      <c r="AF313" s="92" t="s">
        <v>85</v>
      </c>
      <c r="AG313" s="92" t="s">
        <v>85</v>
      </c>
      <c r="AH313" s="92" t="s">
        <v>85</v>
      </c>
      <c r="AI313" t="s">
        <v>85</v>
      </c>
      <c r="AJ313" s="52">
        <v>2</v>
      </c>
      <c r="AK313" s="52">
        <v>2</v>
      </c>
      <c r="AL313" s="92">
        <f>AL312</f>
        <v>0.89</v>
      </c>
      <c r="AM313" s="92">
        <f>AM312</f>
        <v>0.1</v>
      </c>
      <c r="AN313" s="92">
        <f>AN312</f>
        <v>3</v>
      </c>
      <c r="AO313" s="92"/>
      <c r="AP313" s="92"/>
      <c r="AQ313" s="93">
        <f>AM313*I313+AL313</f>
        <v>2.5960000000000001</v>
      </c>
      <c r="AR313" s="93">
        <f t="shared" ref="AR313:AR317" si="401">0.1*AQ313</f>
        <v>0.2596</v>
      </c>
      <c r="AS313" s="94">
        <f t="shared" ref="AS313:AS317" si="402">AJ313*3+0.25*AK313</f>
        <v>6.5</v>
      </c>
      <c r="AT313" s="94">
        <f t="shared" ref="AT313:AT317" si="403">SUM(AQ313:AS313)/4</f>
        <v>2.3388999999999998</v>
      </c>
      <c r="AU313" s="93">
        <f>10068.2*J313*POWER(10,-6)*10</f>
        <v>4.5306900000000004E-2</v>
      </c>
      <c r="AV313" s="94">
        <f t="shared" ref="AV313:AV317" si="404">AU313+AT313+AS313+AR313+AQ313</f>
        <v>11.7398069</v>
      </c>
      <c r="AW313" s="95">
        <f t="shared" ref="AW313:AW317" si="405">AJ313*H313</f>
        <v>3.3680000000000002E-6</v>
      </c>
      <c r="AX313" s="95">
        <f t="shared" ref="AX313:AX317" si="406">H313*AK313</f>
        <v>3.3680000000000002E-6</v>
      </c>
      <c r="AY313" s="95">
        <f t="shared" ref="AY313:AY317" si="407">H313*AV313</f>
        <v>1.9769834819600001E-5</v>
      </c>
    </row>
    <row r="314" spans="1:51" x14ac:dyDescent="0.3">
      <c r="A314" s="48" t="s">
        <v>21</v>
      </c>
      <c r="B314" s="48" t="str">
        <f>B312</f>
        <v>Трубопровод насыщенного амина от К-304, К-307 в Е-421 Рег.№ТТ-400</v>
      </c>
      <c r="C314" s="179" t="s">
        <v>178</v>
      </c>
      <c r="D314" s="49" t="s">
        <v>180</v>
      </c>
      <c r="E314" s="167">
        <f>E312</f>
        <v>9.9999999999999995E-8</v>
      </c>
      <c r="F314" s="168">
        <f>F312</f>
        <v>421</v>
      </c>
      <c r="G314" s="48">
        <v>0.76</v>
      </c>
      <c r="H314" s="50">
        <f t="shared" si="400"/>
        <v>3.1996000000000003E-5</v>
      </c>
      <c r="I314" s="162">
        <f>I312</f>
        <v>17.059999999999999</v>
      </c>
      <c r="J314" s="169">
        <f>J313*0.25</f>
        <v>0.1125</v>
      </c>
      <c r="K314" s="172" t="s">
        <v>186</v>
      </c>
      <c r="L314" s="177">
        <v>0</v>
      </c>
      <c r="M314" s="92" t="str">
        <f t="shared" si="397"/>
        <v>С3</v>
      </c>
      <c r="N314" s="92" t="str">
        <f t="shared" si="398"/>
        <v>Трубопровод насыщенного амина от К-304, К-307 в Е-421 Рег.№ТТ-400</v>
      </c>
      <c r="O314" s="92" t="str">
        <f t="shared" si="399"/>
        <v>Полное-токси</v>
      </c>
      <c r="P314" s="92" t="s">
        <v>85</v>
      </c>
      <c r="Q314" s="92" t="s">
        <v>85</v>
      </c>
      <c r="R314" s="92" t="s">
        <v>85</v>
      </c>
      <c r="S314" s="92" t="s">
        <v>85</v>
      </c>
      <c r="T314" s="92" t="s">
        <v>85</v>
      </c>
      <c r="U314" s="92" t="s">
        <v>85</v>
      </c>
      <c r="V314" s="92" t="s">
        <v>85</v>
      </c>
      <c r="W314" s="92" t="s">
        <v>85</v>
      </c>
      <c r="X314" s="92" t="s">
        <v>85</v>
      </c>
      <c r="Y314" s="92" t="s">
        <v>85</v>
      </c>
      <c r="Z314" s="92" t="s">
        <v>85</v>
      </c>
      <c r="AA314" s="92" t="s">
        <v>85</v>
      </c>
      <c r="AB314" s="92" t="s">
        <v>85</v>
      </c>
      <c r="AC314" s="92">
        <v>14.1</v>
      </c>
      <c r="AD314" s="92">
        <v>41.1</v>
      </c>
      <c r="AE314" s="92" t="s">
        <v>85</v>
      </c>
      <c r="AF314" s="92" t="s">
        <v>85</v>
      </c>
      <c r="AG314" s="92" t="s">
        <v>85</v>
      </c>
      <c r="AH314" s="92" t="s">
        <v>85</v>
      </c>
      <c r="AI314" t="s">
        <v>85</v>
      </c>
      <c r="AJ314" s="92">
        <v>0</v>
      </c>
      <c r="AK314" s="92">
        <v>1</v>
      </c>
      <c r="AL314" s="92">
        <f>AL312</f>
        <v>0.89</v>
      </c>
      <c r="AM314" s="92">
        <f>AM312</f>
        <v>0.1</v>
      </c>
      <c r="AN314" s="92">
        <f>AN312</f>
        <v>3</v>
      </c>
      <c r="AO314" s="92"/>
      <c r="AP314" s="92"/>
      <c r="AQ314" s="93">
        <f>AM314*I314*0.1+AL314</f>
        <v>1.0606</v>
      </c>
      <c r="AR314" s="93">
        <f t="shared" si="401"/>
        <v>0.10606</v>
      </c>
      <c r="AS314" s="94">
        <f t="shared" si="402"/>
        <v>0.25</v>
      </c>
      <c r="AT314" s="94">
        <f t="shared" si="403"/>
        <v>0.35416500000000001</v>
      </c>
      <c r="AU314" s="93">
        <f>1333*J313*POWER(10,-6)</f>
        <v>5.9984999999999997E-4</v>
      </c>
      <c r="AV314" s="94">
        <f t="shared" si="404"/>
        <v>1.7714248500000001</v>
      </c>
      <c r="AW314" s="95">
        <f t="shared" si="405"/>
        <v>0</v>
      </c>
      <c r="AX314" s="95">
        <f t="shared" si="406"/>
        <v>3.1996000000000003E-5</v>
      </c>
      <c r="AY314" s="95">
        <f t="shared" si="407"/>
        <v>5.667850950060001E-5</v>
      </c>
    </row>
    <row r="315" spans="1:51" x14ac:dyDescent="0.3">
      <c r="A315" s="48" t="s">
        <v>22</v>
      </c>
      <c r="B315" s="48" t="str">
        <f>B312</f>
        <v>Трубопровод насыщенного амина от К-304, К-307 в Е-421 Рег.№ТТ-400</v>
      </c>
      <c r="C315" s="179" t="s">
        <v>171</v>
      </c>
      <c r="D315" s="49" t="s">
        <v>86</v>
      </c>
      <c r="E315" s="166">
        <v>4.9999999999999998E-7</v>
      </c>
      <c r="F315" s="168">
        <f>F312</f>
        <v>421</v>
      </c>
      <c r="G315" s="48">
        <v>0.2</v>
      </c>
      <c r="H315" s="50">
        <f t="shared" si="400"/>
        <v>4.21E-5</v>
      </c>
      <c r="I315" s="162">
        <f>0.15*I312</f>
        <v>2.5589999999999997</v>
      </c>
      <c r="J315" s="162">
        <f>I315</f>
        <v>2.5589999999999997</v>
      </c>
      <c r="K315" s="174" t="s">
        <v>188</v>
      </c>
      <c r="L315" s="178">
        <v>45390</v>
      </c>
      <c r="M315" s="92" t="str">
        <f t="shared" si="397"/>
        <v>С4</v>
      </c>
      <c r="N315" s="92" t="str">
        <f t="shared" si="398"/>
        <v>Трубопровод насыщенного амина от К-304, К-307 в Е-421 Рег.№ТТ-400</v>
      </c>
      <c r="O315" s="92" t="str">
        <f t="shared" si="399"/>
        <v>Частичное-пожар</v>
      </c>
      <c r="P315" s="92">
        <v>12.8</v>
      </c>
      <c r="Q315" s="92">
        <v>16.5</v>
      </c>
      <c r="R315" s="92">
        <v>22</v>
      </c>
      <c r="S315" s="92">
        <v>38.299999999999997</v>
      </c>
      <c r="T315" s="92" t="s">
        <v>85</v>
      </c>
      <c r="U315" s="92" t="s">
        <v>85</v>
      </c>
      <c r="V315" s="92" t="s">
        <v>85</v>
      </c>
      <c r="W315" s="92" t="s">
        <v>85</v>
      </c>
      <c r="X315" s="92" t="s">
        <v>85</v>
      </c>
      <c r="Y315" s="92" t="s">
        <v>85</v>
      </c>
      <c r="Z315" s="92" t="s">
        <v>85</v>
      </c>
      <c r="AA315" s="92" t="s">
        <v>85</v>
      </c>
      <c r="AB315" s="92" t="s">
        <v>85</v>
      </c>
      <c r="AC315" s="92" t="s">
        <v>85</v>
      </c>
      <c r="AD315" s="92" t="s">
        <v>85</v>
      </c>
      <c r="AE315" s="92" t="s">
        <v>85</v>
      </c>
      <c r="AF315" s="92" t="s">
        <v>85</v>
      </c>
      <c r="AG315" s="92" t="s">
        <v>85</v>
      </c>
      <c r="AH315" s="92" t="s">
        <v>85</v>
      </c>
      <c r="AI315" t="s">
        <v>85</v>
      </c>
      <c r="AJ315" s="92">
        <v>0</v>
      </c>
      <c r="AK315" s="92">
        <v>2</v>
      </c>
      <c r="AL315" s="92">
        <f>0.1*$AL$2</f>
        <v>0.25</v>
      </c>
      <c r="AM315" s="92">
        <f>AM312</f>
        <v>0.1</v>
      </c>
      <c r="AN315" s="92">
        <f>ROUNDUP(AN312/3,0)</f>
        <v>1</v>
      </c>
      <c r="AO315" s="92"/>
      <c r="AP315" s="92"/>
      <c r="AQ315" s="93">
        <f>AM315*I315+AL315</f>
        <v>0.50590000000000002</v>
      </c>
      <c r="AR315" s="93">
        <f t="shared" si="401"/>
        <v>5.0590000000000003E-2</v>
      </c>
      <c r="AS315" s="94">
        <f t="shared" si="402"/>
        <v>0.5</v>
      </c>
      <c r="AT315" s="94">
        <f t="shared" si="403"/>
        <v>0.26412250000000004</v>
      </c>
      <c r="AU315" s="93">
        <f>10068.2*J315*POWER(10,-6)</f>
        <v>2.5764523799999998E-2</v>
      </c>
      <c r="AV315" s="94">
        <f t="shared" si="404"/>
        <v>1.3463770238000001</v>
      </c>
      <c r="AW315" s="95">
        <f t="shared" si="405"/>
        <v>0</v>
      </c>
      <c r="AX315" s="95">
        <f t="shared" si="406"/>
        <v>8.42E-5</v>
      </c>
      <c r="AY315" s="95">
        <f t="shared" si="407"/>
        <v>5.6682472701980007E-5</v>
      </c>
    </row>
    <row r="316" spans="1:51" x14ac:dyDescent="0.3">
      <c r="A316" s="48" t="s">
        <v>23</v>
      </c>
      <c r="B316" s="48" t="str">
        <f>B312</f>
        <v>Трубопровод насыщенного амина от К-304, К-307 в Е-421 Рег.№ТТ-400</v>
      </c>
      <c r="C316" s="179" t="s">
        <v>172</v>
      </c>
      <c r="D316" s="49" t="s">
        <v>174</v>
      </c>
      <c r="E316" s="167">
        <f>E315</f>
        <v>4.9999999999999998E-7</v>
      </c>
      <c r="F316" s="168">
        <f>F312</f>
        <v>421</v>
      </c>
      <c r="G316" s="48">
        <v>0.04</v>
      </c>
      <c r="H316" s="50">
        <f t="shared" si="400"/>
        <v>8.4200000000000007E-6</v>
      </c>
      <c r="I316" s="162">
        <f>0.15*I312</f>
        <v>2.5589999999999997</v>
      </c>
      <c r="J316" s="162">
        <f>0.15*J313</f>
        <v>6.7500000000000004E-2</v>
      </c>
      <c r="K316" s="174" t="s">
        <v>189</v>
      </c>
      <c r="L316" s="178">
        <v>3</v>
      </c>
      <c r="M316" s="92" t="str">
        <f t="shared" si="397"/>
        <v>С5</v>
      </c>
      <c r="N316" s="92" t="str">
        <f t="shared" si="398"/>
        <v>Трубопровод насыщенного амина от К-304, К-307 в Е-421 Рег.№ТТ-400</v>
      </c>
      <c r="O316" s="92" t="str">
        <f t="shared" si="399"/>
        <v>Частичное-пожар-вспышка</v>
      </c>
      <c r="P316" s="92" t="s">
        <v>85</v>
      </c>
      <c r="Q316" s="92" t="s">
        <v>85</v>
      </c>
      <c r="R316" s="92" t="s">
        <v>85</v>
      </c>
      <c r="S316" s="92" t="s">
        <v>85</v>
      </c>
      <c r="T316" s="92" t="s">
        <v>85</v>
      </c>
      <c r="U316" s="92" t="s">
        <v>85</v>
      </c>
      <c r="V316" s="92" t="s">
        <v>85</v>
      </c>
      <c r="W316" s="92" t="s">
        <v>85</v>
      </c>
      <c r="X316" s="92" t="s">
        <v>85</v>
      </c>
      <c r="Y316" s="92" t="s">
        <v>85</v>
      </c>
      <c r="Z316" s="92" t="s">
        <v>85</v>
      </c>
      <c r="AA316" s="92">
        <v>13.77</v>
      </c>
      <c r="AB316" s="92">
        <v>16.52</v>
      </c>
      <c r="AC316" s="92" t="s">
        <v>85</v>
      </c>
      <c r="AD316" s="92" t="s">
        <v>85</v>
      </c>
      <c r="AE316" s="92" t="s">
        <v>85</v>
      </c>
      <c r="AF316" s="92" t="s">
        <v>85</v>
      </c>
      <c r="AG316" s="92" t="s">
        <v>85</v>
      </c>
      <c r="AH316" s="92" t="s">
        <v>85</v>
      </c>
      <c r="AI316" t="s">
        <v>85</v>
      </c>
      <c r="AJ316" s="92">
        <v>0</v>
      </c>
      <c r="AK316" s="92">
        <v>1</v>
      </c>
      <c r="AL316" s="92">
        <f>0.1*$AL$2</f>
        <v>0.25</v>
      </c>
      <c r="AM316" s="92">
        <f>AM312</f>
        <v>0.1</v>
      </c>
      <c r="AN316" s="92">
        <f>ROUNDUP(AN312/3,0)</f>
        <v>1</v>
      </c>
      <c r="AO316" s="92"/>
      <c r="AP316" s="92"/>
      <c r="AQ316" s="93">
        <f t="shared" ref="AQ316" si="408">AM316*I316+AL316</f>
        <v>0.50590000000000002</v>
      </c>
      <c r="AR316" s="93">
        <f t="shared" si="401"/>
        <v>5.0590000000000003E-2</v>
      </c>
      <c r="AS316" s="94">
        <f t="shared" si="402"/>
        <v>0.25</v>
      </c>
      <c r="AT316" s="94">
        <f t="shared" si="403"/>
        <v>0.20162250000000001</v>
      </c>
      <c r="AU316" s="93">
        <f>10068.2*J316*POWER(10,-6)*10</f>
        <v>6.7960350000000006E-3</v>
      </c>
      <c r="AV316" s="94">
        <f t="shared" si="404"/>
        <v>1.014908535</v>
      </c>
      <c r="AW316" s="95">
        <f t="shared" si="405"/>
        <v>0</v>
      </c>
      <c r="AX316" s="95">
        <f t="shared" si="406"/>
        <v>8.4200000000000007E-6</v>
      </c>
      <c r="AY316" s="95">
        <f t="shared" si="407"/>
        <v>8.5455298647000004E-6</v>
      </c>
    </row>
    <row r="317" spans="1:51" ht="15" thickBot="1" x14ac:dyDescent="0.35">
      <c r="A317" s="48" t="s">
        <v>24</v>
      </c>
      <c r="B317" s="48" t="str">
        <f>B312</f>
        <v>Трубопровод насыщенного амина от К-304, К-307 в Е-421 Рег.№ТТ-400</v>
      </c>
      <c r="C317" s="179" t="s">
        <v>179</v>
      </c>
      <c r="D317" s="49" t="s">
        <v>181</v>
      </c>
      <c r="E317" s="167">
        <f>E315</f>
        <v>4.9999999999999998E-7</v>
      </c>
      <c r="F317" s="168">
        <f>F312</f>
        <v>421</v>
      </c>
      <c r="G317" s="48">
        <v>0.76</v>
      </c>
      <c r="H317" s="50">
        <f t="shared" si="400"/>
        <v>1.5998E-4</v>
      </c>
      <c r="I317" s="162">
        <f>0.15*I312</f>
        <v>2.5589999999999997</v>
      </c>
      <c r="J317" s="169">
        <f>J316*0.25</f>
        <v>1.6875000000000001E-2</v>
      </c>
      <c r="K317" s="175" t="s">
        <v>200</v>
      </c>
      <c r="L317" s="231">
        <v>2</v>
      </c>
      <c r="M317" s="92" t="str">
        <f t="shared" si="397"/>
        <v>С6</v>
      </c>
      <c r="N317" s="92" t="str">
        <f t="shared" si="398"/>
        <v>Трубопровод насыщенного амина от К-304, К-307 в Е-421 Рег.№ТТ-400</v>
      </c>
      <c r="O317" s="92" t="str">
        <f t="shared" si="399"/>
        <v>Частичное-токси</v>
      </c>
      <c r="P317" s="92" t="s">
        <v>85</v>
      </c>
      <c r="Q317" s="92" t="s">
        <v>85</v>
      </c>
      <c r="R317" s="92" t="s">
        <v>85</v>
      </c>
      <c r="S317" s="92" t="s">
        <v>85</v>
      </c>
      <c r="T317" s="92" t="s">
        <v>85</v>
      </c>
      <c r="U317" s="92" t="s">
        <v>85</v>
      </c>
      <c r="V317" s="92" t="s">
        <v>85</v>
      </c>
      <c r="W317" s="92" t="s">
        <v>85</v>
      </c>
      <c r="X317" s="92" t="s">
        <v>85</v>
      </c>
      <c r="Y317" s="92" t="s">
        <v>85</v>
      </c>
      <c r="Z317" s="92" t="s">
        <v>85</v>
      </c>
      <c r="AA317" s="92" t="s">
        <v>85</v>
      </c>
      <c r="AB317" s="92" t="s">
        <v>85</v>
      </c>
      <c r="AC317" s="92">
        <v>2.1</v>
      </c>
      <c r="AD317" s="92">
        <v>6.2</v>
      </c>
      <c r="AE317" s="92" t="s">
        <v>85</v>
      </c>
      <c r="AF317" s="92" t="s">
        <v>85</v>
      </c>
      <c r="AG317" s="92" t="s">
        <v>85</v>
      </c>
      <c r="AH317" s="92" t="s">
        <v>85</v>
      </c>
      <c r="AI317" t="s">
        <v>85</v>
      </c>
      <c r="AJ317" s="92">
        <v>0</v>
      </c>
      <c r="AK317" s="92">
        <v>1</v>
      </c>
      <c r="AL317" s="92">
        <f>0.1*$AL$2</f>
        <v>0.25</v>
      </c>
      <c r="AM317" s="92">
        <f>AM312</f>
        <v>0.1</v>
      </c>
      <c r="AN317" s="92">
        <f>ROUNDUP(AN312/3,0)</f>
        <v>1</v>
      </c>
      <c r="AO317" s="92"/>
      <c r="AP317" s="92"/>
      <c r="AQ317" s="93">
        <f>AM317*I317*0.1+AL317</f>
        <v>0.27559</v>
      </c>
      <c r="AR317" s="93">
        <f t="shared" si="401"/>
        <v>2.7559E-2</v>
      </c>
      <c r="AS317" s="94">
        <f t="shared" si="402"/>
        <v>0.25</v>
      </c>
      <c r="AT317" s="94">
        <f t="shared" si="403"/>
        <v>0.13828725</v>
      </c>
      <c r="AU317" s="93">
        <f>1333*J316*POWER(10,-6)</f>
        <v>8.9977500000000004E-5</v>
      </c>
      <c r="AV317" s="94">
        <f t="shared" si="404"/>
        <v>0.69152622750000003</v>
      </c>
      <c r="AW317" s="95">
        <f t="shared" si="405"/>
        <v>0</v>
      </c>
      <c r="AX317" s="95">
        <f t="shared" si="406"/>
        <v>1.5998E-4</v>
      </c>
      <c r="AY317" s="95">
        <f t="shared" si="407"/>
        <v>1.1063036587545E-4</v>
      </c>
    </row>
    <row r="318" spans="1:51" x14ac:dyDescent="0.3">
      <c r="A318" s="48"/>
      <c r="B318" s="48"/>
      <c r="C318" s="179"/>
      <c r="D318" s="49"/>
      <c r="E318" s="167"/>
      <c r="F318" s="168"/>
      <c r="G318" s="48"/>
      <c r="H318" s="50"/>
      <c r="I318" s="162"/>
      <c r="J318" s="48"/>
      <c r="K318" s="292"/>
      <c r="L318" s="293"/>
      <c r="M318" s="92"/>
      <c r="N318" s="92"/>
      <c r="O318" s="92"/>
      <c r="P318" s="92" t="s">
        <v>85</v>
      </c>
      <c r="Q318" s="92" t="s">
        <v>85</v>
      </c>
      <c r="R318" s="92" t="s">
        <v>85</v>
      </c>
      <c r="S318" s="92" t="s">
        <v>85</v>
      </c>
      <c r="T318" s="92" t="s">
        <v>85</v>
      </c>
      <c r="U318" s="92" t="s">
        <v>85</v>
      </c>
      <c r="V318" s="92" t="s">
        <v>85</v>
      </c>
      <c r="W318" s="92" t="s">
        <v>85</v>
      </c>
      <c r="X318" s="92" t="s">
        <v>85</v>
      </c>
      <c r="Y318" s="92" t="s">
        <v>85</v>
      </c>
      <c r="Z318" s="92" t="s">
        <v>85</v>
      </c>
      <c r="AA318" s="92" t="s">
        <v>85</v>
      </c>
      <c r="AB318" s="92" t="s">
        <v>85</v>
      </c>
      <c r="AC318" s="92" t="s">
        <v>85</v>
      </c>
      <c r="AD318" s="92" t="s">
        <v>85</v>
      </c>
      <c r="AE318" s="92" t="s">
        <v>85</v>
      </c>
      <c r="AF318" s="92" t="s">
        <v>85</v>
      </c>
      <c r="AG318" s="92" t="s">
        <v>85</v>
      </c>
      <c r="AH318" s="92" t="s">
        <v>85</v>
      </c>
      <c r="AI318" t="s">
        <v>85</v>
      </c>
      <c r="AJ318" s="92"/>
      <c r="AK318" s="92"/>
      <c r="AL318" s="92"/>
      <c r="AM318" s="92"/>
      <c r="AN318" s="92"/>
      <c r="AO318" s="92"/>
      <c r="AP318" s="92"/>
      <c r="AQ318" s="93"/>
      <c r="AR318" s="93"/>
      <c r="AS318" s="94"/>
      <c r="AT318" s="94"/>
      <c r="AU318" s="93"/>
      <c r="AV318" s="94"/>
      <c r="AW318" s="95"/>
      <c r="AX318" s="95"/>
      <c r="AY318" s="95"/>
    </row>
    <row r="319" spans="1:51" s="281" customFormat="1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 t="s">
        <v>85</v>
      </c>
      <c r="Q319" s="48" t="s">
        <v>85</v>
      </c>
      <c r="R319" s="48" t="s">
        <v>85</v>
      </c>
      <c r="S319" s="48" t="s">
        <v>85</v>
      </c>
      <c r="T319" s="48" t="s">
        <v>85</v>
      </c>
      <c r="U319" s="48" t="s">
        <v>85</v>
      </c>
      <c r="V319" s="48" t="s">
        <v>85</v>
      </c>
      <c r="W319" s="48" t="s">
        <v>85</v>
      </c>
      <c r="X319" s="48" t="s">
        <v>85</v>
      </c>
      <c r="Y319" s="48" t="s">
        <v>85</v>
      </c>
      <c r="Z319" s="48" t="s">
        <v>85</v>
      </c>
      <c r="AA319" s="48" t="s">
        <v>85</v>
      </c>
      <c r="AB319" s="48" t="s">
        <v>85</v>
      </c>
      <c r="AC319" s="48" t="s">
        <v>85</v>
      </c>
      <c r="AD319" s="48" t="s">
        <v>85</v>
      </c>
      <c r="AE319" s="48" t="s">
        <v>85</v>
      </c>
      <c r="AF319" s="48" t="s">
        <v>85</v>
      </c>
      <c r="AG319" s="48" t="s">
        <v>85</v>
      </c>
      <c r="AH319" s="48" t="s">
        <v>85</v>
      </c>
      <c r="AI319" s="281" t="s">
        <v>85</v>
      </c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</row>
    <row r="320" spans="1:51" s="281" customFormat="1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 t="s">
        <v>85</v>
      </c>
      <c r="Q320" s="48" t="s">
        <v>85</v>
      </c>
      <c r="R320" s="48" t="s">
        <v>85</v>
      </c>
      <c r="S320" s="48" t="s">
        <v>85</v>
      </c>
      <c r="T320" s="48" t="s">
        <v>85</v>
      </c>
      <c r="U320" s="48" t="s">
        <v>85</v>
      </c>
      <c r="V320" s="48" t="s">
        <v>85</v>
      </c>
      <c r="W320" s="48" t="s">
        <v>85</v>
      </c>
      <c r="X320" s="48" t="s">
        <v>85</v>
      </c>
      <c r="Y320" s="48" t="s">
        <v>85</v>
      </c>
      <c r="Z320" s="48" t="s">
        <v>85</v>
      </c>
      <c r="AA320" s="48" t="s">
        <v>85</v>
      </c>
      <c r="AB320" s="48" t="s">
        <v>85</v>
      </c>
      <c r="AC320" s="48" t="s">
        <v>85</v>
      </c>
      <c r="AD320" s="48" t="s">
        <v>85</v>
      </c>
      <c r="AE320" s="48" t="s">
        <v>85</v>
      </c>
      <c r="AF320" s="48" t="s">
        <v>85</v>
      </c>
      <c r="AG320" s="48" t="s">
        <v>85</v>
      </c>
      <c r="AH320" s="48" t="s">
        <v>85</v>
      </c>
      <c r="AI320" s="281" t="s">
        <v>85</v>
      </c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</row>
    <row r="321" spans="1:51" ht="15" thickBot="1" x14ac:dyDescent="0.35">
      <c r="P321" t="s">
        <v>85</v>
      </c>
      <c r="Q321" t="s">
        <v>85</v>
      </c>
      <c r="R321" t="s">
        <v>85</v>
      </c>
      <c r="S321" t="s">
        <v>85</v>
      </c>
      <c r="T321" t="s">
        <v>85</v>
      </c>
      <c r="U321" t="s">
        <v>85</v>
      </c>
      <c r="V321" t="s">
        <v>85</v>
      </c>
      <c r="W321" t="s">
        <v>85</v>
      </c>
      <c r="X321" t="s">
        <v>85</v>
      </c>
      <c r="Y321" t="s">
        <v>85</v>
      </c>
      <c r="Z321" t="s">
        <v>85</v>
      </c>
      <c r="AA321" t="s">
        <v>85</v>
      </c>
      <c r="AB321" t="s">
        <v>85</v>
      </c>
      <c r="AC321" t="s">
        <v>85</v>
      </c>
      <c r="AD321" t="s">
        <v>85</v>
      </c>
      <c r="AE321" t="s">
        <v>85</v>
      </c>
      <c r="AF321" t="s">
        <v>85</v>
      </c>
      <c r="AG321" t="s">
        <v>85</v>
      </c>
      <c r="AH321" t="s">
        <v>85</v>
      </c>
      <c r="AI321" t="s">
        <v>85</v>
      </c>
    </row>
    <row r="322" spans="1:51" ht="15" thickBot="1" x14ac:dyDescent="0.35">
      <c r="A322" s="48" t="s">
        <v>19</v>
      </c>
      <c r="B322" s="163" t="s">
        <v>368</v>
      </c>
      <c r="C322" s="179" t="s">
        <v>168</v>
      </c>
      <c r="D322" s="49" t="s">
        <v>60</v>
      </c>
      <c r="E322" s="166">
        <v>1.0000000000000001E-5</v>
      </c>
      <c r="F322" s="163">
        <v>617</v>
      </c>
      <c r="G322" s="48">
        <v>0.2</v>
      </c>
      <c r="H322" s="50">
        <f>E322*F322*G322</f>
        <v>1.2340000000000001E-3</v>
      </c>
      <c r="I322" s="164">
        <v>158</v>
      </c>
      <c r="J322" s="169">
        <f>I322</f>
        <v>158</v>
      </c>
      <c r="K322" s="172" t="s">
        <v>184</v>
      </c>
      <c r="L322" s="177">
        <f>I322*20</f>
        <v>3160</v>
      </c>
      <c r="M322" s="92" t="str">
        <f t="shared" ref="M322:N327" si="409">A322</f>
        <v>С1</v>
      </c>
      <c r="N322" s="92" t="str">
        <f t="shared" si="409"/>
        <v>Трубопровод керосиновой фракции от К-203 в К- 204 Рег.№ТТ-401</v>
      </c>
      <c r="O322" s="92" t="str">
        <f t="shared" ref="O322:O327" si="410">D322</f>
        <v>Полное-пожар</v>
      </c>
      <c r="P322" s="92">
        <v>37.6</v>
      </c>
      <c r="Q322" s="92">
        <v>51.5</v>
      </c>
      <c r="R322" s="92">
        <v>73.099999999999994</v>
      </c>
      <c r="S322" s="92">
        <v>133.19999999999999</v>
      </c>
      <c r="T322" s="92" t="s">
        <v>85</v>
      </c>
      <c r="U322" s="92" t="s">
        <v>85</v>
      </c>
      <c r="V322" s="92" t="s">
        <v>85</v>
      </c>
      <c r="W322" s="92" t="s">
        <v>85</v>
      </c>
      <c r="X322" s="92" t="s">
        <v>85</v>
      </c>
      <c r="Y322" s="92" t="s">
        <v>85</v>
      </c>
      <c r="Z322" s="92" t="s">
        <v>85</v>
      </c>
      <c r="AA322" s="92" t="s">
        <v>85</v>
      </c>
      <c r="AB322" s="92" t="s">
        <v>85</v>
      </c>
      <c r="AC322" s="92" t="s">
        <v>85</v>
      </c>
      <c r="AD322" s="92" t="s">
        <v>85</v>
      </c>
      <c r="AE322" s="92" t="s">
        <v>85</v>
      </c>
      <c r="AF322" s="92" t="s">
        <v>85</v>
      </c>
      <c r="AG322" s="92" t="s">
        <v>85</v>
      </c>
      <c r="AH322" s="92" t="s">
        <v>85</v>
      </c>
      <c r="AI322" t="s">
        <v>85</v>
      </c>
      <c r="AJ322" s="52">
        <v>1</v>
      </c>
      <c r="AK322" s="52">
        <v>2</v>
      </c>
      <c r="AL322" s="165">
        <v>1.96</v>
      </c>
      <c r="AM322" s="165">
        <v>2.7E-2</v>
      </c>
      <c r="AN322" s="165">
        <v>3</v>
      </c>
      <c r="AO322" s="92"/>
      <c r="AP322" s="92"/>
      <c r="AQ322" s="93">
        <f>AM322*I322+AL322</f>
        <v>6.226</v>
      </c>
      <c r="AR322" s="93">
        <f>0.1*AQ322</f>
        <v>0.62260000000000004</v>
      </c>
      <c r="AS322" s="94">
        <f>AJ322*3+0.25*AK322</f>
        <v>3.5</v>
      </c>
      <c r="AT322" s="94">
        <f>SUM(AQ322:AS322)/4</f>
        <v>2.5871500000000003</v>
      </c>
      <c r="AU322" s="93">
        <f>10068.2*J322*POWER(10,-6)</f>
        <v>1.5907756</v>
      </c>
      <c r="AV322" s="94">
        <f t="shared" ref="AV322:AV327" si="411">AU322+AT322+AS322+AR322+AQ322</f>
        <v>14.526525599999999</v>
      </c>
      <c r="AW322" s="95">
        <f>AJ322*H322</f>
        <v>1.2340000000000001E-3</v>
      </c>
      <c r="AX322" s="95">
        <f>H322*AK322</f>
        <v>2.4680000000000001E-3</v>
      </c>
      <c r="AY322" s="95">
        <f>H322*AV322</f>
        <v>1.7925732590399999E-2</v>
      </c>
    </row>
    <row r="323" spans="1:51" ht="15" thickBot="1" x14ac:dyDescent="0.35">
      <c r="A323" s="48" t="s">
        <v>20</v>
      </c>
      <c r="B323" s="48" t="str">
        <f>B322</f>
        <v>Трубопровод керосиновой фракции от К-203 в К- 204 Рег.№ТТ-401</v>
      </c>
      <c r="C323" s="179" t="s">
        <v>169</v>
      </c>
      <c r="D323" s="49" t="s">
        <v>63</v>
      </c>
      <c r="E323" s="167">
        <f>E322</f>
        <v>1.0000000000000001E-5</v>
      </c>
      <c r="F323" s="168">
        <f>F322</f>
        <v>617</v>
      </c>
      <c r="G323" s="48">
        <v>0.04</v>
      </c>
      <c r="H323" s="50">
        <f t="shared" ref="H323:H327" si="412">E323*F323*G323</f>
        <v>2.4680000000000004E-4</v>
      </c>
      <c r="I323" s="162">
        <f>I322</f>
        <v>158</v>
      </c>
      <c r="J323" s="170">
        <v>0.25800000000000001</v>
      </c>
      <c r="K323" s="172" t="s">
        <v>185</v>
      </c>
      <c r="L323" s="177">
        <v>0</v>
      </c>
      <c r="M323" s="92" t="str">
        <f t="shared" si="409"/>
        <v>С2</v>
      </c>
      <c r="N323" s="92" t="str">
        <f t="shared" si="409"/>
        <v>Трубопровод керосиновой фракции от К-203 в К- 204 Рег.№ТТ-401</v>
      </c>
      <c r="O323" s="92" t="str">
        <f t="shared" si="410"/>
        <v>Полное-взрыв</v>
      </c>
      <c r="P323" s="92" t="s">
        <v>85</v>
      </c>
      <c r="Q323" s="92" t="s">
        <v>85</v>
      </c>
      <c r="R323" s="92" t="s">
        <v>85</v>
      </c>
      <c r="S323" s="92" t="s">
        <v>85</v>
      </c>
      <c r="T323" s="92">
        <v>0</v>
      </c>
      <c r="U323" s="92">
        <v>0</v>
      </c>
      <c r="V323" s="92">
        <v>59.1</v>
      </c>
      <c r="W323" s="92">
        <v>161.1</v>
      </c>
      <c r="X323" s="92">
        <v>275.60000000000002</v>
      </c>
      <c r="Y323" s="92" t="s">
        <v>85</v>
      </c>
      <c r="Z323" s="92" t="s">
        <v>85</v>
      </c>
      <c r="AA323" s="92" t="s">
        <v>85</v>
      </c>
      <c r="AB323" s="92" t="s">
        <v>85</v>
      </c>
      <c r="AC323" s="92" t="s">
        <v>85</v>
      </c>
      <c r="AD323" s="92" t="s">
        <v>85</v>
      </c>
      <c r="AE323" s="92" t="s">
        <v>85</v>
      </c>
      <c r="AF323" s="92" t="s">
        <v>85</v>
      </c>
      <c r="AG323" s="92" t="s">
        <v>85</v>
      </c>
      <c r="AH323" s="92" t="s">
        <v>85</v>
      </c>
      <c r="AI323" t="s">
        <v>85</v>
      </c>
      <c r="AJ323" s="52">
        <v>2</v>
      </c>
      <c r="AK323" s="52">
        <v>2</v>
      </c>
      <c r="AL323" s="92">
        <f>AL322</f>
        <v>1.96</v>
      </c>
      <c r="AM323" s="92">
        <f>AM322</f>
        <v>2.7E-2</v>
      </c>
      <c r="AN323" s="92">
        <f>AN322</f>
        <v>3</v>
      </c>
      <c r="AO323" s="92"/>
      <c r="AP323" s="92"/>
      <c r="AQ323" s="93">
        <f>AM323*I323+AL323</f>
        <v>6.226</v>
      </c>
      <c r="AR323" s="93">
        <f t="shared" ref="AR323:AR327" si="413">0.1*AQ323</f>
        <v>0.62260000000000004</v>
      </c>
      <c r="AS323" s="94">
        <f t="shared" ref="AS323:AS327" si="414">AJ323*3+0.25*AK323</f>
        <v>6.5</v>
      </c>
      <c r="AT323" s="94">
        <f t="shared" ref="AT323:AT327" si="415">SUM(AQ323:AS323)/4</f>
        <v>3.3371500000000003</v>
      </c>
      <c r="AU323" s="93">
        <f>10068.2*J323*POWER(10,-6)*10</f>
        <v>2.5975956000000001E-2</v>
      </c>
      <c r="AV323" s="94">
        <f t="shared" si="411"/>
        <v>16.711725956000002</v>
      </c>
      <c r="AW323" s="95">
        <f t="shared" ref="AW323:AW327" si="416">AJ323*H323</f>
        <v>4.9360000000000007E-4</v>
      </c>
      <c r="AX323" s="95">
        <f t="shared" ref="AX323:AX327" si="417">H323*AK323</f>
        <v>4.9360000000000007E-4</v>
      </c>
      <c r="AY323" s="95">
        <f t="shared" ref="AY323:AY327" si="418">H323*AV323</f>
        <v>4.1244539659408015E-3</v>
      </c>
    </row>
    <row r="324" spans="1:51" x14ac:dyDescent="0.3">
      <c r="A324" s="48" t="s">
        <v>21</v>
      </c>
      <c r="B324" s="48" t="str">
        <f>B322</f>
        <v>Трубопровод керосиновой фракции от К-203 в К- 204 Рег.№ТТ-401</v>
      </c>
      <c r="C324" s="179" t="s">
        <v>170</v>
      </c>
      <c r="D324" s="49" t="s">
        <v>61</v>
      </c>
      <c r="E324" s="167">
        <f>E322</f>
        <v>1.0000000000000001E-5</v>
      </c>
      <c r="F324" s="168">
        <f>F322</f>
        <v>617</v>
      </c>
      <c r="G324" s="48">
        <v>0.76</v>
      </c>
      <c r="H324" s="50">
        <f t="shared" si="412"/>
        <v>4.6892000000000001E-3</v>
      </c>
      <c r="I324" s="162">
        <f>I322</f>
        <v>158</v>
      </c>
      <c r="J324" s="171">
        <v>0</v>
      </c>
      <c r="K324" s="172" t="s">
        <v>186</v>
      </c>
      <c r="L324" s="177">
        <v>0</v>
      </c>
      <c r="M324" s="92" t="str">
        <f t="shared" si="409"/>
        <v>С3</v>
      </c>
      <c r="N324" s="92" t="str">
        <f t="shared" si="409"/>
        <v>Трубопровод керосиновой фракции от К-203 в К- 204 Рег.№ТТ-401</v>
      </c>
      <c r="O324" s="92" t="str">
        <f t="shared" si="410"/>
        <v>Полное-ликвидация</v>
      </c>
      <c r="P324" s="92" t="s">
        <v>85</v>
      </c>
      <c r="Q324" s="92" t="s">
        <v>85</v>
      </c>
      <c r="R324" s="92" t="s">
        <v>85</v>
      </c>
      <c r="S324" s="92" t="s">
        <v>85</v>
      </c>
      <c r="T324" s="92" t="s">
        <v>85</v>
      </c>
      <c r="U324" s="92" t="s">
        <v>85</v>
      </c>
      <c r="V324" s="92" t="s">
        <v>85</v>
      </c>
      <c r="W324" s="92" t="s">
        <v>85</v>
      </c>
      <c r="X324" s="92" t="s">
        <v>85</v>
      </c>
      <c r="Y324" s="92" t="s">
        <v>85</v>
      </c>
      <c r="Z324" s="92" t="s">
        <v>85</v>
      </c>
      <c r="AA324" s="92" t="s">
        <v>85</v>
      </c>
      <c r="AB324" s="92" t="s">
        <v>85</v>
      </c>
      <c r="AC324" s="92" t="s">
        <v>85</v>
      </c>
      <c r="AD324" s="92" t="s">
        <v>85</v>
      </c>
      <c r="AE324" s="92" t="s">
        <v>85</v>
      </c>
      <c r="AF324" s="92" t="s">
        <v>85</v>
      </c>
      <c r="AG324" s="92" t="s">
        <v>85</v>
      </c>
      <c r="AH324" s="92" t="s">
        <v>85</v>
      </c>
      <c r="AI324" t="s">
        <v>85</v>
      </c>
      <c r="AJ324" s="92">
        <v>0</v>
      </c>
      <c r="AK324" s="92">
        <v>0</v>
      </c>
      <c r="AL324" s="92">
        <f>AL322</f>
        <v>1.96</v>
      </c>
      <c r="AM324" s="92">
        <f>AM322</f>
        <v>2.7E-2</v>
      </c>
      <c r="AN324" s="92">
        <f>AN322</f>
        <v>3</v>
      </c>
      <c r="AO324" s="92"/>
      <c r="AP324" s="92"/>
      <c r="AQ324" s="93">
        <f>AM324*I324*0.1+AL324</f>
        <v>2.3866000000000001</v>
      </c>
      <c r="AR324" s="93">
        <f t="shared" si="413"/>
        <v>0.23866000000000001</v>
      </c>
      <c r="AS324" s="94">
        <f t="shared" si="414"/>
        <v>0</v>
      </c>
      <c r="AT324" s="94">
        <f t="shared" si="415"/>
        <v>0.65631499999999998</v>
      </c>
      <c r="AU324" s="93">
        <f>1333*J323*POWER(10,-6)</f>
        <v>3.4391399999999996E-4</v>
      </c>
      <c r="AV324" s="94">
        <f t="shared" si="411"/>
        <v>3.2819189140000002</v>
      </c>
      <c r="AW324" s="95">
        <f t="shared" si="416"/>
        <v>0</v>
      </c>
      <c r="AX324" s="95">
        <f t="shared" si="417"/>
        <v>0</v>
      </c>
      <c r="AY324" s="95">
        <f t="shared" si="418"/>
        <v>1.5389574171528801E-2</v>
      </c>
    </row>
    <row r="325" spans="1:51" x14ac:dyDescent="0.3">
      <c r="A325" s="48" t="s">
        <v>22</v>
      </c>
      <c r="B325" s="48" t="str">
        <f>B322</f>
        <v>Трубопровод керосиновой фракции от К-203 в К- 204 Рег.№ТТ-401</v>
      </c>
      <c r="C325" s="179" t="s">
        <v>171</v>
      </c>
      <c r="D325" s="49" t="s">
        <v>86</v>
      </c>
      <c r="E325" s="166">
        <v>1E-4</v>
      </c>
      <c r="F325" s="168">
        <f>F322</f>
        <v>617</v>
      </c>
      <c r="G325" s="48">
        <v>0.2</v>
      </c>
      <c r="H325" s="50">
        <f t="shared" si="412"/>
        <v>1.2340000000000002E-2</v>
      </c>
      <c r="I325" s="162">
        <f>0.15*I322</f>
        <v>23.7</v>
      </c>
      <c r="J325" s="169">
        <f>I325</f>
        <v>23.7</v>
      </c>
      <c r="K325" s="174" t="s">
        <v>188</v>
      </c>
      <c r="L325" s="178">
        <v>45390</v>
      </c>
      <c r="M325" s="92" t="str">
        <f t="shared" si="409"/>
        <v>С4</v>
      </c>
      <c r="N325" s="92" t="str">
        <f t="shared" si="409"/>
        <v>Трубопровод керосиновой фракции от К-203 в К- 204 Рег.№ТТ-401</v>
      </c>
      <c r="O325" s="92" t="str">
        <f t="shared" si="410"/>
        <v>Частичное-пожар</v>
      </c>
      <c r="P325" s="92">
        <v>17.2</v>
      </c>
      <c r="Q325" s="92">
        <v>23.7</v>
      </c>
      <c r="R325" s="92">
        <v>33.5</v>
      </c>
      <c r="S325" s="92">
        <v>61.9</v>
      </c>
      <c r="T325" s="92" t="s">
        <v>85</v>
      </c>
      <c r="U325" s="92" t="s">
        <v>85</v>
      </c>
      <c r="V325" s="92" t="s">
        <v>85</v>
      </c>
      <c r="W325" s="92" t="s">
        <v>85</v>
      </c>
      <c r="X325" s="92" t="s">
        <v>85</v>
      </c>
      <c r="Y325" s="92" t="s">
        <v>85</v>
      </c>
      <c r="Z325" s="92" t="s">
        <v>85</v>
      </c>
      <c r="AA325" s="92" t="s">
        <v>85</v>
      </c>
      <c r="AB325" s="92" t="s">
        <v>85</v>
      </c>
      <c r="AC325" s="92" t="s">
        <v>85</v>
      </c>
      <c r="AD325" s="92" t="s">
        <v>85</v>
      </c>
      <c r="AE325" s="92" t="s">
        <v>85</v>
      </c>
      <c r="AF325" s="92" t="s">
        <v>85</v>
      </c>
      <c r="AG325" s="92" t="s">
        <v>85</v>
      </c>
      <c r="AH325" s="92" t="s">
        <v>85</v>
      </c>
      <c r="AI325" t="s">
        <v>85</v>
      </c>
      <c r="AJ325" s="92">
        <v>0</v>
      </c>
      <c r="AK325" s="92">
        <v>2</v>
      </c>
      <c r="AL325" s="92">
        <f>0.1*$AL$2</f>
        <v>0.25</v>
      </c>
      <c r="AM325" s="92">
        <f>AM322</f>
        <v>2.7E-2</v>
      </c>
      <c r="AN325" s="92">
        <f>ROUNDUP(AN322/3,0)</f>
        <v>1</v>
      </c>
      <c r="AO325" s="92"/>
      <c r="AP325" s="92"/>
      <c r="AQ325" s="93">
        <f>AM325*I325+AL325</f>
        <v>0.88990000000000002</v>
      </c>
      <c r="AR325" s="93">
        <f t="shared" si="413"/>
        <v>8.8990000000000014E-2</v>
      </c>
      <c r="AS325" s="94">
        <f t="shared" si="414"/>
        <v>0.5</v>
      </c>
      <c r="AT325" s="94">
        <f t="shared" si="415"/>
        <v>0.36972250000000001</v>
      </c>
      <c r="AU325" s="93">
        <f>10068.2*J325*POWER(10,-6)</f>
        <v>0.23861633999999998</v>
      </c>
      <c r="AV325" s="94">
        <f t="shared" si="411"/>
        <v>2.0872288399999999</v>
      </c>
      <c r="AW325" s="95">
        <f t="shared" si="416"/>
        <v>0</v>
      </c>
      <c r="AX325" s="95">
        <f t="shared" si="417"/>
        <v>2.4680000000000004E-2</v>
      </c>
      <c r="AY325" s="95">
        <f t="shared" si="418"/>
        <v>2.5756403885600004E-2</v>
      </c>
    </row>
    <row r="326" spans="1:51" x14ac:dyDescent="0.3">
      <c r="A326" s="48" t="s">
        <v>23</v>
      </c>
      <c r="B326" s="48" t="str">
        <f>B322</f>
        <v>Трубопровод керосиновой фракции от К-203 в К- 204 Рег.№ТТ-401</v>
      </c>
      <c r="C326" s="179" t="s">
        <v>172</v>
      </c>
      <c r="D326" s="49" t="s">
        <v>174</v>
      </c>
      <c r="E326" s="167">
        <f>E325</f>
        <v>1E-4</v>
      </c>
      <c r="F326" s="168">
        <f>F322</f>
        <v>617</v>
      </c>
      <c r="G326" s="48">
        <v>0.04</v>
      </c>
      <c r="H326" s="50">
        <f t="shared" si="412"/>
        <v>2.4680000000000001E-3</v>
      </c>
      <c r="I326" s="162">
        <f>0.15*I322</f>
        <v>23.7</v>
      </c>
      <c r="J326" s="169">
        <f>0.15*J323</f>
        <v>3.8699999999999998E-2</v>
      </c>
      <c r="K326" s="174" t="s">
        <v>189</v>
      </c>
      <c r="L326" s="178">
        <v>3</v>
      </c>
      <c r="M326" s="92" t="str">
        <f t="shared" si="409"/>
        <v>С5</v>
      </c>
      <c r="N326" s="92" t="str">
        <f t="shared" si="409"/>
        <v>Трубопровод керосиновой фракции от К-203 в К- 204 Рег.№ТТ-401</v>
      </c>
      <c r="O326" s="92" t="str">
        <f t="shared" si="410"/>
        <v>Частичное-пожар-вспышка</v>
      </c>
      <c r="P326" s="92" t="s">
        <v>85</v>
      </c>
      <c r="Q326" s="92" t="s">
        <v>85</v>
      </c>
      <c r="R326" s="92" t="s">
        <v>85</v>
      </c>
      <c r="S326" s="92" t="s">
        <v>85</v>
      </c>
      <c r="T326" s="92" t="s">
        <v>85</v>
      </c>
      <c r="U326" s="92" t="s">
        <v>85</v>
      </c>
      <c r="V326" s="92" t="s">
        <v>85</v>
      </c>
      <c r="W326" s="92" t="s">
        <v>85</v>
      </c>
      <c r="X326" s="92" t="s">
        <v>85</v>
      </c>
      <c r="Y326" s="92" t="s">
        <v>85</v>
      </c>
      <c r="Z326" s="92" t="s">
        <v>85</v>
      </c>
      <c r="AA326" s="92">
        <v>11.46</v>
      </c>
      <c r="AB326" s="92">
        <v>13.75</v>
      </c>
      <c r="AC326" s="92" t="s">
        <v>85</v>
      </c>
      <c r="AD326" s="92" t="s">
        <v>85</v>
      </c>
      <c r="AE326" s="92" t="s">
        <v>85</v>
      </c>
      <c r="AF326" s="92" t="s">
        <v>85</v>
      </c>
      <c r="AG326" s="92" t="s">
        <v>85</v>
      </c>
      <c r="AH326" s="92" t="s">
        <v>85</v>
      </c>
      <c r="AI326" t="s">
        <v>85</v>
      </c>
      <c r="AJ326" s="92">
        <v>0</v>
      </c>
      <c r="AK326" s="92">
        <v>1</v>
      </c>
      <c r="AL326" s="92">
        <f>0.1*$AL$2</f>
        <v>0.25</v>
      </c>
      <c r="AM326" s="92">
        <f>AM322</f>
        <v>2.7E-2</v>
      </c>
      <c r="AN326" s="92">
        <f>ROUNDUP(AN322/3,0)</f>
        <v>1</v>
      </c>
      <c r="AO326" s="92"/>
      <c r="AP326" s="92"/>
      <c r="AQ326" s="93">
        <f t="shared" ref="AQ326" si="419">AM326*I326+AL326</f>
        <v>0.88990000000000002</v>
      </c>
      <c r="AR326" s="93">
        <f t="shared" si="413"/>
        <v>8.8990000000000014E-2</v>
      </c>
      <c r="AS326" s="94">
        <f t="shared" si="414"/>
        <v>0.25</v>
      </c>
      <c r="AT326" s="94">
        <f t="shared" si="415"/>
        <v>0.30722250000000001</v>
      </c>
      <c r="AU326" s="93">
        <f>10068.2*J326*POWER(10,-6)*10</f>
        <v>3.8963933999999999E-3</v>
      </c>
      <c r="AV326" s="94">
        <f t="shared" si="411"/>
        <v>1.5400088934</v>
      </c>
      <c r="AW326" s="95">
        <f t="shared" si="416"/>
        <v>0</v>
      </c>
      <c r="AX326" s="95">
        <f t="shared" si="417"/>
        <v>2.4680000000000001E-3</v>
      </c>
      <c r="AY326" s="95">
        <f t="shared" si="418"/>
        <v>3.8007419489112003E-3</v>
      </c>
    </row>
    <row r="327" spans="1:51" x14ac:dyDescent="0.3">
      <c r="A327" s="271" t="s">
        <v>24</v>
      </c>
      <c r="B327" s="271" t="str">
        <f>B322</f>
        <v>Трубопровод керосиновой фракции от К-203 в К- 204 Рег.№ТТ-401</v>
      </c>
      <c r="C327" s="272" t="s">
        <v>173</v>
      </c>
      <c r="D327" s="273" t="s">
        <v>62</v>
      </c>
      <c r="E327" s="274">
        <f>E325</f>
        <v>1E-4</v>
      </c>
      <c r="F327" s="275">
        <f>F322</f>
        <v>617</v>
      </c>
      <c r="G327" s="271">
        <v>0.76</v>
      </c>
      <c r="H327" s="276">
        <f t="shared" si="412"/>
        <v>4.6892000000000003E-2</v>
      </c>
      <c r="I327" s="277">
        <f>0.15*I322</f>
        <v>23.7</v>
      </c>
      <c r="J327" s="278">
        <v>0</v>
      </c>
      <c r="K327" s="279" t="s">
        <v>200</v>
      </c>
      <c r="L327" s="280">
        <v>1</v>
      </c>
      <c r="M327" s="92" t="str">
        <f t="shared" si="409"/>
        <v>С6</v>
      </c>
      <c r="N327" s="92" t="str">
        <f t="shared" si="409"/>
        <v>Трубопровод керосиновой фракции от К-203 в К- 204 Рег.№ТТ-401</v>
      </c>
      <c r="O327" s="92" t="str">
        <f t="shared" si="410"/>
        <v>Частичное-ликвидация</v>
      </c>
      <c r="P327" s="92" t="s">
        <v>85</v>
      </c>
      <c r="Q327" s="92" t="s">
        <v>85</v>
      </c>
      <c r="R327" s="92" t="s">
        <v>85</v>
      </c>
      <c r="S327" s="92" t="s">
        <v>85</v>
      </c>
      <c r="T327" s="92" t="s">
        <v>85</v>
      </c>
      <c r="U327" s="92" t="s">
        <v>85</v>
      </c>
      <c r="V327" s="92" t="s">
        <v>85</v>
      </c>
      <c r="W327" s="92" t="s">
        <v>85</v>
      </c>
      <c r="X327" s="92" t="s">
        <v>85</v>
      </c>
      <c r="Y327" s="92" t="s">
        <v>85</v>
      </c>
      <c r="Z327" s="92" t="s">
        <v>85</v>
      </c>
      <c r="AA327" s="92" t="s">
        <v>85</v>
      </c>
      <c r="AB327" s="92" t="s">
        <v>85</v>
      </c>
      <c r="AC327" s="92" t="s">
        <v>85</v>
      </c>
      <c r="AD327" s="92" t="s">
        <v>85</v>
      </c>
      <c r="AE327" s="92" t="s">
        <v>85</v>
      </c>
      <c r="AF327" s="92" t="s">
        <v>85</v>
      </c>
      <c r="AG327" s="92" t="s">
        <v>85</v>
      </c>
      <c r="AH327" s="92" t="s">
        <v>85</v>
      </c>
      <c r="AI327" t="s">
        <v>85</v>
      </c>
      <c r="AJ327" s="92">
        <v>0</v>
      </c>
      <c r="AK327" s="92">
        <v>0</v>
      </c>
      <c r="AL327" s="92">
        <f>0.1*$AL$2</f>
        <v>0.25</v>
      </c>
      <c r="AM327" s="92">
        <f>AM322</f>
        <v>2.7E-2</v>
      </c>
      <c r="AN327" s="92">
        <f>ROUNDUP(AN322/3,0)</f>
        <v>1</v>
      </c>
      <c r="AO327" s="92"/>
      <c r="AP327" s="92"/>
      <c r="AQ327" s="93">
        <f>AM327*I327*0.1+AL327</f>
        <v>0.31398999999999999</v>
      </c>
      <c r="AR327" s="93">
        <f t="shared" si="413"/>
        <v>3.1399000000000003E-2</v>
      </c>
      <c r="AS327" s="94">
        <f t="shared" si="414"/>
        <v>0</v>
      </c>
      <c r="AT327" s="94">
        <f t="shared" si="415"/>
        <v>8.634725E-2</v>
      </c>
      <c r="AU327" s="93">
        <f>1333*J326*POWER(10,-6)</f>
        <v>5.1587099999999999E-5</v>
      </c>
      <c r="AV327" s="94">
        <f t="shared" si="411"/>
        <v>0.43178783710000002</v>
      </c>
      <c r="AW327" s="95">
        <f t="shared" si="416"/>
        <v>0</v>
      </c>
      <c r="AX327" s="95">
        <f t="shared" si="417"/>
        <v>0</v>
      </c>
      <c r="AY327" s="95">
        <f t="shared" si="418"/>
        <v>2.0247395257293202E-2</v>
      </c>
    </row>
    <row r="328" spans="1:51" s="281" customFormat="1" x14ac:dyDescent="0.3">
      <c r="A328" s="48" t="s">
        <v>85</v>
      </c>
      <c r="B328" s="48" t="s">
        <v>85</v>
      </c>
      <c r="C328" s="48" t="s">
        <v>85</v>
      </c>
      <c r="D328" s="48" t="s">
        <v>85</v>
      </c>
      <c r="E328" s="48" t="s">
        <v>85</v>
      </c>
      <c r="F328" s="48" t="s">
        <v>85</v>
      </c>
      <c r="G328" s="48" t="s">
        <v>85</v>
      </c>
      <c r="H328" s="48" t="s">
        <v>85</v>
      </c>
      <c r="I328" s="48" t="s">
        <v>85</v>
      </c>
      <c r="J328" s="48" t="s">
        <v>85</v>
      </c>
      <c r="K328" s="48" t="s">
        <v>85</v>
      </c>
      <c r="L328" s="48" t="s">
        <v>85</v>
      </c>
      <c r="M328" s="48" t="s">
        <v>85</v>
      </c>
      <c r="N328" s="48" t="s">
        <v>85</v>
      </c>
      <c r="O328" s="48" t="s">
        <v>85</v>
      </c>
      <c r="P328" s="48" t="s">
        <v>85</v>
      </c>
      <c r="Q328" s="48" t="s">
        <v>85</v>
      </c>
      <c r="R328" s="48" t="s">
        <v>85</v>
      </c>
      <c r="S328" s="48" t="s">
        <v>85</v>
      </c>
      <c r="T328" s="48" t="s">
        <v>85</v>
      </c>
      <c r="U328" s="48" t="s">
        <v>85</v>
      </c>
      <c r="V328" s="48" t="s">
        <v>85</v>
      </c>
      <c r="W328" s="48" t="s">
        <v>85</v>
      </c>
      <c r="X328" s="48" t="s">
        <v>85</v>
      </c>
      <c r="Y328" s="48" t="s">
        <v>85</v>
      </c>
      <c r="Z328" s="48" t="s">
        <v>85</v>
      </c>
      <c r="AA328" s="48" t="s">
        <v>85</v>
      </c>
      <c r="AB328" s="48" t="s">
        <v>85</v>
      </c>
      <c r="AC328" s="48" t="s">
        <v>85</v>
      </c>
      <c r="AD328" s="48" t="s">
        <v>85</v>
      </c>
      <c r="AE328" s="48" t="s">
        <v>85</v>
      </c>
      <c r="AF328" s="48" t="s">
        <v>85</v>
      </c>
      <c r="AG328" s="48" t="s">
        <v>85</v>
      </c>
      <c r="AH328" s="48" t="s">
        <v>85</v>
      </c>
      <c r="AI328" s="281" t="s">
        <v>85</v>
      </c>
      <c r="AJ328" s="48" t="s">
        <v>85</v>
      </c>
      <c r="AK328" s="48" t="s">
        <v>85</v>
      </c>
      <c r="AL328" s="48" t="s">
        <v>85</v>
      </c>
      <c r="AM328" s="48" t="s">
        <v>85</v>
      </c>
      <c r="AN328" s="48" t="s">
        <v>85</v>
      </c>
      <c r="AO328" s="48" t="s">
        <v>85</v>
      </c>
      <c r="AP328" s="48" t="s">
        <v>85</v>
      </c>
      <c r="AQ328" s="48" t="s">
        <v>85</v>
      </c>
      <c r="AR328" s="48" t="s">
        <v>85</v>
      </c>
      <c r="AS328" s="48" t="s">
        <v>85</v>
      </c>
      <c r="AT328" s="48" t="s">
        <v>85</v>
      </c>
      <c r="AU328" s="48" t="s">
        <v>85</v>
      </c>
      <c r="AV328" s="48" t="s">
        <v>85</v>
      </c>
      <c r="AW328" s="48" t="s">
        <v>85</v>
      </c>
      <c r="AX328" s="48" t="s">
        <v>85</v>
      </c>
      <c r="AY328" s="48" t="s">
        <v>85</v>
      </c>
    </row>
    <row r="329" spans="1:51" s="281" customFormat="1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 t="s">
        <v>85</v>
      </c>
      <c r="Q329" s="48" t="s">
        <v>85</v>
      </c>
      <c r="R329" s="48" t="s">
        <v>85</v>
      </c>
      <c r="S329" s="48" t="s">
        <v>85</v>
      </c>
      <c r="T329" s="48" t="s">
        <v>85</v>
      </c>
      <c r="U329" s="48" t="s">
        <v>85</v>
      </c>
      <c r="V329" s="48" t="s">
        <v>85</v>
      </c>
      <c r="W329" s="48" t="s">
        <v>85</v>
      </c>
      <c r="X329" s="48" t="s">
        <v>85</v>
      </c>
      <c r="Y329" s="48" t="s">
        <v>85</v>
      </c>
      <c r="Z329" s="48" t="s">
        <v>85</v>
      </c>
      <c r="AA329" s="48" t="s">
        <v>85</v>
      </c>
      <c r="AB329" s="48" t="s">
        <v>85</v>
      </c>
      <c r="AC329" s="48" t="s">
        <v>85</v>
      </c>
      <c r="AD329" s="48" t="s">
        <v>85</v>
      </c>
      <c r="AE329" s="48" t="s">
        <v>85</v>
      </c>
      <c r="AF329" s="48" t="s">
        <v>85</v>
      </c>
      <c r="AG329" s="48" t="s">
        <v>85</v>
      </c>
      <c r="AH329" s="48" t="s">
        <v>85</v>
      </c>
      <c r="AI329" s="281" t="s">
        <v>85</v>
      </c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</row>
    <row r="330" spans="1:51" s="281" customFormat="1" x14ac:dyDescent="0.3">
      <c r="A330" s="48" t="s">
        <v>85</v>
      </c>
      <c r="B330" s="48" t="s">
        <v>85</v>
      </c>
      <c r="C330" s="48" t="s">
        <v>85</v>
      </c>
      <c r="D330" s="48" t="s">
        <v>85</v>
      </c>
      <c r="E330" s="48" t="s">
        <v>85</v>
      </c>
      <c r="F330" s="48" t="s">
        <v>85</v>
      </c>
      <c r="G330" s="48" t="s">
        <v>85</v>
      </c>
      <c r="H330" s="48" t="s">
        <v>85</v>
      </c>
      <c r="I330" s="48" t="s">
        <v>85</v>
      </c>
      <c r="J330" s="48" t="s">
        <v>85</v>
      </c>
      <c r="K330" s="48" t="s">
        <v>85</v>
      </c>
      <c r="L330" s="48" t="s">
        <v>85</v>
      </c>
      <c r="M330" s="48" t="s">
        <v>85</v>
      </c>
      <c r="N330" s="48" t="s">
        <v>85</v>
      </c>
      <c r="O330" s="48" t="s">
        <v>85</v>
      </c>
      <c r="P330" s="48" t="s">
        <v>85</v>
      </c>
      <c r="Q330" s="48" t="s">
        <v>85</v>
      </c>
      <c r="R330" s="48" t="s">
        <v>85</v>
      </c>
      <c r="S330" s="48" t="s">
        <v>85</v>
      </c>
      <c r="T330" s="48" t="s">
        <v>85</v>
      </c>
      <c r="U330" s="48" t="s">
        <v>85</v>
      </c>
      <c r="V330" s="48" t="s">
        <v>85</v>
      </c>
      <c r="W330" s="48" t="s">
        <v>85</v>
      </c>
      <c r="X330" s="48" t="s">
        <v>85</v>
      </c>
      <c r="Y330" s="48" t="s">
        <v>85</v>
      </c>
      <c r="Z330" s="48" t="s">
        <v>85</v>
      </c>
      <c r="AA330" s="48" t="s">
        <v>85</v>
      </c>
      <c r="AB330" s="48" t="s">
        <v>85</v>
      </c>
      <c r="AC330" s="48" t="s">
        <v>85</v>
      </c>
      <c r="AD330" s="48" t="s">
        <v>85</v>
      </c>
      <c r="AE330" s="48" t="s">
        <v>85</v>
      </c>
      <c r="AF330" s="48" t="s">
        <v>85</v>
      </c>
      <c r="AG330" s="48" t="s">
        <v>85</v>
      </c>
      <c r="AH330" s="48" t="s">
        <v>85</v>
      </c>
      <c r="AI330" s="281" t="s">
        <v>85</v>
      </c>
      <c r="AJ330" s="48" t="s">
        <v>85</v>
      </c>
      <c r="AK330" s="48" t="s">
        <v>85</v>
      </c>
      <c r="AL330" s="48" t="s">
        <v>85</v>
      </c>
      <c r="AM330" s="48" t="s">
        <v>85</v>
      </c>
      <c r="AN330" s="48" t="s">
        <v>85</v>
      </c>
      <c r="AO330" s="48" t="s">
        <v>85</v>
      </c>
      <c r="AP330" s="48" t="s">
        <v>85</v>
      </c>
      <c r="AQ330" s="48" t="s">
        <v>85</v>
      </c>
      <c r="AR330" s="48" t="s">
        <v>85</v>
      </c>
      <c r="AS330" s="48" t="s">
        <v>85</v>
      </c>
      <c r="AT330" s="48" t="s">
        <v>85</v>
      </c>
      <c r="AU330" s="48" t="s">
        <v>85</v>
      </c>
      <c r="AV330" s="48" t="s">
        <v>85</v>
      </c>
      <c r="AW330" s="48" t="s">
        <v>85</v>
      </c>
      <c r="AX330" s="48" t="s">
        <v>85</v>
      </c>
      <c r="AY330" s="48" t="s">
        <v>85</v>
      </c>
    </row>
    <row r="331" spans="1:51" ht="15" thickBot="1" x14ac:dyDescent="0.35">
      <c r="P331" t="s">
        <v>85</v>
      </c>
      <c r="Q331" t="s">
        <v>85</v>
      </c>
      <c r="R331" t="s">
        <v>85</v>
      </c>
      <c r="S331" t="s">
        <v>85</v>
      </c>
      <c r="T331" t="s">
        <v>85</v>
      </c>
      <c r="U331" t="s">
        <v>85</v>
      </c>
      <c r="V331" t="s">
        <v>85</v>
      </c>
      <c r="W331" t="s">
        <v>85</v>
      </c>
      <c r="X331" t="s">
        <v>85</v>
      </c>
      <c r="Y331" t="s">
        <v>85</v>
      </c>
      <c r="Z331" t="s">
        <v>85</v>
      </c>
      <c r="AA331" t="s">
        <v>85</v>
      </c>
      <c r="AB331" t="s">
        <v>85</v>
      </c>
      <c r="AC331" t="s">
        <v>85</v>
      </c>
      <c r="AD331" t="s">
        <v>85</v>
      </c>
      <c r="AE331" t="s">
        <v>85</v>
      </c>
      <c r="AF331" t="s">
        <v>85</v>
      </c>
      <c r="AG331" t="s">
        <v>85</v>
      </c>
      <c r="AH331" t="s">
        <v>85</v>
      </c>
      <c r="AI331" t="s">
        <v>85</v>
      </c>
    </row>
    <row r="332" spans="1:51" ht="15" thickBot="1" x14ac:dyDescent="0.35">
      <c r="A332" s="48" t="s">
        <v>19</v>
      </c>
      <c r="B332" s="163" t="s">
        <v>369</v>
      </c>
      <c r="C332" s="179" t="s">
        <v>168</v>
      </c>
      <c r="D332" s="49" t="s">
        <v>60</v>
      </c>
      <c r="E332" s="166">
        <v>1.0000000000000001E-5</v>
      </c>
      <c r="F332" s="163">
        <v>895</v>
      </c>
      <c r="G332" s="48">
        <v>0.2</v>
      </c>
      <c r="H332" s="50">
        <f>E332*F332*G332</f>
        <v>1.7900000000000004E-3</v>
      </c>
      <c r="I332" s="164">
        <v>189</v>
      </c>
      <c r="J332" s="169">
        <f>I332</f>
        <v>189</v>
      </c>
      <c r="K332" s="172" t="s">
        <v>184</v>
      </c>
      <c r="L332" s="177">
        <f>I332*20</f>
        <v>3780</v>
      </c>
      <c r="M332" s="92" t="str">
        <f t="shared" ref="M332:M337" si="420">A332</f>
        <v>С1</v>
      </c>
      <c r="N332" s="92" t="str">
        <f t="shared" ref="N332:N337" si="421">B332</f>
        <v>Трубопровод рефлюкса от Е-302 в К-302 Рег.№ТТ-383</v>
      </c>
      <c r="O332" s="92" t="str">
        <f t="shared" ref="O332:O337" si="422">D332</f>
        <v>Полное-пожар</v>
      </c>
      <c r="P332" s="92">
        <v>41</v>
      </c>
      <c r="Q332" s="92">
        <v>56</v>
      </c>
      <c r="R332" s="92">
        <v>79.3</v>
      </c>
      <c r="S332" s="92">
        <v>143.6</v>
      </c>
      <c r="T332" s="92" t="s">
        <v>85</v>
      </c>
      <c r="U332" s="92" t="s">
        <v>85</v>
      </c>
      <c r="V332" s="92" t="s">
        <v>85</v>
      </c>
      <c r="W332" s="92" t="s">
        <v>85</v>
      </c>
      <c r="X332" s="92" t="s">
        <v>85</v>
      </c>
      <c r="Y332" s="92" t="s">
        <v>85</v>
      </c>
      <c r="Z332" s="92" t="s">
        <v>85</v>
      </c>
      <c r="AA332" s="92" t="s">
        <v>85</v>
      </c>
      <c r="AB332" s="92" t="s">
        <v>85</v>
      </c>
      <c r="AC332" s="92" t="s">
        <v>85</v>
      </c>
      <c r="AD332" s="92" t="s">
        <v>85</v>
      </c>
      <c r="AE332" s="92" t="s">
        <v>85</v>
      </c>
      <c r="AF332" s="92" t="s">
        <v>85</v>
      </c>
      <c r="AG332" s="92" t="s">
        <v>85</v>
      </c>
      <c r="AH332" s="92" t="s">
        <v>85</v>
      </c>
      <c r="AI332" t="s">
        <v>85</v>
      </c>
      <c r="AJ332" s="52">
        <v>1</v>
      </c>
      <c r="AK332" s="52">
        <v>2</v>
      </c>
      <c r="AL332" s="165">
        <v>1.56</v>
      </c>
      <c r="AM332" s="165">
        <v>0.1</v>
      </c>
      <c r="AN332" s="165">
        <v>3</v>
      </c>
      <c r="AO332" s="92"/>
      <c r="AP332" s="92"/>
      <c r="AQ332" s="93">
        <f>AM332*I332+AL332</f>
        <v>20.46</v>
      </c>
      <c r="AR332" s="93">
        <f>0.1*AQ332</f>
        <v>2.0460000000000003</v>
      </c>
      <c r="AS332" s="94">
        <f>AJ332*3+0.25*AK332</f>
        <v>3.5</v>
      </c>
      <c r="AT332" s="94">
        <f>SUM(AQ332:AS332)/4</f>
        <v>6.5015000000000001</v>
      </c>
      <c r="AU332" s="93">
        <f>10068.2*J332*POWER(10,-6)</f>
        <v>1.9028897999999999</v>
      </c>
      <c r="AV332" s="94">
        <f t="shared" ref="AV332:AV337" si="423">AU332+AT332+AS332+AR332+AQ332</f>
        <v>34.410389800000004</v>
      </c>
      <c r="AW332" s="95">
        <f>AJ332*H332</f>
        <v>1.7900000000000004E-3</v>
      </c>
      <c r="AX332" s="95">
        <f>H332*AK332</f>
        <v>3.5800000000000007E-3</v>
      </c>
      <c r="AY332" s="95">
        <f>H332*AV332</f>
        <v>6.1594597742000018E-2</v>
      </c>
    </row>
    <row r="333" spans="1:51" ht="15" thickBot="1" x14ac:dyDescent="0.35">
      <c r="A333" s="48" t="s">
        <v>20</v>
      </c>
      <c r="B333" s="48" t="str">
        <f>B332</f>
        <v>Трубопровод рефлюкса от Е-302 в К-302 Рег.№ТТ-383</v>
      </c>
      <c r="C333" s="179" t="s">
        <v>169</v>
      </c>
      <c r="D333" s="49" t="s">
        <v>63</v>
      </c>
      <c r="E333" s="167">
        <f>E332</f>
        <v>1.0000000000000001E-5</v>
      </c>
      <c r="F333" s="168">
        <f>F332</f>
        <v>895</v>
      </c>
      <c r="G333" s="48">
        <v>0.04</v>
      </c>
      <c r="H333" s="50">
        <f t="shared" ref="H333:H337" si="424">E333*F333*G333</f>
        <v>3.5800000000000008E-4</v>
      </c>
      <c r="I333" s="162">
        <f>I332</f>
        <v>189</v>
      </c>
      <c r="J333" s="170">
        <v>0.32900000000000001</v>
      </c>
      <c r="K333" s="172" t="s">
        <v>185</v>
      </c>
      <c r="L333" s="177">
        <v>0</v>
      </c>
      <c r="M333" s="92" t="str">
        <f t="shared" si="420"/>
        <v>С2</v>
      </c>
      <c r="N333" s="92" t="str">
        <f t="shared" si="421"/>
        <v>Трубопровод рефлюкса от Е-302 в К-302 Рег.№ТТ-383</v>
      </c>
      <c r="O333" s="92" t="str">
        <f t="shared" si="422"/>
        <v>Полное-взрыв</v>
      </c>
      <c r="P333" s="92" t="s">
        <v>85</v>
      </c>
      <c r="Q333" s="92" t="s">
        <v>85</v>
      </c>
      <c r="R333" s="92" t="s">
        <v>85</v>
      </c>
      <c r="S333" s="92" t="s">
        <v>85</v>
      </c>
      <c r="T333" s="92">
        <v>0</v>
      </c>
      <c r="U333" s="92">
        <v>0</v>
      </c>
      <c r="V333" s="92">
        <v>64.099999999999994</v>
      </c>
      <c r="W333" s="92">
        <v>174.6</v>
      </c>
      <c r="X333" s="92">
        <v>299.10000000000002</v>
      </c>
      <c r="Y333" s="92" t="s">
        <v>85</v>
      </c>
      <c r="Z333" s="92" t="s">
        <v>85</v>
      </c>
      <c r="AA333" s="92" t="s">
        <v>85</v>
      </c>
      <c r="AB333" s="92" t="s">
        <v>85</v>
      </c>
      <c r="AC333" s="92" t="s">
        <v>85</v>
      </c>
      <c r="AD333" s="92" t="s">
        <v>85</v>
      </c>
      <c r="AE333" s="92" t="s">
        <v>85</v>
      </c>
      <c r="AF333" s="92" t="s">
        <v>85</v>
      </c>
      <c r="AG333" s="92" t="s">
        <v>85</v>
      </c>
      <c r="AH333" s="92" t="s">
        <v>85</v>
      </c>
      <c r="AI333" t="s">
        <v>85</v>
      </c>
      <c r="AJ333" s="52">
        <v>2</v>
      </c>
      <c r="AK333" s="52">
        <v>2</v>
      </c>
      <c r="AL333" s="92">
        <f>AL332</f>
        <v>1.56</v>
      </c>
      <c r="AM333" s="92">
        <f>AM332</f>
        <v>0.1</v>
      </c>
      <c r="AN333" s="92">
        <f>AN332</f>
        <v>3</v>
      </c>
      <c r="AO333" s="92"/>
      <c r="AP333" s="92"/>
      <c r="AQ333" s="93">
        <f>AM333*I333+AL333</f>
        <v>20.46</v>
      </c>
      <c r="AR333" s="93">
        <f t="shared" ref="AR333:AR337" si="425">0.1*AQ333</f>
        <v>2.0460000000000003</v>
      </c>
      <c r="AS333" s="94">
        <f t="shared" ref="AS333:AS337" si="426">AJ333*3+0.25*AK333</f>
        <v>6.5</v>
      </c>
      <c r="AT333" s="94">
        <f t="shared" ref="AT333:AT337" si="427">SUM(AQ333:AS333)/4</f>
        <v>7.2515000000000001</v>
      </c>
      <c r="AU333" s="93">
        <f>10068.2*J333*POWER(10,-6)*10</f>
        <v>3.3124378000000003E-2</v>
      </c>
      <c r="AV333" s="94">
        <f t="shared" si="423"/>
        <v>36.290624378000004</v>
      </c>
      <c r="AW333" s="95">
        <f t="shared" ref="AW333:AW337" si="428">AJ333*H333</f>
        <v>7.1600000000000016E-4</v>
      </c>
      <c r="AX333" s="95">
        <f t="shared" ref="AX333:AX337" si="429">H333*AK333</f>
        <v>7.1600000000000016E-4</v>
      </c>
      <c r="AY333" s="95">
        <f t="shared" ref="AY333:AY337" si="430">H333*AV333</f>
        <v>1.2992043527324004E-2</v>
      </c>
    </row>
    <row r="334" spans="1:51" x14ac:dyDescent="0.3">
      <c r="A334" s="48" t="s">
        <v>21</v>
      </c>
      <c r="B334" s="48" t="str">
        <f>B332</f>
        <v>Трубопровод рефлюкса от Е-302 в К-302 Рег.№ТТ-383</v>
      </c>
      <c r="C334" s="179" t="s">
        <v>170</v>
      </c>
      <c r="D334" s="49" t="s">
        <v>61</v>
      </c>
      <c r="E334" s="167">
        <f>E332</f>
        <v>1.0000000000000001E-5</v>
      </c>
      <c r="F334" s="168">
        <f>F332</f>
        <v>895</v>
      </c>
      <c r="G334" s="48">
        <v>0.76</v>
      </c>
      <c r="H334" s="50">
        <f t="shared" si="424"/>
        <v>6.8020000000000008E-3</v>
      </c>
      <c r="I334" s="162">
        <f>I332</f>
        <v>189</v>
      </c>
      <c r="J334" s="171">
        <v>0</v>
      </c>
      <c r="K334" s="172" t="s">
        <v>186</v>
      </c>
      <c r="L334" s="177">
        <v>0</v>
      </c>
      <c r="M334" s="92" t="str">
        <f t="shared" si="420"/>
        <v>С3</v>
      </c>
      <c r="N334" s="92" t="str">
        <f t="shared" si="421"/>
        <v>Трубопровод рефлюкса от Е-302 в К-302 Рег.№ТТ-383</v>
      </c>
      <c r="O334" s="92" t="str">
        <f t="shared" si="422"/>
        <v>Полное-ликвидация</v>
      </c>
      <c r="P334" s="92" t="s">
        <v>85</v>
      </c>
      <c r="Q334" s="92" t="s">
        <v>85</v>
      </c>
      <c r="R334" s="92" t="s">
        <v>85</v>
      </c>
      <c r="S334" s="92" t="s">
        <v>85</v>
      </c>
      <c r="T334" s="92" t="s">
        <v>85</v>
      </c>
      <c r="U334" s="92" t="s">
        <v>85</v>
      </c>
      <c r="V334" s="92" t="s">
        <v>85</v>
      </c>
      <c r="W334" s="92" t="s">
        <v>85</v>
      </c>
      <c r="X334" s="92" t="s">
        <v>85</v>
      </c>
      <c r="Y334" s="92" t="s">
        <v>85</v>
      </c>
      <c r="Z334" s="92" t="s">
        <v>85</v>
      </c>
      <c r="AA334" s="92" t="s">
        <v>85</v>
      </c>
      <c r="AB334" s="92" t="s">
        <v>85</v>
      </c>
      <c r="AC334" s="92" t="s">
        <v>85</v>
      </c>
      <c r="AD334" s="92" t="s">
        <v>85</v>
      </c>
      <c r="AE334" s="92" t="s">
        <v>85</v>
      </c>
      <c r="AF334" s="92" t="s">
        <v>85</v>
      </c>
      <c r="AG334" s="92" t="s">
        <v>85</v>
      </c>
      <c r="AH334" s="92" t="s">
        <v>85</v>
      </c>
      <c r="AI334" t="s">
        <v>85</v>
      </c>
      <c r="AJ334" s="92">
        <v>0</v>
      </c>
      <c r="AK334" s="92">
        <v>0</v>
      </c>
      <c r="AL334" s="92">
        <f>AL332</f>
        <v>1.56</v>
      </c>
      <c r="AM334" s="92">
        <f>AM332</f>
        <v>0.1</v>
      </c>
      <c r="AN334" s="92">
        <f>AN332</f>
        <v>3</v>
      </c>
      <c r="AO334" s="92"/>
      <c r="AP334" s="92"/>
      <c r="AQ334" s="93">
        <f>AM334*I334*0.1+AL334</f>
        <v>3.45</v>
      </c>
      <c r="AR334" s="93">
        <f t="shared" si="425"/>
        <v>0.34500000000000003</v>
      </c>
      <c r="AS334" s="94">
        <f t="shared" si="426"/>
        <v>0</v>
      </c>
      <c r="AT334" s="94">
        <f t="shared" si="427"/>
        <v>0.94875000000000009</v>
      </c>
      <c r="AU334" s="93">
        <f>1333*J333*POWER(10,-6)</f>
        <v>4.3855700000000001E-4</v>
      </c>
      <c r="AV334" s="94">
        <f t="shared" si="423"/>
        <v>4.7441885570000002</v>
      </c>
      <c r="AW334" s="95">
        <f t="shared" si="428"/>
        <v>0</v>
      </c>
      <c r="AX334" s="95">
        <f t="shared" si="429"/>
        <v>0</v>
      </c>
      <c r="AY334" s="95">
        <f t="shared" si="430"/>
        <v>3.2269970564714007E-2</v>
      </c>
    </row>
    <row r="335" spans="1:51" x14ac:dyDescent="0.3">
      <c r="A335" s="48" t="s">
        <v>22</v>
      </c>
      <c r="B335" s="48" t="str">
        <f>B332</f>
        <v>Трубопровод рефлюкса от Е-302 в К-302 Рег.№ТТ-383</v>
      </c>
      <c r="C335" s="179" t="s">
        <v>171</v>
      </c>
      <c r="D335" s="49" t="s">
        <v>86</v>
      </c>
      <c r="E335" s="166">
        <v>1E-4</v>
      </c>
      <c r="F335" s="168">
        <f>F332</f>
        <v>895</v>
      </c>
      <c r="G335" s="48">
        <v>0.2</v>
      </c>
      <c r="H335" s="50">
        <f t="shared" si="424"/>
        <v>1.7900000000000003E-2</v>
      </c>
      <c r="I335" s="162">
        <f>0.15*I332</f>
        <v>28.349999999999998</v>
      </c>
      <c r="J335" s="169">
        <f>I335</f>
        <v>28.349999999999998</v>
      </c>
      <c r="K335" s="174" t="s">
        <v>188</v>
      </c>
      <c r="L335" s="178">
        <v>45390</v>
      </c>
      <c r="M335" s="92" t="str">
        <f t="shared" si="420"/>
        <v>С4</v>
      </c>
      <c r="N335" s="92" t="str">
        <f t="shared" si="421"/>
        <v>Трубопровод рефлюкса от Е-302 в К-302 Рег.№ТТ-383</v>
      </c>
      <c r="O335" s="92" t="str">
        <f t="shared" si="422"/>
        <v>Частичное-пожар</v>
      </c>
      <c r="P335" s="92">
        <v>17.7</v>
      </c>
      <c r="Q335" s="92">
        <v>24.4</v>
      </c>
      <c r="R335" s="92">
        <v>34.700000000000003</v>
      </c>
      <c r="S335" s="92">
        <v>64.400000000000006</v>
      </c>
      <c r="T335" s="92" t="s">
        <v>85</v>
      </c>
      <c r="U335" s="92" t="s">
        <v>85</v>
      </c>
      <c r="V335" s="92" t="s">
        <v>85</v>
      </c>
      <c r="W335" s="92" t="s">
        <v>85</v>
      </c>
      <c r="X335" s="92" t="s">
        <v>85</v>
      </c>
      <c r="Y335" s="92" t="s">
        <v>85</v>
      </c>
      <c r="Z335" s="92" t="s">
        <v>85</v>
      </c>
      <c r="AA335" s="92" t="s">
        <v>85</v>
      </c>
      <c r="AB335" s="92" t="s">
        <v>85</v>
      </c>
      <c r="AC335" s="92" t="s">
        <v>85</v>
      </c>
      <c r="AD335" s="92" t="s">
        <v>85</v>
      </c>
      <c r="AE335" s="92" t="s">
        <v>85</v>
      </c>
      <c r="AF335" s="92" t="s">
        <v>85</v>
      </c>
      <c r="AG335" s="92" t="s">
        <v>85</v>
      </c>
      <c r="AH335" s="92" t="s">
        <v>85</v>
      </c>
      <c r="AI335" t="s">
        <v>85</v>
      </c>
      <c r="AJ335" s="92">
        <v>0</v>
      </c>
      <c r="AK335" s="92">
        <v>2</v>
      </c>
      <c r="AL335" s="92">
        <f>0.1*$AL$2</f>
        <v>0.25</v>
      </c>
      <c r="AM335" s="92">
        <f>AM332</f>
        <v>0.1</v>
      </c>
      <c r="AN335" s="92">
        <f>ROUNDUP(AN332/3,0)</f>
        <v>1</v>
      </c>
      <c r="AO335" s="92"/>
      <c r="AP335" s="92"/>
      <c r="AQ335" s="93">
        <f>AM335*I335+AL335</f>
        <v>3.085</v>
      </c>
      <c r="AR335" s="93">
        <f t="shared" si="425"/>
        <v>0.3085</v>
      </c>
      <c r="AS335" s="94">
        <f t="shared" si="426"/>
        <v>0.5</v>
      </c>
      <c r="AT335" s="94">
        <f t="shared" si="427"/>
        <v>0.97337499999999999</v>
      </c>
      <c r="AU335" s="93">
        <f>10068.2*J335*POWER(10,-6)</f>
        <v>0.28543346999999997</v>
      </c>
      <c r="AV335" s="94">
        <f t="shared" si="423"/>
        <v>5.1523084699999995</v>
      </c>
      <c r="AW335" s="95">
        <f t="shared" si="428"/>
        <v>0</v>
      </c>
      <c r="AX335" s="95">
        <f t="shared" si="429"/>
        <v>3.5800000000000005E-2</v>
      </c>
      <c r="AY335" s="95">
        <f t="shared" si="430"/>
        <v>9.2226321612999998E-2</v>
      </c>
    </row>
    <row r="336" spans="1:51" x14ac:dyDescent="0.3">
      <c r="A336" s="48" t="s">
        <v>23</v>
      </c>
      <c r="B336" s="48" t="str">
        <f>B332</f>
        <v>Трубопровод рефлюкса от Е-302 в К-302 Рег.№ТТ-383</v>
      </c>
      <c r="C336" s="179" t="s">
        <v>172</v>
      </c>
      <c r="D336" s="49" t="s">
        <v>174</v>
      </c>
      <c r="E336" s="167">
        <f>E335</f>
        <v>1E-4</v>
      </c>
      <c r="F336" s="168">
        <f>F332</f>
        <v>895</v>
      </c>
      <c r="G336" s="48">
        <v>0.04</v>
      </c>
      <c r="H336" s="50">
        <f t="shared" si="424"/>
        <v>3.5800000000000003E-3</v>
      </c>
      <c r="I336" s="162">
        <f>0.15*I332</f>
        <v>28.349999999999998</v>
      </c>
      <c r="J336" s="169">
        <f>0.15*J333</f>
        <v>4.9349999999999998E-2</v>
      </c>
      <c r="K336" s="174" t="s">
        <v>189</v>
      </c>
      <c r="L336" s="178">
        <v>3</v>
      </c>
      <c r="M336" s="92" t="str">
        <f t="shared" si="420"/>
        <v>С5</v>
      </c>
      <c r="N336" s="92" t="str">
        <f t="shared" si="421"/>
        <v>Трубопровод рефлюкса от Е-302 в К-302 Рег.№ТТ-383</v>
      </c>
      <c r="O336" s="92" t="str">
        <f t="shared" si="422"/>
        <v>Частичное-пожар-вспышка</v>
      </c>
      <c r="P336" s="92" t="s">
        <v>85</v>
      </c>
      <c r="Q336" s="92" t="s">
        <v>85</v>
      </c>
      <c r="R336" s="92" t="s">
        <v>85</v>
      </c>
      <c r="S336" s="92" t="s">
        <v>85</v>
      </c>
      <c r="T336" s="92" t="s">
        <v>85</v>
      </c>
      <c r="U336" s="92" t="s">
        <v>85</v>
      </c>
      <c r="V336" s="92" t="s">
        <v>85</v>
      </c>
      <c r="W336" s="92" t="s">
        <v>85</v>
      </c>
      <c r="X336" s="92" t="s">
        <v>85</v>
      </c>
      <c r="Y336" s="92" t="s">
        <v>85</v>
      </c>
      <c r="Z336" s="92" t="s">
        <v>85</v>
      </c>
      <c r="AA336" s="92">
        <v>12.42</v>
      </c>
      <c r="AB336" s="92">
        <v>14.9</v>
      </c>
      <c r="AC336" s="92" t="s">
        <v>85</v>
      </c>
      <c r="AD336" s="92" t="s">
        <v>85</v>
      </c>
      <c r="AE336" s="92" t="s">
        <v>85</v>
      </c>
      <c r="AF336" s="92" t="s">
        <v>85</v>
      </c>
      <c r="AG336" s="92" t="s">
        <v>85</v>
      </c>
      <c r="AH336" s="92" t="s">
        <v>85</v>
      </c>
      <c r="AI336" t="s">
        <v>85</v>
      </c>
      <c r="AJ336" s="92">
        <v>0</v>
      </c>
      <c r="AK336" s="92">
        <v>1</v>
      </c>
      <c r="AL336" s="92">
        <f>0.1*$AL$2</f>
        <v>0.25</v>
      </c>
      <c r="AM336" s="92">
        <f>AM332</f>
        <v>0.1</v>
      </c>
      <c r="AN336" s="92">
        <f>ROUNDUP(AN332/3,0)</f>
        <v>1</v>
      </c>
      <c r="AO336" s="92"/>
      <c r="AP336" s="92"/>
      <c r="AQ336" s="93">
        <f t="shared" ref="AQ336" si="431">AM336*I336+AL336</f>
        <v>3.085</v>
      </c>
      <c r="AR336" s="93">
        <f t="shared" si="425"/>
        <v>0.3085</v>
      </c>
      <c r="AS336" s="94">
        <f t="shared" si="426"/>
        <v>0.25</v>
      </c>
      <c r="AT336" s="94">
        <f t="shared" si="427"/>
        <v>0.91087499999999999</v>
      </c>
      <c r="AU336" s="93">
        <f>10068.2*J336*POWER(10,-6)*10</f>
        <v>4.9686566999999999E-3</v>
      </c>
      <c r="AV336" s="94">
        <f t="shared" si="423"/>
        <v>4.5593436566999994</v>
      </c>
      <c r="AW336" s="95">
        <f t="shared" si="428"/>
        <v>0</v>
      </c>
      <c r="AX336" s="95">
        <f t="shared" si="429"/>
        <v>3.5800000000000003E-3</v>
      </c>
      <c r="AY336" s="95">
        <f t="shared" si="430"/>
        <v>1.6322450290985998E-2</v>
      </c>
    </row>
    <row r="337" spans="1:51" x14ac:dyDescent="0.3">
      <c r="A337" s="271" t="s">
        <v>24</v>
      </c>
      <c r="B337" s="271" t="str">
        <f>B332</f>
        <v>Трубопровод рефлюкса от Е-302 в К-302 Рег.№ТТ-383</v>
      </c>
      <c r="C337" s="272" t="s">
        <v>173</v>
      </c>
      <c r="D337" s="273" t="s">
        <v>62</v>
      </c>
      <c r="E337" s="274">
        <f>E335</f>
        <v>1E-4</v>
      </c>
      <c r="F337" s="275">
        <f>F332</f>
        <v>895</v>
      </c>
      <c r="G337" s="271">
        <v>0.76</v>
      </c>
      <c r="H337" s="276">
        <f t="shared" si="424"/>
        <v>6.8020000000000011E-2</v>
      </c>
      <c r="I337" s="277">
        <f>0.15*I332</f>
        <v>28.349999999999998</v>
      </c>
      <c r="J337" s="278">
        <v>0</v>
      </c>
      <c r="K337" s="279" t="s">
        <v>200</v>
      </c>
      <c r="L337" s="280">
        <v>1</v>
      </c>
      <c r="M337" s="92" t="str">
        <f t="shared" si="420"/>
        <v>С6</v>
      </c>
      <c r="N337" s="92" t="str">
        <f t="shared" si="421"/>
        <v>Трубопровод рефлюкса от Е-302 в К-302 Рег.№ТТ-383</v>
      </c>
      <c r="O337" s="92" t="str">
        <f t="shared" si="422"/>
        <v>Частичное-ликвидация</v>
      </c>
      <c r="P337" s="92" t="s">
        <v>85</v>
      </c>
      <c r="Q337" s="92" t="s">
        <v>85</v>
      </c>
      <c r="R337" s="92" t="s">
        <v>85</v>
      </c>
      <c r="S337" s="92" t="s">
        <v>85</v>
      </c>
      <c r="T337" s="92" t="s">
        <v>85</v>
      </c>
      <c r="U337" s="92" t="s">
        <v>85</v>
      </c>
      <c r="V337" s="92" t="s">
        <v>85</v>
      </c>
      <c r="W337" s="92" t="s">
        <v>85</v>
      </c>
      <c r="X337" s="92" t="s">
        <v>85</v>
      </c>
      <c r="Y337" s="92" t="s">
        <v>85</v>
      </c>
      <c r="Z337" s="92" t="s">
        <v>85</v>
      </c>
      <c r="AA337" s="92" t="s">
        <v>85</v>
      </c>
      <c r="AB337" s="92" t="s">
        <v>85</v>
      </c>
      <c r="AC337" s="92" t="s">
        <v>85</v>
      </c>
      <c r="AD337" s="92" t="s">
        <v>85</v>
      </c>
      <c r="AE337" s="92" t="s">
        <v>85</v>
      </c>
      <c r="AF337" s="92" t="s">
        <v>85</v>
      </c>
      <c r="AG337" s="92" t="s">
        <v>85</v>
      </c>
      <c r="AH337" s="92" t="s">
        <v>85</v>
      </c>
      <c r="AI337" t="s">
        <v>85</v>
      </c>
      <c r="AJ337" s="92">
        <v>0</v>
      </c>
      <c r="AK337" s="92">
        <v>0</v>
      </c>
      <c r="AL337" s="92">
        <f>0.1*$AL$2</f>
        <v>0.25</v>
      </c>
      <c r="AM337" s="92">
        <f>AM332</f>
        <v>0.1</v>
      </c>
      <c r="AN337" s="92">
        <f>ROUNDUP(AN332/3,0)</f>
        <v>1</v>
      </c>
      <c r="AO337" s="92"/>
      <c r="AP337" s="92"/>
      <c r="AQ337" s="93">
        <f>AM337*I337*0.1+AL337</f>
        <v>0.53350000000000009</v>
      </c>
      <c r="AR337" s="93">
        <f t="shared" si="425"/>
        <v>5.3350000000000009E-2</v>
      </c>
      <c r="AS337" s="94">
        <f t="shared" si="426"/>
        <v>0</v>
      </c>
      <c r="AT337" s="94">
        <f t="shared" si="427"/>
        <v>0.14671250000000002</v>
      </c>
      <c r="AU337" s="93">
        <f>1333*J336*POWER(10,-6)</f>
        <v>6.5783549999999988E-5</v>
      </c>
      <c r="AV337" s="94">
        <f t="shared" si="423"/>
        <v>0.73362828355000009</v>
      </c>
      <c r="AW337" s="95">
        <f t="shared" si="428"/>
        <v>0</v>
      </c>
      <c r="AX337" s="95">
        <f t="shared" si="429"/>
        <v>0</v>
      </c>
      <c r="AY337" s="95">
        <f t="shared" si="430"/>
        <v>4.9901395847071012E-2</v>
      </c>
    </row>
    <row r="338" spans="1:51" s="281" customFormat="1" x14ac:dyDescent="0.3">
      <c r="A338" s="48" t="s">
        <v>85</v>
      </c>
      <c r="B338" s="48" t="s">
        <v>85</v>
      </c>
      <c r="C338" s="48" t="s">
        <v>85</v>
      </c>
      <c r="D338" s="48" t="s">
        <v>85</v>
      </c>
      <c r="E338" s="48" t="s">
        <v>85</v>
      </c>
      <c r="F338" s="48" t="s">
        <v>85</v>
      </c>
      <c r="G338" s="48" t="s">
        <v>85</v>
      </c>
      <c r="H338" s="48" t="s">
        <v>85</v>
      </c>
      <c r="I338" s="48" t="s">
        <v>85</v>
      </c>
      <c r="J338" s="48" t="s">
        <v>85</v>
      </c>
      <c r="K338" s="48" t="s">
        <v>85</v>
      </c>
      <c r="L338" s="48" t="s">
        <v>85</v>
      </c>
      <c r="M338" s="48" t="s">
        <v>85</v>
      </c>
      <c r="N338" s="48" t="s">
        <v>85</v>
      </c>
      <c r="O338" s="48" t="s">
        <v>85</v>
      </c>
      <c r="P338" s="48" t="s">
        <v>85</v>
      </c>
      <c r="Q338" s="48" t="s">
        <v>85</v>
      </c>
      <c r="R338" s="48" t="s">
        <v>85</v>
      </c>
      <c r="S338" s="48" t="s">
        <v>85</v>
      </c>
      <c r="T338" s="48" t="s">
        <v>85</v>
      </c>
      <c r="U338" s="48" t="s">
        <v>85</v>
      </c>
      <c r="V338" s="48" t="s">
        <v>85</v>
      </c>
      <c r="W338" s="48" t="s">
        <v>85</v>
      </c>
      <c r="X338" s="48" t="s">
        <v>85</v>
      </c>
      <c r="Y338" s="48" t="s">
        <v>85</v>
      </c>
      <c r="Z338" s="48" t="s">
        <v>85</v>
      </c>
      <c r="AA338" s="48" t="s">
        <v>85</v>
      </c>
      <c r="AB338" s="48" t="s">
        <v>85</v>
      </c>
      <c r="AC338" s="48" t="s">
        <v>85</v>
      </c>
      <c r="AD338" s="48" t="s">
        <v>85</v>
      </c>
      <c r="AE338" s="48" t="s">
        <v>85</v>
      </c>
      <c r="AF338" s="48" t="s">
        <v>85</v>
      </c>
      <c r="AG338" s="48" t="s">
        <v>85</v>
      </c>
      <c r="AH338" s="48" t="s">
        <v>85</v>
      </c>
      <c r="AI338" s="281" t="s">
        <v>85</v>
      </c>
      <c r="AJ338" s="48" t="s">
        <v>85</v>
      </c>
      <c r="AK338" s="48" t="s">
        <v>85</v>
      </c>
      <c r="AL338" s="48" t="s">
        <v>85</v>
      </c>
      <c r="AM338" s="48" t="s">
        <v>85</v>
      </c>
      <c r="AN338" s="48" t="s">
        <v>85</v>
      </c>
      <c r="AO338" s="48" t="s">
        <v>85</v>
      </c>
      <c r="AP338" s="48" t="s">
        <v>85</v>
      </c>
      <c r="AQ338" s="48" t="s">
        <v>85</v>
      </c>
      <c r="AR338" s="48" t="s">
        <v>85</v>
      </c>
      <c r="AS338" s="48" t="s">
        <v>85</v>
      </c>
      <c r="AT338" s="48" t="s">
        <v>85</v>
      </c>
      <c r="AU338" s="48" t="s">
        <v>85</v>
      </c>
      <c r="AV338" s="48" t="s">
        <v>85</v>
      </c>
      <c r="AW338" s="48" t="s">
        <v>85</v>
      </c>
      <c r="AX338" s="48" t="s">
        <v>85</v>
      </c>
      <c r="AY338" s="48" t="s">
        <v>85</v>
      </c>
    </row>
    <row r="339" spans="1:51" s="281" customFormat="1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 t="s">
        <v>85</v>
      </c>
      <c r="Q339" s="48" t="s">
        <v>85</v>
      </c>
      <c r="R339" s="48" t="s">
        <v>85</v>
      </c>
      <c r="S339" s="48" t="s">
        <v>85</v>
      </c>
      <c r="T339" s="48" t="s">
        <v>85</v>
      </c>
      <c r="U339" s="48" t="s">
        <v>85</v>
      </c>
      <c r="V339" s="48" t="s">
        <v>85</v>
      </c>
      <c r="W339" s="48" t="s">
        <v>85</v>
      </c>
      <c r="X339" s="48" t="s">
        <v>85</v>
      </c>
      <c r="Y339" s="48" t="s">
        <v>85</v>
      </c>
      <c r="Z339" s="48" t="s">
        <v>85</v>
      </c>
      <c r="AA339" s="48" t="s">
        <v>85</v>
      </c>
      <c r="AB339" s="48" t="s">
        <v>85</v>
      </c>
      <c r="AC339" s="48" t="s">
        <v>85</v>
      </c>
      <c r="AD339" s="48" t="s">
        <v>85</v>
      </c>
      <c r="AE339" s="48" t="s">
        <v>85</v>
      </c>
      <c r="AF339" s="48" t="s">
        <v>85</v>
      </c>
      <c r="AG339" s="48" t="s">
        <v>85</v>
      </c>
      <c r="AH339" s="48" t="s">
        <v>85</v>
      </c>
      <c r="AI339" s="281" t="s">
        <v>85</v>
      </c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</row>
    <row r="340" spans="1:51" s="281" customFormat="1" x14ac:dyDescent="0.3">
      <c r="A340" s="48" t="s">
        <v>85</v>
      </c>
      <c r="B340" s="48" t="s">
        <v>85</v>
      </c>
      <c r="C340" s="48" t="s">
        <v>85</v>
      </c>
      <c r="D340" s="48" t="s">
        <v>85</v>
      </c>
      <c r="E340" s="48" t="s">
        <v>85</v>
      </c>
      <c r="F340" s="48" t="s">
        <v>85</v>
      </c>
      <c r="G340" s="48" t="s">
        <v>85</v>
      </c>
      <c r="H340" s="48" t="s">
        <v>85</v>
      </c>
      <c r="I340" s="48" t="s">
        <v>85</v>
      </c>
      <c r="J340" s="48" t="s">
        <v>85</v>
      </c>
      <c r="K340" s="48" t="s">
        <v>85</v>
      </c>
      <c r="L340" s="48" t="s">
        <v>85</v>
      </c>
      <c r="M340" s="48" t="s">
        <v>85</v>
      </c>
      <c r="N340" s="48" t="s">
        <v>85</v>
      </c>
      <c r="O340" s="48" t="s">
        <v>85</v>
      </c>
      <c r="P340" s="48" t="s">
        <v>85</v>
      </c>
      <c r="Q340" s="48" t="s">
        <v>85</v>
      </c>
      <c r="R340" s="48" t="s">
        <v>85</v>
      </c>
      <c r="S340" s="48" t="s">
        <v>85</v>
      </c>
      <c r="T340" s="48" t="s">
        <v>85</v>
      </c>
      <c r="U340" s="48" t="s">
        <v>85</v>
      </c>
      <c r="V340" s="48" t="s">
        <v>85</v>
      </c>
      <c r="W340" s="48" t="s">
        <v>85</v>
      </c>
      <c r="X340" s="48" t="s">
        <v>85</v>
      </c>
      <c r="Y340" s="48" t="s">
        <v>85</v>
      </c>
      <c r="Z340" s="48" t="s">
        <v>85</v>
      </c>
      <c r="AA340" s="48" t="s">
        <v>85</v>
      </c>
      <c r="AB340" s="48" t="s">
        <v>85</v>
      </c>
      <c r="AC340" s="48" t="s">
        <v>85</v>
      </c>
      <c r="AD340" s="48" t="s">
        <v>85</v>
      </c>
      <c r="AE340" s="48" t="s">
        <v>85</v>
      </c>
      <c r="AF340" s="48" t="s">
        <v>85</v>
      </c>
      <c r="AG340" s="48" t="s">
        <v>85</v>
      </c>
      <c r="AH340" s="48" t="s">
        <v>85</v>
      </c>
      <c r="AI340" s="281" t="s">
        <v>85</v>
      </c>
      <c r="AJ340" s="48" t="s">
        <v>85</v>
      </c>
      <c r="AK340" s="48" t="s">
        <v>85</v>
      </c>
      <c r="AL340" s="48" t="s">
        <v>85</v>
      </c>
      <c r="AM340" s="48" t="s">
        <v>85</v>
      </c>
      <c r="AN340" s="48" t="s">
        <v>85</v>
      </c>
      <c r="AO340" s="48" t="s">
        <v>85</v>
      </c>
      <c r="AP340" s="48" t="s">
        <v>85</v>
      </c>
      <c r="AQ340" s="48" t="s">
        <v>85</v>
      </c>
      <c r="AR340" s="48" t="s">
        <v>85</v>
      </c>
      <c r="AS340" s="48" t="s">
        <v>85</v>
      </c>
      <c r="AT340" s="48" t="s">
        <v>85</v>
      </c>
      <c r="AU340" s="48" t="s">
        <v>85</v>
      </c>
      <c r="AV340" s="48" t="s">
        <v>85</v>
      </c>
      <c r="AW340" s="48" t="s">
        <v>85</v>
      </c>
      <c r="AX340" s="48" t="s">
        <v>85</v>
      </c>
      <c r="AY340" s="48" t="s">
        <v>85</v>
      </c>
    </row>
    <row r="341" spans="1:51" ht="15" thickBot="1" x14ac:dyDescent="0.35">
      <c r="P341" t="s">
        <v>85</v>
      </c>
      <c r="Q341" t="s">
        <v>85</v>
      </c>
      <c r="R341" t="s">
        <v>85</v>
      </c>
      <c r="S341" t="s">
        <v>85</v>
      </c>
      <c r="T341" t="s">
        <v>85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D341" t="s">
        <v>85</v>
      </c>
      <c r="AE341" t="s">
        <v>85</v>
      </c>
      <c r="AF341" t="s">
        <v>85</v>
      </c>
      <c r="AG341" t="s">
        <v>85</v>
      </c>
      <c r="AH341" t="s">
        <v>85</v>
      </c>
      <c r="AI341" t="s">
        <v>85</v>
      </c>
    </row>
    <row r="342" spans="1:51" ht="42.6" thickBot="1" x14ac:dyDescent="0.35">
      <c r="A342" s="48" t="s">
        <v>19</v>
      </c>
      <c r="B342" s="311" t="s">
        <v>370</v>
      </c>
      <c r="C342" s="179" t="s">
        <v>168</v>
      </c>
      <c r="D342" s="49" t="s">
        <v>60</v>
      </c>
      <c r="E342" s="166">
        <v>1.0000000000000001E-5</v>
      </c>
      <c r="F342" s="163">
        <v>968</v>
      </c>
      <c r="G342" s="48">
        <v>0.2</v>
      </c>
      <c r="H342" s="50">
        <f>E342*F342*G342</f>
        <v>1.9360000000000002E-3</v>
      </c>
      <c r="I342" s="164">
        <v>175</v>
      </c>
      <c r="J342" s="169">
        <f>I342</f>
        <v>175</v>
      </c>
      <c r="K342" s="172" t="s">
        <v>184</v>
      </c>
      <c r="L342" s="177">
        <f>I342*20</f>
        <v>3500</v>
      </c>
      <c r="M342" s="92" t="str">
        <f t="shared" ref="M342:M347" si="432">A342</f>
        <v>С1</v>
      </c>
      <c r="N342" s="92" t="str">
        <f t="shared" ref="N342:N347" si="433">B342</f>
        <v>Трубопровод верхних продуктов от К-301 и нафта из К-303 и К-203 к Е-301, возврат рефлюксной жидкости от Е-301 в К-301 Рег.№ТТ-297</v>
      </c>
      <c r="O342" s="92" t="str">
        <f t="shared" ref="O342:O347" si="434">D342</f>
        <v>Полное-пожар</v>
      </c>
      <c r="P342" s="92">
        <v>39.5</v>
      </c>
      <c r="Q342" s="92">
        <v>54</v>
      </c>
      <c r="R342" s="92">
        <v>76.599999999999994</v>
      </c>
      <c r="S342" s="92">
        <v>139</v>
      </c>
      <c r="T342" s="92" t="s">
        <v>85</v>
      </c>
      <c r="U342" s="92" t="s">
        <v>85</v>
      </c>
      <c r="V342" s="92" t="s">
        <v>85</v>
      </c>
      <c r="W342" s="92" t="s">
        <v>85</v>
      </c>
      <c r="X342" s="92" t="s">
        <v>85</v>
      </c>
      <c r="Y342" s="92" t="s">
        <v>85</v>
      </c>
      <c r="Z342" s="92" t="s">
        <v>85</v>
      </c>
      <c r="AA342" s="92" t="s">
        <v>85</v>
      </c>
      <c r="AB342" s="92" t="s">
        <v>85</v>
      </c>
      <c r="AC342" s="92" t="s">
        <v>85</v>
      </c>
      <c r="AD342" s="92" t="s">
        <v>85</v>
      </c>
      <c r="AE342" s="92" t="s">
        <v>85</v>
      </c>
      <c r="AF342" s="92" t="s">
        <v>85</v>
      </c>
      <c r="AG342" s="92" t="s">
        <v>85</v>
      </c>
      <c r="AH342" s="92" t="s">
        <v>85</v>
      </c>
      <c r="AI342" t="s">
        <v>85</v>
      </c>
      <c r="AJ342" s="52">
        <v>1</v>
      </c>
      <c r="AK342" s="52">
        <v>2</v>
      </c>
      <c r="AL342" s="165">
        <v>1.96</v>
      </c>
      <c r="AM342" s="165">
        <v>2.7E-2</v>
      </c>
      <c r="AN342" s="165">
        <v>3</v>
      </c>
      <c r="AO342" s="92"/>
      <c r="AP342" s="92"/>
      <c r="AQ342" s="93">
        <f>AM342*I342+AL342</f>
        <v>6.6849999999999996</v>
      </c>
      <c r="AR342" s="93">
        <f>0.1*AQ342</f>
        <v>0.66849999999999998</v>
      </c>
      <c r="AS342" s="94">
        <f>AJ342*3+0.25*AK342</f>
        <v>3.5</v>
      </c>
      <c r="AT342" s="94">
        <f>SUM(AQ342:AS342)/4</f>
        <v>2.7133750000000001</v>
      </c>
      <c r="AU342" s="93">
        <f>10068.2*J342*POWER(10,-6)</f>
        <v>1.7619350000000003</v>
      </c>
      <c r="AV342" s="94">
        <f t="shared" ref="AV342:AV347" si="435">AU342+AT342+AS342+AR342+AQ342</f>
        <v>15.328810000000001</v>
      </c>
      <c r="AW342" s="95">
        <f>AJ342*H342</f>
        <v>1.9360000000000002E-3</v>
      </c>
      <c r="AX342" s="95">
        <f>H342*AK342</f>
        <v>3.8720000000000004E-3</v>
      </c>
      <c r="AY342" s="95">
        <f>H342*AV342</f>
        <v>2.9676576160000006E-2</v>
      </c>
    </row>
    <row r="343" spans="1:51" ht="15" thickBot="1" x14ac:dyDescent="0.35">
      <c r="A343" s="48" t="s">
        <v>20</v>
      </c>
      <c r="B343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3" s="179" t="s">
        <v>169</v>
      </c>
      <c r="D343" s="49" t="s">
        <v>63</v>
      </c>
      <c r="E343" s="167">
        <f>E342</f>
        <v>1.0000000000000001E-5</v>
      </c>
      <c r="F343" s="168">
        <f>F342</f>
        <v>968</v>
      </c>
      <c r="G343" s="48">
        <v>0.04</v>
      </c>
      <c r="H343" s="50">
        <f t="shared" ref="H343:H347" si="436">E343*F343*G343</f>
        <v>3.8720000000000003E-4</v>
      </c>
      <c r="I343" s="162">
        <f>I342</f>
        <v>175</v>
      </c>
      <c r="J343" s="170">
        <v>0.26</v>
      </c>
      <c r="K343" s="172" t="s">
        <v>185</v>
      </c>
      <c r="L343" s="177">
        <v>0</v>
      </c>
      <c r="M343" s="92" t="str">
        <f t="shared" si="432"/>
        <v>С2</v>
      </c>
      <c r="N343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3" s="92" t="str">
        <f t="shared" si="434"/>
        <v>Полное-взрыв</v>
      </c>
      <c r="P343" s="92" t="s">
        <v>85</v>
      </c>
      <c r="Q343" s="92" t="s">
        <v>85</v>
      </c>
      <c r="R343" s="92" t="s">
        <v>85</v>
      </c>
      <c r="S343" s="92" t="s">
        <v>85</v>
      </c>
      <c r="T343" s="92">
        <v>0</v>
      </c>
      <c r="U343" s="92">
        <v>0</v>
      </c>
      <c r="V343" s="92">
        <v>59.1</v>
      </c>
      <c r="W343" s="92">
        <v>161.6</v>
      </c>
      <c r="X343" s="92">
        <v>276.60000000000002</v>
      </c>
      <c r="Y343" s="92" t="s">
        <v>85</v>
      </c>
      <c r="Z343" s="92" t="s">
        <v>85</v>
      </c>
      <c r="AA343" s="92" t="s">
        <v>85</v>
      </c>
      <c r="AB343" s="92" t="s">
        <v>85</v>
      </c>
      <c r="AC343" s="92" t="s">
        <v>85</v>
      </c>
      <c r="AD343" s="92" t="s">
        <v>85</v>
      </c>
      <c r="AE343" s="92" t="s">
        <v>85</v>
      </c>
      <c r="AF343" s="92" t="s">
        <v>85</v>
      </c>
      <c r="AG343" s="92" t="s">
        <v>85</v>
      </c>
      <c r="AH343" s="92" t="s">
        <v>85</v>
      </c>
      <c r="AI343" t="s">
        <v>85</v>
      </c>
      <c r="AJ343" s="52">
        <v>2</v>
      </c>
      <c r="AK343" s="52">
        <v>2</v>
      </c>
      <c r="AL343" s="92">
        <f>AL342</f>
        <v>1.96</v>
      </c>
      <c r="AM343" s="92">
        <f>AM342</f>
        <v>2.7E-2</v>
      </c>
      <c r="AN343" s="92">
        <f>AN342</f>
        <v>3</v>
      </c>
      <c r="AO343" s="92"/>
      <c r="AP343" s="92"/>
      <c r="AQ343" s="93">
        <f>AM343*I343+AL343</f>
        <v>6.6849999999999996</v>
      </c>
      <c r="AR343" s="93">
        <f t="shared" ref="AR343:AR347" si="437">0.1*AQ343</f>
        <v>0.66849999999999998</v>
      </c>
      <c r="AS343" s="94">
        <f t="shared" ref="AS343:AS347" si="438">AJ343*3+0.25*AK343</f>
        <v>6.5</v>
      </c>
      <c r="AT343" s="94">
        <f t="shared" ref="AT343:AT347" si="439">SUM(AQ343:AS343)/4</f>
        <v>3.4633750000000001</v>
      </c>
      <c r="AU343" s="93">
        <f>10068.2*J343*POWER(10,-6)*10</f>
        <v>2.6177320000000004E-2</v>
      </c>
      <c r="AV343" s="94">
        <f t="shared" si="435"/>
        <v>17.343052319999998</v>
      </c>
      <c r="AW343" s="95">
        <f t="shared" ref="AW343:AW347" si="440">AJ343*H343</f>
        <v>7.7440000000000007E-4</v>
      </c>
      <c r="AX343" s="95">
        <f t="shared" ref="AX343:AX347" si="441">H343*AK343</f>
        <v>7.7440000000000007E-4</v>
      </c>
      <c r="AY343" s="95">
        <f t="shared" ref="AY343:AY347" si="442">H343*AV343</f>
        <v>6.7152298583039996E-3</v>
      </c>
    </row>
    <row r="344" spans="1:51" x14ac:dyDescent="0.3">
      <c r="A344" s="48" t="s">
        <v>21</v>
      </c>
      <c r="B344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4" s="179" t="s">
        <v>170</v>
      </c>
      <c r="D344" s="49" t="s">
        <v>61</v>
      </c>
      <c r="E344" s="167">
        <f>E342</f>
        <v>1.0000000000000001E-5</v>
      </c>
      <c r="F344" s="168">
        <f>F342</f>
        <v>968</v>
      </c>
      <c r="G344" s="48">
        <v>0.76</v>
      </c>
      <c r="H344" s="50">
        <f t="shared" si="436"/>
        <v>7.356800000000001E-3</v>
      </c>
      <c r="I344" s="162">
        <f>I342</f>
        <v>175</v>
      </c>
      <c r="J344" s="171">
        <v>0</v>
      </c>
      <c r="K344" s="172" t="s">
        <v>186</v>
      </c>
      <c r="L344" s="177">
        <v>0</v>
      </c>
      <c r="M344" s="92" t="str">
        <f t="shared" si="432"/>
        <v>С3</v>
      </c>
      <c r="N344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4" s="92" t="str">
        <f t="shared" si="434"/>
        <v>Полное-ликвидация</v>
      </c>
      <c r="P344" s="92" t="s">
        <v>85</v>
      </c>
      <c r="Q344" s="92" t="s">
        <v>85</v>
      </c>
      <c r="R344" s="92" t="s">
        <v>85</v>
      </c>
      <c r="S344" s="92" t="s">
        <v>85</v>
      </c>
      <c r="T344" s="92" t="s">
        <v>85</v>
      </c>
      <c r="U344" s="92" t="s">
        <v>85</v>
      </c>
      <c r="V344" s="92" t="s">
        <v>85</v>
      </c>
      <c r="W344" s="92" t="s">
        <v>85</v>
      </c>
      <c r="X344" s="92" t="s">
        <v>85</v>
      </c>
      <c r="Y344" s="92" t="s">
        <v>85</v>
      </c>
      <c r="Z344" s="92" t="s">
        <v>85</v>
      </c>
      <c r="AA344" s="92" t="s">
        <v>85</v>
      </c>
      <c r="AB344" s="92" t="s">
        <v>85</v>
      </c>
      <c r="AC344" s="92" t="s">
        <v>85</v>
      </c>
      <c r="AD344" s="92" t="s">
        <v>85</v>
      </c>
      <c r="AE344" s="92" t="s">
        <v>85</v>
      </c>
      <c r="AF344" s="92" t="s">
        <v>85</v>
      </c>
      <c r="AG344" s="92" t="s">
        <v>85</v>
      </c>
      <c r="AH344" s="92" t="s">
        <v>85</v>
      </c>
      <c r="AI344" t="s">
        <v>85</v>
      </c>
      <c r="AJ344" s="92">
        <v>0</v>
      </c>
      <c r="AK344" s="92">
        <v>0</v>
      </c>
      <c r="AL344" s="92">
        <f>AL342</f>
        <v>1.96</v>
      </c>
      <c r="AM344" s="92">
        <f>AM342</f>
        <v>2.7E-2</v>
      </c>
      <c r="AN344" s="92">
        <f>AN342</f>
        <v>3</v>
      </c>
      <c r="AO344" s="92"/>
      <c r="AP344" s="92"/>
      <c r="AQ344" s="93">
        <f>AM344*I344*0.1+AL344</f>
        <v>2.4325000000000001</v>
      </c>
      <c r="AR344" s="93">
        <f t="shared" si="437"/>
        <v>0.24325000000000002</v>
      </c>
      <c r="AS344" s="94">
        <f t="shared" si="438"/>
        <v>0</v>
      </c>
      <c r="AT344" s="94">
        <f t="shared" si="439"/>
        <v>0.66893750000000007</v>
      </c>
      <c r="AU344" s="93">
        <f>1333*J343*POWER(10,-6)</f>
        <v>3.4657999999999998E-4</v>
      </c>
      <c r="AV344" s="94">
        <f t="shared" si="435"/>
        <v>3.3450340800000005</v>
      </c>
      <c r="AW344" s="95">
        <f t="shared" si="440"/>
        <v>0</v>
      </c>
      <c r="AX344" s="95">
        <f t="shared" si="441"/>
        <v>0</v>
      </c>
      <c r="AY344" s="95">
        <f t="shared" si="442"/>
        <v>2.4608746719744008E-2</v>
      </c>
    </row>
    <row r="345" spans="1:51" x14ac:dyDescent="0.3">
      <c r="A345" s="48" t="s">
        <v>22</v>
      </c>
      <c r="B345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5" s="179" t="s">
        <v>171</v>
      </c>
      <c r="D345" s="49" t="s">
        <v>86</v>
      </c>
      <c r="E345" s="166">
        <v>1E-4</v>
      </c>
      <c r="F345" s="168">
        <f>F342</f>
        <v>968</v>
      </c>
      <c r="G345" s="48">
        <v>0.2</v>
      </c>
      <c r="H345" s="50">
        <f t="shared" si="436"/>
        <v>1.9360000000000002E-2</v>
      </c>
      <c r="I345" s="162">
        <f>0.15*I342</f>
        <v>26.25</v>
      </c>
      <c r="J345" s="169">
        <f>I345</f>
        <v>26.25</v>
      </c>
      <c r="K345" s="174" t="s">
        <v>188</v>
      </c>
      <c r="L345" s="178">
        <v>45390</v>
      </c>
      <c r="M345" s="92" t="str">
        <f t="shared" si="432"/>
        <v>С4</v>
      </c>
      <c r="N345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5" s="92" t="str">
        <f t="shared" si="434"/>
        <v>Частичное-пожар</v>
      </c>
      <c r="P345" s="92">
        <v>17.5</v>
      </c>
      <c r="Q345" s="92">
        <v>24.1</v>
      </c>
      <c r="R345" s="92">
        <v>34.1</v>
      </c>
      <c r="S345" s="92">
        <v>63.3</v>
      </c>
      <c r="T345" s="92" t="s">
        <v>85</v>
      </c>
      <c r="U345" s="92" t="s">
        <v>85</v>
      </c>
      <c r="V345" s="92" t="s">
        <v>85</v>
      </c>
      <c r="W345" s="92" t="s">
        <v>85</v>
      </c>
      <c r="X345" s="92" t="s">
        <v>85</v>
      </c>
      <c r="Y345" s="92" t="s">
        <v>85</v>
      </c>
      <c r="Z345" s="92" t="s">
        <v>85</v>
      </c>
      <c r="AA345" s="92" t="s">
        <v>85</v>
      </c>
      <c r="AB345" s="92" t="s">
        <v>85</v>
      </c>
      <c r="AC345" s="92" t="s">
        <v>85</v>
      </c>
      <c r="AD345" s="92" t="s">
        <v>85</v>
      </c>
      <c r="AE345" s="92" t="s">
        <v>85</v>
      </c>
      <c r="AF345" s="92" t="s">
        <v>85</v>
      </c>
      <c r="AG345" s="92" t="s">
        <v>85</v>
      </c>
      <c r="AH345" s="92" t="s">
        <v>85</v>
      </c>
      <c r="AI345" t="s">
        <v>85</v>
      </c>
      <c r="AJ345" s="92">
        <v>0</v>
      </c>
      <c r="AK345" s="92">
        <v>2</v>
      </c>
      <c r="AL345" s="92">
        <f>0.1*$AL$2</f>
        <v>0.25</v>
      </c>
      <c r="AM345" s="92">
        <f>AM342</f>
        <v>2.7E-2</v>
      </c>
      <c r="AN345" s="92">
        <f>ROUNDUP(AN342/3,0)</f>
        <v>1</v>
      </c>
      <c r="AO345" s="92"/>
      <c r="AP345" s="92"/>
      <c r="AQ345" s="93">
        <f>AM345*I345+AL345</f>
        <v>0.95874999999999999</v>
      </c>
      <c r="AR345" s="93">
        <f t="shared" si="437"/>
        <v>9.5875000000000002E-2</v>
      </c>
      <c r="AS345" s="94">
        <f t="shared" si="438"/>
        <v>0.5</v>
      </c>
      <c r="AT345" s="94">
        <f t="shared" si="439"/>
        <v>0.38865624999999998</v>
      </c>
      <c r="AU345" s="93">
        <f>10068.2*J345*POWER(10,-6)</f>
        <v>0.26429025</v>
      </c>
      <c r="AV345" s="94">
        <f t="shared" si="435"/>
        <v>2.2075715000000002</v>
      </c>
      <c r="AW345" s="95">
        <f t="shared" si="440"/>
        <v>0</v>
      </c>
      <c r="AX345" s="95">
        <f t="shared" si="441"/>
        <v>3.8720000000000004E-2</v>
      </c>
      <c r="AY345" s="95">
        <f t="shared" si="442"/>
        <v>4.2738584240000009E-2</v>
      </c>
    </row>
    <row r="346" spans="1:51" x14ac:dyDescent="0.3">
      <c r="A346" s="48" t="s">
        <v>23</v>
      </c>
      <c r="B346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6" s="179" t="s">
        <v>172</v>
      </c>
      <c r="D346" s="49" t="s">
        <v>174</v>
      </c>
      <c r="E346" s="167">
        <f>E345</f>
        <v>1E-4</v>
      </c>
      <c r="F346" s="168">
        <f>F342</f>
        <v>968</v>
      </c>
      <c r="G346" s="48">
        <v>0.04</v>
      </c>
      <c r="H346" s="50">
        <f t="shared" si="436"/>
        <v>3.8720000000000004E-3</v>
      </c>
      <c r="I346" s="162">
        <f>0.15*I342</f>
        <v>26.25</v>
      </c>
      <c r="J346" s="169">
        <f>0.15*J343</f>
        <v>3.9E-2</v>
      </c>
      <c r="K346" s="174" t="s">
        <v>189</v>
      </c>
      <c r="L346" s="178">
        <v>3</v>
      </c>
      <c r="M346" s="92" t="str">
        <f t="shared" si="432"/>
        <v>С5</v>
      </c>
      <c r="N346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6" s="92" t="str">
        <f t="shared" si="434"/>
        <v>Частичное-пожар-вспышка</v>
      </c>
      <c r="P346" s="92" t="s">
        <v>85</v>
      </c>
      <c r="Q346" s="92" t="s">
        <v>85</v>
      </c>
      <c r="R346" s="92" t="s">
        <v>85</v>
      </c>
      <c r="S346" s="92" t="s">
        <v>85</v>
      </c>
      <c r="T346" s="92" t="s">
        <v>85</v>
      </c>
      <c r="U346" s="92" t="s">
        <v>85</v>
      </c>
      <c r="V346" s="92" t="s">
        <v>85</v>
      </c>
      <c r="W346" s="92" t="s">
        <v>85</v>
      </c>
      <c r="X346" s="92" t="s">
        <v>85</v>
      </c>
      <c r="Y346" s="92" t="s">
        <v>85</v>
      </c>
      <c r="Z346" s="92" t="s">
        <v>85</v>
      </c>
      <c r="AA346" s="92">
        <v>11.49</v>
      </c>
      <c r="AB346" s="92">
        <v>13.79</v>
      </c>
      <c r="AC346" s="92" t="s">
        <v>85</v>
      </c>
      <c r="AD346" s="92" t="s">
        <v>85</v>
      </c>
      <c r="AE346" s="92" t="s">
        <v>85</v>
      </c>
      <c r="AF346" s="92" t="s">
        <v>85</v>
      </c>
      <c r="AG346" s="92" t="s">
        <v>85</v>
      </c>
      <c r="AH346" s="92" t="s">
        <v>85</v>
      </c>
      <c r="AI346" t="s">
        <v>85</v>
      </c>
      <c r="AJ346" s="92">
        <v>0</v>
      </c>
      <c r="AK346" s="92">
        <v>1</v>
      </c>
      <c r="AL346" s="92">
        <f>0.1*$AL$2</f>
        <v>0.25</v>
      </c>
      <c r="AM346" s="92">
        <f>AM342</f>
        <v>2.7E-2</v>
      </c>
      <c r="AN346" s="92">
        <f>ROUNDUP(AN342/3,0)</f>
        <v>1</v>
      </c>
      <c r="AO346" s="92"/>
      <c r="AP346" s="92"/>
      <c r="AQ346" s="93">
        <f t="shared" ref="AQ346" si="443">AM346*I346+AL346</f>
        <v>0.95874999999999999</v>
      </c>
      <c r="AR346" s="93">
        <f t="shared" si="437"/>
        <v>9.5875000000000002E-2</v>
      </c>
      <c r="AS346" s="94">
        <f t="shared" si="438"/>
        <v>0.25</v>
      </c>
      <c r="AT346" s="94">
        <f t="shared" si="439"/>
        <v>0.32615624999999998</v>
      </c>
      <c r="AU346" s="93">
        <f>10068.2*J346*POWER(10,-6)*10</f>
        <v>3.9265979999999999E-3</v>
      </c>
      <c r="AV346" s="94">
        <f t="shared" si="435"/>
        <v>1.6347078480000001</v>
      </c>
      <c r="AW346" s="95">
        <f t="shared" si="440"/>
        <v>0</v>
      </c>
      <c r="AX346" s="95">
        <f t="shared" si="441"/>
        <v>3.8720000000000004E-3</v>
      </c>
      <c r="AY346" s="95">
        <f t="shared" si="442"/>
        <v>6.3295887874560012E-3</v>
      </c>
    </row>
    <row r="347" spans="1:51" x14ac:dyDescent="0.3">
      <c r="A347" s="271" t="s">
        <v>24</v>
      </c>
      <c r="B347" s="271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7" s="272" t="s">
        <v>173</v>
      </c>
      <c r="D347" s="273" t="s">
        <v>62</v>
      </c>
      <c r="E347" s="274">
        <f>E345</f>
        <v>1E-4</v>
      </c>
      <c r="F347" s="275">
        <f>F342</f>
        <v>968</v>
      </c>
      <c r="G347" s="271">
        <v>0.76</v>
      </c>
      <c r="H347" s="276">
        <f t="shared" si="436"/>
        <v>7.3568000000000008E-2</v>
      </c>
      <c r="I347" s="277">
        <f>0.15*I342</f>
        <v>26.25</v>
      </c>
      <c r="J347" s="278">
        <v>0</v>
      </c>
      <c r="K347" s="279" t="s">
        <v>200</v>
      </c>
      <c r="L347" s="280">
        <v>1</v>
      </c>
      <c r="M347" s="92" t="str">
        <f t="shared" si="432"/>
        <v>С6</v>
      </c>
      <c r="N347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7" s="92" t="str">
        <f t="shared" si="434"/>
        <v>Частичное-ликвидация</v>
      </c>
      <c r="P347" s="92" t="s">
        <v>85</v>
      </c>
      <c r="Q347" s="92" t="s">
        <v>85</v>
      </c>
      <c r="R347" s="92" t="s">
        <v>85</v>
      </c>
      <c r="S347" s="92" t="s">
        <v>85</v>
      </c>
      <c r="T347" s="92" t="s">
        <v>85</v>
      </c>
      <c r="U347" s="92" t="s">
        <v>85</v>
      </c>
      <c r="V347" s="92" t="s">
        <v>85</v>
      </c>
      <c r="W347" s="92" t="s">
        <v>85</v>
      </c>
      <c r="X347" s="92" t="s">
        <v>85</v>
      </c>
      <c r="Y347" s="92" t="s">
        <v>85</v>
      </c>
      <c r="Z347" s="92" t="s">
        <v>85</v>
      </c>
      <c r="AA347" s="92" t="s">
        <v>85</v>
      </c>
      <c r="AB347" s="92" t="s">
        <v>85</v>
      </c>
      <c r="AC347" s="92" t="s">
        <v>85</v>
      </c>
      <c r="AD347" s="92" t="s">
        <v>85</v>
      </c>
      <c r="AE347" s="92" t="s">
        <v>85</v>
      </c>
      <c r="AF347" s="92" t="s">
        <v>85</v>
      </c>
      <c r="AG347" s="92" t="s">
        <v>85</v>
      </c>
      <c r="AH347" s="92" t="s">
        <v>85</v>
      </c>
      <c r="AI347" t="s">
        <v>85</v>
      </c>
      <c r="AJ347" s="92">
        <v>0</v>
      </c>
      <c r="AK347" s="92">
        <v>0</v>
      </c>
      <c r="AL347" s="92">
        <f>0.1*$AL$2</f>
        <v>0.25</v>
      </c>
      <c r="AM347" s="92">
        <f>AM342</f>
        <v>2.7E-2</v>
      </c>
      <c r="AN347" s="92">
        <f>ROUNDUP(AN342/3,0)</f>
        <v>1</v>
      </c>
      <c r="AO347" s="92"/>
      <c r="AP347" s="92"/>
      <c r="AQ347" s="93">
        <f>AM347*I347*0.1+AL347</f>
        <v>0.32087500000000002</v>
      </c>
      <c r="AR347" s="93">
        <f t="shared" si="437"/>
        <v>3.2087500000000005E-2</v>
      </c>
      <c r="AS347" s="94">
        <f t="shared" si="438"/>
        <v>0</v>
      </c>
      <c r="AT347" s="94">
        <f t="shared" si="439"/>
        <v>8.8240625000000003E-2</v>
      </c>
      <c r="AU347" s="93">
        <f>1333*J346*POWER(10,-6)</f>
        <v>5.1987000000000002E-5</v>
      </c>
      <c r="AV347" s="94">
        <f t="shared" si="435"/>
        <v>0.441255112</v>
      </c>
      <c r="AW347" s="95">
        <f t="shared" si="440"/>
        <v>0</v>
      </c>
      <c r="AX347" s="95">
        <f t="shared" si="441"/>
        <v>0</v>
      </c>
      <c r="AY347" s="95">
        <f t="shared" si="442"/>
        <v>3.2462256079616003E-2</v>
      </c>
    </row>
    <row r="348" spans="1:51" s="281" customFormat="1" x14ac:dyDescent="0.3">
      <c r="A348" s="48" t="s">
        <v>85</v>
      </c>
      <c r="B348" s="48" t="s">
        <v>85</v>
      </c>
      <c r="C348" s="48" t="s">
        <v>85</v>
      </c>
      <c r="D348" s="48" t="s">
        <v>85</v>
      </c>
      <c r="E348" s="48" t="s">
        <v>85</v>
      </c>
      <c r="F348" s="48" t="s">
        <v>85</v>
      </c>
      <c r="G348" s="48" t="s">
        <v>85</v>
      </c>
      <c r="H348" s="48" t="s">
        <v>85</v>
      </c>
      <c r="I348" s="48" t="s">
        <v>85</v>
      </c>
      <c r="J348" s="48" t="s">
        <v>85</v>
      </c>
      <c r="K348" s="48" t="s">
        <v>85</v>
      </c>
      <c r="L348" s="48" t="s">
        <v>85</v>
      </c>
      <c r="M348" s="48" t="s">
        <v>85</v>
      </c>
      <c r="N348" s="48" t="s">
        <v>85</v>
      </c>
      <c r="O348" s="48" t="s">
        <v>85</v>
      </c>
      <c r="P348" s="48" t="s">
        <v>85</v>
      </c>
      <c r="Q348" s="48" t="s">
        <v>85</v>
      </c>
      <c r="R348" s="48" t="s">
        <v>85</v>
      </c>
      <c r="S348" s="48" t="s">
        <v>85</v>
      </c>
      <c r="T348" s="48" t="s">
        <v>85</v>
      </c>
      <c r="U348" s="48" t="s">
        <v>85</v>
      </c>
      <c r="V348" s="48" t="s">
        <v>85</v>
      </c>
      <c r="W348" s="48" t="s">
        <v>85</v>
      </c>
      <c r="X348" s="48" t="s">
        <v>85</v>
      </c>
      <c r="Y348" s="48" t="s">
        <v>85</v>
      </c>
      <c r="Z348" s="48" t="s">
        <v>85</v>
      </c>
      <c r="AA348" s="48" t="s">
        <v>85</v>
      </c>
      <c r="AB348" s="48" t="s">
        <v>85</v>
      </c>
      <c r="AC348" s="48" t="s">
        <v>85</v>
      </c>
      <c r="AD348" s="48" t="s">
        <v>85</v>
      </c>
      <c r="AE348" s="48" t="s">
        <v>85</v>
      </c>
      <c r="AF348" s="48" t="s">
        <v>85</v>
      </c>
      <c r="AG348" s="48" t="s">
        <v>85</v>
      </c>
      <c r="AH348" s="48" t="s">
        <v>85</v>
      </c>
      <c r="AI348" s="281" t="s">
        <v>85</v>
      </c>
      <c r="AJ348" s="48" t="s">
        <v>85</v>
      </c>
      <c r="AK348" s="48" t="s">
        <v>85</v>
      </c>
      <c r="AL348" s="48" t="s">
        <v>85</v>
      </c>
      <c r="AM348" s="48" t="s">
        <v>85</v>
      </c>
      <c r="AN348" s="48" t="s">
        <v>85</v>
      </c>
      <c r="AO348" s="48" t="s">
        <v>85</v>
      </c>
      <c r="AP348" s="48" t="s">
        <v>85</v>
      </c>
      <c r="AQ348" s="48" t="s">
        <v>85</v>
      </c>
      <c r="AR348" s="48" t="s">
        <v>85</v>
      </c>
      <c r="AS348" s="48" t="s">
        <v>85</v>
      </c>
      <c r="AT348" s="48" t="s">
        <v>85</v>
      </c>
      <c r="AU348" s="48" t="s">
        <v>85</v>
      </c>
      <c r="AV348" s="48" t="s">
        <v>85</v>
      </c>
      <c r="AW348" s="48" t="s">
        <v>85</v>
      </c>
      <c r="AX348" s="48" t="s">
        <v>85</v>
      </c>
      <c r="AY348" s="48" t="s">
        <v>85</v>
      </c>
    </row>
    <row r="349" spans="1:51" s="281" customFormat="1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 t="s">
        <v>85</v>
      </c>
      <c r="Q349" s="48" t="s">
        <v>85</v>
      </c>
      <c r="R349" s="48" t="s">
        <v>85</v>
      </c>
      <c r="S349" s="48" t="s">
        <v>85</v>
      </c>
      <c r="T349" s="48" t="s">
        <v>85</v>
      </c>
      <c r="U349" s="48" t="s">
        <v>85</v>
      </c>
      <c r="V349" s="48" t="s">
        <v>85</v>
      </c>
      <c r="W349" s="48" t="s">
        <v>85</v>
      </c>
      <c r="X349" s="48" t="s">
        <v>85</v>
      </c>
      <c r="Y349" s="48" t="s">
        <v>85</v>
      </c>
      <c r="Z349" s="48" t="s">
        <v>85</v>
      </c>
      <c r="AA349" s="48" t="s">
        <v>85</v>
      </c>
      <c r="AB349" s="48" t="s">
        <v>85</v>
      </c>
      <c r="AC349" s="48" t="s">
        <v>85</v>
      </c>
      <c r="AD349" s="48" t="s">
        <v>85</v>
      </c>
      <c r="AE349" s="48" t="s">
        <v>85</v>
      </c>
      <c r="AF349" s="48" t="s">
        <v>85</v>
      </c>
      <c r="AG349" s="48" t="s">
        <v>85</v>
      </c>
      <c r="AH349" s="48" t="s">
        <v>85</v>
      </c>
      <c r="AI349" s="281" t="s">
        <v>85</v>
      </c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</row>
    <row r="350" spans="1:51" s="281" customFormat="1" x14ac:dyDescent="0.3">
      <c r="A350" s="48" t="s">
        <v>85</v>
      </c>
      <c r="B350" s="48" t="s">
        <v>85</v>
      </c>
      <c r="C350" s="48" t="s">
        <v>85</v>
      </c>
      <c r="D350" s="48" t="s">
        <v>85</v>
      </c>
      <c r="E350" s="48" t="s">
        <v>85</v>
      </c>
      <c r="F350" s="48" t="s">
        <v>85</v>
      </c>
      <c r="G350" s="48" t="s">
        <v>85</v>
      </c>
      <c r="H350" s="48" t="s">
        <v>85</v>
      </c>
      <c r="I350" s="48" t="s">
        <v>85</v>
      </c>
      <c r="J350" s="48" t="s">
        <v>85</v>
      </c>
      <c r="K350" s="48" t="s">
        <v>85</v>
      </c>
      <c r="L350" s="48" t="s">
        <v>85</v>
      </c>
      <c r="M350" s="48" t="s">
        <v>85</v>
      </c>
      <c r="N350" s="48" t="s">
        <v>85</v>
      </c>
      <c r="O350" s="48" t="s">
        <v>85</v>
      </c>
      <c r="P350" s="48" t="s">
        <v>85</v>
      </c>
      <c r="Q350" s="48" t="s">
        <v>85</v>
      </c>
      <c r="R350" s="48" t="s">
        <v>85</v>
      </c>
      <c r="S350" s="48" t="s">
        <v>85</v>
      </c>
      <c r="T350" s="48" t="s">
        <v>85</v>
      </c>
      <c r="U350" s="48" t="s">
        <v>85</v>
      </c>
      <c r="V350" s="48" t="s">
        <v>85</v>
      </c>
      <c r="W350" s="48" t="s">
        <v>85</v>
      </c>
      <c r="X350" s="48" t="s">
        <v>85</v>
      </c>
      <c r="Y350" s="48" t="s">
        <v>85</v>
      </c>
      <c r="Z350" s="48" t="s">
        <v>85</v>
      </c>
      <c r="AA350" s="48" t="s">
        <v>85</v>
      </c>
      <c r="AB350" s="48" t="s">
        <v>85</v>
      </c>
      <c r="AC350" s="48" t="s">
        <v>85</v>
      </c>
      <c r="AD350" s="48" t="s">
        <v>85</v>
      </c>
      <c r="AE350" s="48" t="s">
        <v>85</v>
      </c>
      <c r="AF350" s="48" t="s">
        <v>85</v>
      </c>
      <c r="AG350" s="48" t="s">
        <v>85</v>
      </c>
      <c r="AH350" s="48" t="s">
        <v>85</v>
      </c>
      <c r="AI350" s="281" t="s">
        <v>85</v>
      </c>
      <c r="AJ350" s="48" t="s">
        <v>85</v>
      </c>
      <c r="AK350" s="48" t="s">
        <v>85</v>
      </c>
      <c r="AL350" s="48" t="s">
        <v>85</v>
      </c>
      <c r="AM350" s="48" t="s">
        <v>85</v>
      </c>
      <c r="AN350" s="48" t="s">
        <v>85</v>
      </c>
      <c r="AO350" s="48" t="s">
        <v>85</v>
      </c>
      <c r="AP350" s="48" t="s">
        <v>85</v>
      </c>
      <c r="AQ350" s="48" t="s">
        <v>85</v>
      </c>
      <c r="AR350" s="48" t="s">
        <v>85</v>
      </c>
      <c r="AS350" s="48" t="s">
        <v>85</v>
      </c>
      <c r="AT350" s="48" t="s">
        <v>85</v>
      </c>
      <c r="AU350" s="48" t="s">
        <v>85</v>
      </c>
      <c r="AV350" s="48" t="s">
        <v>85</v>
      </c>
      <c r="AW350" s="48" t="s">
        <v>85</v>
      </c>
      <c r="AX350" s="48" t="s">
        <v>85</v>
      </c>
      <c r="AY350" s="48" t="s">
        <v>85</v>
      </c>
    </row>
    <row r="351" spans="1:51" ht="15" thickBot="1" x14ac:dyDescent="0.35">
      <c r="P351" t="s">
        <v>85</v>
      </c>
      <c r="Q351" t="s">
        <v>85</v>
      </c>
      <c r="R351" t="s">
        <v>85</v>
      </c>
      <c r="S351" t="s">
        <v>85</v>
      </c>
      <c r="T351" t="s">
        <v>85</v>
      </c>
      <c r="U351" t="s">
        <v>85</v>
      </c>
      <c r="V351" t="s">
        <v>85</v>
      </c>
      <c r="W351" t="s">
        <v>85</v>
      </c>
      <c r="X351" t="s">
        <v>85</v>
      </c>
      <c r="Y351" t="s">
        <v>85</v>
      </c>
      <c r="Z351" t="s">
        <v>85</v>
      </c>
      <c r="AA351" t="s">
        <v>85</v>
      </c>
      <c r="AB351" t="s">
        <v>85</v>
      </c>
      <c r="AC351" t="s">
        <v>85</v>
      </c>
      <c r="AD351" t="s">
        <v>85</v>
      </c>
      <c r="AE351" t="s">
        <v>85</v>
      </c>
      <c r="AF351" t="s">
        <v>85</v>
      </c>
      <c r="AG351" t="s">
        <v>85</v>
      </c>
      <c r="AH351" t="s">
        <v>85</v>
      </c>
      <c r="AI351" t="s">
        <v>85</v>
      </c>
    </row>
    <row r="352" spans="1:51" ht="28.8" thickBot="1" x14ac:dyDescent="0.35">
      <c r="A352" s="48" t="s">
        <v>19</v>
      </c>
      <c r="B352" s="311" t="s">
        <v>371</v>
      </c>
      <c r="C352" s="179" t="s">
        <v>168</v>
      </c>
      <c r="D352" s="49" t="s">
        <v>60</v>
      </c>
      <c r="E352" s="166">
        <v>1.0000000000000001E-5</v>
      </c>
      <c r="F352" s="163">
        <v>651</v>
      </c>
      <c r="G352" s="48">
        <v>0.2</v>
      </c>
      <c r="H352" s="50">
        <f>E352*F352*G352</f>
        <v>1.3020000000000002E-3</v>
      </c>
      <c r="I352" s="164">
        <v>167</v>
      </c>
      <c r="J352" s="169">
        <f>I352</f>
        <v>167</v>
      </c>
      <c r="K352" s="172" t="s">
        <v>184</v>
      </c>
      <c r="L352" s="177">
        <f>I352*20</f>
        <v>3340</v>
      </c>
      <c r="M352" s="92" t="str">
        <f t="shared" ref="M352:M357" si="444">A352</f>
        <v>С1</v>
      </c>
      <c r="N352" s="92" t="str">
        <f t="shared" ref="N352:N357" si="445">B352</f>
        <v>Трубопровод нестабильной нафты от К-302 в К- 303 Рег.№ТТ-396</v>
      </c>
      <c r="O352" s="92" t="str">
        <f t="shared" ref="O352:O357" si="446">D352</f>
        <v>Полное-пожар</v>
      </c>
      <c r="P352" s="92">
        <v>38.6</v>
      </c>
      <c r="Q352" s="92">
        <v>52.8</v>
      </c>
      <c r="R352" s="92">
        <v>74.900000000000006</v>
      </c>
      <c r="S352" s="92">
        <v>136.30000000000001</v>
      </c>
      <c r="T352" s="92" t="s">
        <v>85</v>
      </c>
      <c r="U352" s="92" t="s">
        <v>85</v>
      </c>
      <c r="V352" s="92" t="s">
        <v>85</v>
      </c>
      <c r="W352" s="92" t="s">
        <v>85</v>
      </c>
      <c r="X352" s="92" t="s">
        <v>85</v>
      </c>
      <c r="Y352" s="92" t="s">
        <v>85</v>
      </c>
      <c r="Z352" s="92" t="s">
        <v>85</v>
      </c>
      <c r="AA352" s="92" t="s">
        <v>85</v>
      </c>
      <c r="AB352" s="92" t="s">
        <v>85</v>
      </c>
      <c r="AC352" s="92" t="s">
        <v>85</v>
      </c>
      <c r="AD352" s="92" t="s">
        <v>85</v>
      </c>
      <c r="AE352" s="92" t="s">
        <v>85</v>
      </c>
      <c r="AF352" s="92" t="s">
        <v>85</v>
      </c>
      <c r="AG352" s="92" t="s">
        <v>85</v>
      </c>
      <c r="AH352" s="92" t="s">
        <v>85</v>
      </c>
      <c r="AI352" t="s">
        <v>85</v>
      </c>
      <c r="AJ352" s="52">
        <v>1</v>
      </c>
      <c r="AK352" s="52">
        <v>2</v>
      </c>
      <c r="AL352" s="165">
        <v>1.96</v>
      </c>
      <c r="AM352" s="165">
        <v>2.7E-2</v>
      </c>
      <c r="AN352" s="165">
        <v>3</v>
      </c>
      <c r="AO352" s="92"/>
      <c r="AP352" s="92"/>
      <c r="AQ352" s="93">
        <f>AM352*I352+AL352</f>
        <v>6.4690000000000003</v>
      </c>
      <c r="AR352" s="93">
        <f>0.1*AQ352</f>
        <v>0.64690000000000003</v>
      </c>
      <c r="AS352" s="94">
        <f>AJ352*3+0.25*AK352</f>
        <v>3.5</v>
      </c>
      <c r="AT352" s="94">
        <f>SUM(AQ352:AS352)/4</f>
        <v>2.653975</v>
      </c>
      <c r="AU352" s="93">
        <f>10068.2*J352*POWER(10,-6)</f>
        <v>1.6813894</v>
      </c>
      <c r="AV352" s="94">
        <f t="shared" ref="AV352:AV357" si="447">AU352+AT352+AS352+AR352+AQ352</f>
        <v>14.951264399999999</v>
      </c>
      <c r="AW352" s="95">
        <f>AJ352*H352</f>
        <v>1.3020000000000002E-3</v>
      </c>
      <c r="AX352" s="95">
        <f>H352*AK352</f>
        <v>2.6040000000000004E-3</v>
      </c>
      <c r="AY352" s="95">
        <f>H352*AV352</f>
        <v>1.9466546248800003E-2</v>
      </c>
    </row>
    <row r="353" spans="1:51" ht="15" thickBot="1" x14ac:dyDescent="0.35">
      <c r="A353" s="48" t="s">
        <v>20</v>
      </c>
      <c r="B353" s="48" t="str">
        <f>B352</f>
        <v>Трубопровод нестабильной нафты от К-302 в К- 303 Рег.№ТТ-396</v>
      </c>
      <c r="C353" s="179" t="s">
        <v>169</v>
      </c>
      <c r="D353" s="49" t="s">
        <v>63</v>
      </c>
      <c r="E353" s="167">
        <f>E352</f>
        <v>1.0000000000000001E-5</v>
      </c>
      <c r="F353" s="168">
        <f>F352</f>
        <v>651</v>
      </c>
      <c r="G353" s="48">
        <v>0.04</v>
      </c>
      <c r="H353" s="50">
        <f t="shared" ref="H353:H357" si="448">E353*F353*G353</f>
        <v>2.6039999999999999E-4</v>
      </c>
      <c r="I353" s="162">
        <f>I352</f>
        <v>167</v>
      </c>
      <c r="J353" s="170">
        <v>0.23</v>
      </c>
      <c r="K353" s="172" t="s">
        <v>185</v>
      </c>
      <c r="L353" s="177">
        <v>0</v>
      </c>
      <c r="M353" s="92" t="str">
        <f t="shared" si="444"/>
        <v>С2</v>
      </c>
      <c r="N353" s="92" t="str">
        <f t="shared" si="445"/>
        <v>Трубопровод нестабильной нафты от К-302 в К- 303 Рег.№ТТ-396</v>
      </c>
      <c r="O353" s="92" t="str">
        <f t="shared" si="446"/>
        <v>Полное-взрыв</v>
      </c>
      <c r="P353" s="92" t="s">
        <v>85</v>
      </c>
      <c r="Q353" s="92" t="s">
        <v>85</v>
      </c>
      <c r="R353" s="92" t="s">
        <v>85</v>
      </c>
      <c r="S353" s="92" t="s">
        <v>85</v>
      </c>
      <c r="T353" s="92">
        <v>0</v>
      </c>
      <c r="U353" s="92">
        <v>0</v>
      </c>
      <c r="V353" s="92">
        <v>57.1</v>
      </c>
      <c r="W353" s="92">
        <v>155.1</v>
      </c>
      <c r="X353" s="92">
        <v>265.60000000000002</v>
      </c>
      <c r="Y353" s="92" t="s">
        <v>85</v>
      </c>
      <c r="Z353" s="92" t="s">
        <v>85</v>
      </c>
      <c r="AA353" s="92" t="s">
        <v>85</v>
      </c>
      <c r="AB353" s="92" t="s">
        <v>85</v>
      </c>
      <c r="AC353" s="92" t="s">
        <v>85</v>
      </c>
      <c r="AD353" s="92" t="s">
        <v>85</v>
      </c>
      <c r="AE353" s="92" t="s">
        <v>85</v>
      </c>
      <c r="AF353" s="92" t="s">
        <v>85</v>
      </c>
      <c r="AG353" s="92" t="s">
        <v>85</v>
      </c>
      <c r="AH353" s="92" t="s">
        <v>85</v>
      </c>
      <c r="AI353" t="s">
        <v>85</v>
      </c>
      <c r="AJ353" s="52">
        <v>2</v>
      </c>
      <c r="AK353" s="52">
        <v>2</v>
      </c>
      <c r="AL353" s="92">
        <f>AL352</f>
        <v>1.96</v>
      </c>
      <c r="AM353" s="92">
        <f>AM352</f>
        <v>2.7E-2</v>
      </c>
      <c r="AN353" s="92">
        <f>AN352</f>
        <v>3</v>
      </c>
      <c r="AO353" s="92"/>
      <c r="AP353" s="92"/>
      <c r="AQ353" s="93">
        <f>AM353*I353+AL353</f>
        <v>6.4690000000000003</v>
      </c>
      <c r="AR353" s="93">
        <f t="shared" ref="AR353:AR357" si="449">0.1*AQ353</f>
        <v>0.64690000000000003</v>
      </c>
      <c r="AS353" s="94">
        <f t="shared" ref="AS353:AS357" si="450">AJ353*3+0.25*AK353</f>
        <v>6.5</v>
      </c>
      <c r="AT353" s="94">
        <f t="shared" ref="AT353:AT357" si="451">SUM(AQ353:AS353)/4</f>
        <v>3.403975</v>
      </c>
      <c r="AU353" s="93">
        <f>10068.2*J353*POWER(10,-6)*10</f>
        <v>2.3156860000000001E-2</v>
      </c>
      <c r="AV353" s="94">
        <f t="shared" si="447"/>
        <v>17.043031859999999</v>
      </c>
      <c r="AW353" s="95">
        <f t="shared" ref="AW353:AW357" si="452">AJ353*H353</f>
        <v>5.2079999999999997E-4</v>
      </c>
      <c r="AX353" s="95">
        <f t="shared" ref="AX353:AX357" si="453">H353*AK353</f>
        <v>5.2079999999999997E-4</v>
      </c>
      <c r="AY353" s="95">
        <f t="shared" ref="AY353:AY357" si="454">H353*AV353</f>
        <v>4.4380054963439998E-3</v>
      </c>
    </row>
    <row r="354" spans="1:51" x14ac:dyDescent="0.3">
      <c r="A354" s="48" t="s">
        <v>21</v>
      </c>
      <c r="B354" s="48" t="str">
        <f>B352</f>
        <v>Трубопровод нестабильной нафты от К-302 в К- 303 Рег.№ТТ-396</v>
      </c>
      <c r="C354" s="179" t="s">
        <v>170</v>
      </c>
      <c r="D354" s="49" t="s">
        <v>61</v>
      </c>
      <c r="E354" s="167">
        <f>E352</f>
        <v>1.0000000000000001E-5</v>
      </c>
      <c r="F354" s="168">
        <f>F352</f>
        <v>651</v>
      </c>
      <c r="G354" s="48">
        <v>0.76</v>
      </c>
      <c r="H354" s="50">
        <f t="shared" si="448"/>
        <v>4.9475999999999999E-3</v>
      </c>
      <c r="I354" s="162">
        <f>I352</f>
        <v>167</v>
      </c>
      <c r="J354" s="171">
        <v>0</v>
      </c>
      <c r="K354" s="172" t="s">
        <v>186</v>
      </c>
      <c r="L354" s="177">
        <v>0</v>
      </c>
      <c r="M354" s="92" t="str">
        <f t="shared" si="444"/>
        <v>С3</v>
      </c>
      <c r="N354" s="92" t="str">
        <f t="shared" si="445"/>
        <v>Трубопровод нестабильной нафты от К-302 в К- 303 Рег.№ТТ-396</v>
      </c>
      <c r="O354" s="92" t="str">
        <f t="shared" si="446"/>
        <v>Полное-ликвидация</v>
      </c>
      <c r="P354" s="92" t="s">
        <v>85</v>
      </c>
      <c r="Q354" s="92" t="s">
        <v>85</v>
      </c>
      <c r="R354" s="92" t="s">
        <v>85</v>
      </c>
      <c r="S354" s="92" t="s">
        <v>85</v>
      </c>
      <c r="T354" s="92" t="s">
        <v>85</v>
      </c>
      <c r="U354" s="92" t="s">
        <v>85</v>
      </c>
      <c r="V354" s="92" t="s">
        <v>85</v>
      </c>
      <c r="W354" s="92" t="s">
        <v>85</v>
      </c>
      <c r="X354" s="92" t="s">
        <v>85</v>
      </c>
      <c r="Y354" s="92" t="s">
        <v>85</v>
      </c>
      <c r="Z354" s="92" t="s">
        <v>85</v>
      </c>
      <c r="AA354" s="92" t="s">
        <v>85</v>
      </c>
      <c r="AB354" s="92" t="s">
        <v>85</v>
      </c>
      <c r="AC354" s="92" t="s">
        <v>85</v>
      </c>
      <c r="AD354" s="92" t="s">
        <v>85</v>
      </c>
      <c r="AE354" s="92" t="s">
        <v>85</v>
      </c>
      <c r="AF354" s="92" t="s">
        <v>85</v>
      </c>
      <c r="AG354" s="92" t="s">
        <v>85</v>
      </c>
      <c r="AH354" s="92" t="s">
        <v>85</v>
      </c>
      <c r="AI354" t="s">
        <v>85</v>
      </c>
      <c r="AJ354" s="92">
        <v>0</v>
      </c>
      <c r="AK354" s="92">
        <v>0</v>
      </c>
      <c r="AL354" s="92">
        <f>AL352</f>
        <v>1.96</v>
      </c>
      <c r="AM354" s="92">
        <f>AM352</f>
        <v>2.7E-2</v>
      </c>
      <c r="AN354" s="92">
        <f>AN352</f>
        <v>3</v>
      </c>
      <c r="AO354" s="92"/>
      <c r="AP354" s="92"/>
      <c r="AQ354" s="93">
        <f>AM354*I354*0.1+AL354</f>
        <v>2.4108999999999998</v>
      </c>
      <c r="AR354" s="93">
        <f t="shared" si="449"/>
        <v>0.24109</v>
      </c>
      <c r="AS354" s="94">
        <f t="shared" si="450"/>
        <v>0</v>
      </c>
      <c r="AT354" s="94">
        <f t="shared" si="451"/>
        <v>0.66299749999999991</v>
      </c>
      <c r="AU354" s="93">
        <f>1333*J353*POWER(10,-6)</f>
        <v>3.0659000000000003E-4</v>
      </c>
      <c r="AV354" s="94">
        <f t="shared" si="447"/>
        <v>3.3152940899999996</v>
      </c>
      <c r="AW354" s="95">
        <f t="shared" si="452"/>
        <v>0</v>
      </c>
      <c r="AX354" s="95">
        <f t="shared" si="453"/>
        <v>0</v>
      </c>
      <c r="AY354" s="95">
        <f t="shared" si="454"/>
        <v>1.6402749039683997E-2</v>
      </c>
    </row>
    <row r="355" spans="1:51" x14ac:dyDescent="0.3">
      <c r="A355" s="48" t="s">
        <v>22</v>
      </c>
      <c r="B355" s="48" t="str">
        <f>B352</f>
        <v>Трубопровод нестабильной нафты от К-302 в К- 303 Рег.№ТТ-396</v>
      </c>
      <c r="C355" s="179" t="s">
        <v>171</v>
      </c>
      <c r="D355" s="49" t="s">
        <v>86</v>
      </c>
      <c r="E355" s="166">
        <v>1E-4</v>
      </c>
      <c r="F355" s="168">
        <f>F352</f>
        <v>651</v>
      </c>
      <c r="G355" s="48">
        <v>0.2</v>
      </c>
      <c r="H355" s="50">
        <f t="shared" si="448"/>
        <v>1.3020000000000002E-2</v>
      </c>
      <c r="I355" s="162">
        <f>0.15*I352</f>
        <v>25.05</v>
      </c>
      <c r="J355" s="169">
        <f>I355</f>
        <v>25.05</v>
      </c>
      <c r="K355" s="174" t="s">
        <v>188</v>
      </c>
      <c r="L355" s="178">
        <v>45390</v>
      </c>
      <c r="M355" s="92" t="str">
        <f t="shared" si="444"/>
        <v>С4</v>
      </c>
      <c r="N355" s="92" t="str">
        <f t="shared" si="445"/>
        <v>Трубопровод нестабильной нафты от К-302 в К- 303 Рег.№ТТ-396</v>
      </c>
      <c r="O355" s="92" t="str">
        <f t="shared" si="446"/>
        <v>Частичное-пожар</v>
      </c>
      <c r="P355" s="92">
        <v>17.3</v>
      </c>
      <c r="Q355" s="92">
        <v>23.9</v>
      </c>
      <c r="R355" s="92">
        <v>33.799999999999997</v>
      </c>
      <c r="S355" s="92">
        <v>62.6</v>
      </c>
      <c r="T355" s="92" t="s">
        <v>85</v>
      </c>
      <c r="U355" s="92" t="s">
        <v>85</v>
      </c>
      <c r="V355" s="92" t="s">
        <v>85</v>
      </c>
      <c r="W355" s="92" t="s">
        <v>85</v>
      </c>
      <c r="X355" s="92" t="s">
        <v>85</v>
      </c>
      <c r="Y355" s="92" t="s">
        <v>85</v>
      </c>
      <c r="Z355" s="92" t="s">
        <v>85</v>
      </c>
      <c r="AA355" s="92" t="s">
        <v>85</v>
      </c>
      <c r="AB355" s="92" t="s">
        <v>85</v>
      </c>
      <c r="AC355" s="92" t="s">
        <v>85</v>
      </c>
      <c r="AD355" s="92" t="s">
        <v>85</v>
      </c>
      <c r="AE355" s="92" t="s">
        <v>85</v>
      </c>
      <c r="AF355" s="92" t="s">
        <v>85</v>
      </c>
      <c r="AG355" s="92" t="s">
        <v>85</v>
      </c>
      <c r="AH355" s="92" t="s">
        <v>85</v>
      </c>
      <c r="AI355" t="s">
        <v>85</v>
      </c>
      <c r="AJ355" s="92">
        <v>0</v>
      </c>
      <c r="AK355" s="92">
        <v>2</v>
      </c>
      <c r="AL355" s="92">
        <f>0.1*$AL$2</f>
        <v>0.25</v>
      </c>
      <c r="AM355" s="92">
        <f>AM352</f>
        <v>2.7E-2</v>
      </c>
      <c r="AN355" s="92">
        <f>ROUNDUP(AN352/3,0)</f>
        <v>1</v>
      </c>
      <c r="AO355" s="92"/>
      <c r="AP355" s="92"/>
      <c r="AQ355" s="93">
        <f>AM355*I355+AL355</f>
        <v>0.92635000000000001</v>
      </c>
      <c r="AR355" s="93">
        <f t="shared" si="449"/>
        <v>9.2635000000000009E-2</v>
      </c>
      <c r="AS355" s="94">
        <f t="shared" si="450"/>
        <v>0.5</v>
      </c>
      <c r="AT355" s="94">
        <f t="shared" si="451"/>
        <v>0.37974625000000001</v>
      </c>
      <c r="AU355" s="93">
        <f>10068.2*J355*POWER(10,-6)</f>
        <v>0.25220840999999999</v>
      </c>
      <c r="AV355" s="94">
        <f t="shared" si="447"/>
        <v>2.1509396599999997</v>
      </c>
      <c r="AW355" s="95">
        <f t="shared" si="452"/>
        <v>0</v>
      </c>
      <c r="AX355" s="95">
        <f t="shared" si="453"/>
        <v>2.6040000000000004E-2</v>
      </c>
      <c r="AY355" s="95">
        <f t="shared" si="454"/>
        <v>2.8005234373199999E-2</v>
      </c>
    </row>
    <row r="356" spans="1:51" x14ac:dyDescent="0.3">
      <c r="A356" s="48" t="s">
        <v>23</v>
      </c>
      <c r="B356" s="48" t="str">
        <f>B352</f>
        <v>Трубопровод нестабильной нафты от К-302 в К- 303 Рег.№ТТ-396</v>
      </c>
      <c r="C356" s="179" t="s">
        <v>172</v>
      </c>
      <c r="D356" s="49" t="s">
        <v>174</v>
      </c>
      <c r="E356" s="167">
        <f>E355</f>
        <v>1E-4</v>
      </c>
      <c r="F356" s="168">
        <f>F352</f>
        <v>651</v>
      </c>
      <c r="G356" s="48">
        <v>0.04</v>
      </c>
      <c r="H356" s="50">
        <f t="shared" si="448"/>
        <v>2.6040000000000004E-3</v>
      </c>
      <c r="I356" s="162">
        <f>0.15*I352</f>
        <v>25.05</v>
      </c>
      <c r="J356" s="169">
        <f>0.15*J353</f>
        <v>3.4500000000000003E-2</v>
      </c>
      <c r="K356" s="174" t="s">
        <v>189</v>
      </c>
      <c r="L356" s="178">
        <v>3</v>
      </c>
      <c r="M356" s="92" t="str">
        <f t="shared" si="444"/>
        <v>С5</v>
      </c>
      <c r="N356" s="92" t="str">
        <f t="shared" si="445"/>
        <v>Трубопровод нестабильной нафты от К-302 в К- 303 Рег.№ТТ-396</v>
      </c>
      <c r="O356" s="92" t="str">
        <f t="shared" si="446"/>
        <v>Частичное-пожар-вспышка</v>
      </c>
      <c r="P356" s="92" t="s">
        <v>85</v>
      </c>
      <c r="Q356" s="92" t="s">
        <v>85</v>
      </c>
      <c r="R356" s="92" t="s">
        <v>85</v>
      </c>
      <c r="S356" s="92" t="s">
        <v>85</v>
      </c>
      <c r="T356" s="92" t="s">
        <v>85</v>
      </c>
      <c r="U356" s="92" t="s">
        <v>85</v>
      </c>
      <c r="V356" s="92" t="s">
        <v>85</v>
      </c>
      <c r="W356" s="92" t="s">
        <v>85</v>
      </c>
      <c r="X356" s="92" t="s">
        <v>85</v>
      </c>
      <c r="Y356" s="92" t="s">
        <v>85</v>
      </c>
      <c r="Z356" s="92" t="s">
        <v>85</v>
      </c>
      <c r="AA356" s="92">
        <v>11.03</v>
      </c>
      <c r="AB356" s="92">
        <v>13.24</v>
      </c>
      <c r="AC356" s="92" t="s">
        <v>85</v>
      </c>
      <c r="AD356" s="92" t="s">
        <v>85</v>
      </c>
      <c r="AE356" s="92" t="s">
        <v>85</v>
      </c>
      <c r="AF356" s="92" t="s">
        <v>85</v>
      </c>
      <c r="AG356" s="92" t="s">
        <v>85</v>
      </c>
      <c r="AH356" s="92" t="s">
        <v>85</v>
      </c>
      <c r="AI356" t="s">
        <v>85</v>
      </c>
      <c r="AJ356" s="92">
        <v>0</v>
      </c>
      <c r="AK356" s="92">
        <v>1</v>
      </c>
      <c r="AL356" s="92">
        <f>0.1*$AL$2</f>
        <v>0.25</v>
      </c>
      <c r="AM356" s="92">
        <f>AM352</f>
        <v>2.7E-2</v>
      </c>
      <c r="AN356" s="92">
        <f>ROUNDUP(AN352/3,0)</f>
        <v>1</v>
      </c>
      <c r="AO356" s="92"/>
      <c r="AP356" s="92"/>
      <c r="AQ356" s="93">
        <f t="shared" ref="AQ356" si="455">AM356*I356+AL356</f>
        <v>0.92635000000000001</v>
      </c>
      <c r="AR356" s="93">
        <f t="shared" si="449"/>
        <v>9.2635000000000009E-2</v>
      </c>
      <c r="AS356" s="94">
        <f t="shared" si="450"/>
        <v>0.25</v>
      </c>
      <c r="AT356" s="94">
        <f t="shared" si="451"/>
        <v>0.31724625000000001</v>
      </c>
      <c r="AU356" s="93">
        <f>10068.2*J356*POWER(10,-6)*10</f>
        <v>3.4735290000000004E-3</v>
      </c>
      <c r="AV356" s="94">
        <f t="shared" si="447"/>
        <v>1.5897047790000001</v>
      </c>
      <c r="AW356" s="95">
        <f t="shared" si="452"/>
        <v>0</v>
      </c>
      <c r="AX356" s="95">
        <f t="shared" si="453"/>
        <v>2.6040000000000004E-3</v>
      </c>
      <c r="AY356" s="95">
        <f t="shared" si="454"/>
        <v>4.139591244516001E-3</v>
      </c>
    </row>
    <row r="357" spans="1:51" x14ac:dyDescent="0.3">
      <c r="A357" s="271" t="s">
        <v>24</v>
      </c>
      <c r="B357" s="271" t="str">
        <f>B352</f>
        <v>Трубопровод нестабильной нафты от К-302 в К- 303 Рег.№ТТ-396</v>
      </c>
      <c r="C357" s="272" t="s">
        <v>173</v>
      </c>
      <c r="D357" s="273" t="s">
        <v>62</v>
      </c>
      <c r="E357" s="274">
        <f>E355</f>
        <v>1E-4</v>
      </c>
      <c r="F357" s="275">
        <f>F352</f>
        <v>651</v>
      </c>
      <c r="G357" s="271">
        <v>0.76</v>
      </c>
      <c r="H357" s="276">
        <f t="shared" si="448"/>
        <v>4.9476000000000006E-2</v>
      </c>
      <c r="I357" s="277">
        <f>0.15*I352</f>
        <v>25.05</v>
      </c>
      <c r="J357" s="278">
        <v>0</v>
      </c>
      <c r="K357" s="279" t="s">
        <v>200</v>
      </c>
      <c r="L357" s="280">
        <v>1</v>
      </c>
      <c r="M357" s="92" t="str">
        <f t="shared" si="444"/>
        <v>С6</v>
      </c>
      <c r="N357" s="92" t="str">
        <f t="shared" si="445"/>
        <v>Трубопровод нестабильной нафты от К-302 в К- 303 Рег.№ТТ-396</v>
      </c>
      <c r="O357" s="92" t="str">
        <f t="shared" si="446"/>
        <v>Частичное-ликвидация</v>
      </c>
      <c r="P357" s="92" t="s">
        <v>85</v>
      </c>
      <c r="Q357" s="92" t="s">
        <v>85</v>
      </c>
      <c r="R357" s="92" t="s">
        <v>85</v>
      </c>
      <c r="S357" s="92" t="s">
        <v>85</v>
      </c>
      <c r="T357" s="92" t="s">
        <v>85</v>
      </c>
      <c r="U357" s="92" t="s">
        <v>85</v>
      </c>
      <c r="V357" s="92" t="s">
        <v>85</v>
      </c>
      <c r="W357" s="92" t="s">
        <v>85</v>
      </c>
      <c r="X357" s="92" t="s">
        <v>85</v>
      </c>
      <c r="Y357" s="92" t="s">
        <v>85</v>
      </c>
      <c r="Z357" s="92" t="s">
        <v>85</v>
      </c>
      <c r="AA357" s="92" t="s">
        <v>85</v>
      </c>
      <c r="AB357" s="92" t="s">
        <v>85</v>
      </c>
      <c r="AC357" s="92" t="s">
        <v>85</v>
      </c>
      <c r="AD357" s="92" t="s">
        <v>85</v>
      </c>
      <c r="AE357" s="92" t="s">
        <v>85</v>
      </c>
      <c r="AF357" s="92" t="s">
        <v>85</v>
      </c>
      <c r="AG357" s="92" t="s">
        <v>85</v>
      </c>
      <c r="AH357" s="92" t="s">
        <v>85</v>
      </c>
      <c r="AI357" t="s">
        <v>85</v>
      </c>
      <c r="AJ357" s="92">
        <v>0</v>
      </c>
      <c r="AK357" s="92">
        <v>0</v>
      </c>
      <c r="AL357" s="92">
        <f>0.1*$AL$2</f>
        <v>0.25</v>
      </c>
      <c r="AM357" s="92">
        <f>AM352</f>
        <v>2.7E-2</v>
      </c>
      <c r="AN357" s="92">
        <f>ROUNDUP(AN352/3,0)</f>
        <v>1</v>
      </c>
      <c r="AO357" s="92"/>
      <c r="AP357" s="92"/>
      <c r="AQ357" s="93">
        <f>AM357*I357*0.1+AL357</f>
        <v>0.317635</v>
      </c>
      <c r="AR357" s="93">
        <f t="shared" si="449"/>
        <v>3.17635E-2</v>
      </c>
      <c r="AS357" s="94">
        <f t="shared" si="450"/>
        <v>0</v>
      </c>
      <c r="AT357" s="94">
        <f t="shared" si="451"/>
        <v>8.7349625E-2</v>
      </c>
      <c r="AU357" s="93">
        <f>1333*J356*POWER(10,-6)</f>
        <v>4.5988500000000002E-5</v>
      </c>
      <c r="AV357" s="94">
        <f t="shared" si="447"/>
        <v>0.43679411349999997</v>
      </c>
      <c r="AW357" s="95">
        <f t="shared" si="452"/>
        <v>0</v>
      </c>
      <c r="AX357" s="95">
        <f t="shared" si="453"/>
        <v>0</v>
      </c>
      <c r="AY357" s="95">
        <f t="shared" si="454"/>
        <v>2.1610825559526002E-2</v>
      </c>
    </row>
    <row r="358" spans="1:51" s="281" customFormat="1" x14ac:dyDescent="0.3">
      <c r="A358" s="48" t="s">
        <v>85</v>
      </c>
      <c r="B358" s="48" t="s">
        <v>85</v>
      </c>
      <c r="C358" s="48" t="s">
        <v>85</v>
      </c>
      <c r="D358" s="48" t="s">
        <v>85</v>
      </c>
      <c r="E358" s="48" t="s">
        <v>85</v>
      </c>
      <c r="F358" s="48" t="s">
        <v>85</v>
      </c>
      <c r="G358" s="48" t="s">
        <v>85</v>
      </c>
      <c r="H358" s="48" t="s">
        <v>85</v>
      </c>
      <c r="I358" s="48" t="s">
        <v>85</v>
      </c>
      <c r="J358" s="48" t="s">
        <v>85</v>
      </c>
      <c r="K358" s="48" t="s">
        <v>85</v>
      </c>
      <c r="L358" s="48" t="s">
        <v>85</v>
      </c>
      <c r="M358" s="48" t="s">
        <v>85</v>
      </c>
      <c r="N358" s="48" t="s">
        <v>85</v>
      </c>
      <c r="O358" s="48" t="s">
        <v>85</v>
      </c>
      <c r="P358" s="48" t="s">
        <v>85</v>
      </c>
      <c r="Q358" s="48" t="s">
        <v>85</v>
      </c>
      <c r="R358" s="48" t="s">
        <v>85</v>
      </c>
      <c r="S358" s="48" t="s">
        <v>85</v>
      </c>
      <c r="T358" s="48" t="s">
        <v>85</v>
      </c>
      <c r="U358" s="48" t="s">
        <v>85</v>
      </c>
      <c r="V358" s="48" t="s">
        <v>85</v>
      </c>
      <c r="W358" s="48" t="s">
        <v>85</v>
      </c>
      <c r="X358" s="48" t="s">
        <v>85</v>
      </c>
      <c r="Y358" s="48" t="s">
        <v>85</v>
      </c>
      <c r="Z358" s="48" t="s">
        <v>85</v>
      </c>
      <c r="AA358" s="48" t="s">
        <v>85</v>
      </c>
      <c r="AB358" s="48" t="s">
        <v>85</v>
      </c>
      <c r="AC358" s="48" t="s">
        <v>85</v>
      </c>
      <c r="AD358" s="48" t="s">
        <v>85</v>
      </c>
      <c r="AE358" s="48" t="s">
        <v>85</v>
      </c>
      <c r="AF358" s="48" t="s">
        <v>85</v>
      </c>
      <c r="AG358" s="48" t="s">
        <v>85</v>
      </c>
      <c r="AH358" s="48" t="s">
        <v>85</v>
      </c>
      <c r="AI358" s="281" t="s">
        <v>85</v>
      </c>
      <c r="AJ358" s="48" t="s">
        <v>85</v>
      </c>
      <c r="AK358" s="48" t="s">
        <v>85</v>
      </c>
      <c r="AL358" s="48" t="s">
        <v>85</v>
      </c>
      <c r="AM358" s="48" t="s">
        <v>85</v>
      </c>
      <c r="AN358" s="48" t="s">
        <v>85</v>
      </c>
      <c r="AO358" s="48" t="s">
        <v>85</v>
      </c>
      <c r="AP358" s="48" t="s">
        <v>85</v>
      </c>
      <c r="AQ358" s="48" t="s">
        <v>85</v>
      </c>
      <c r="AR358" s="48" t="s">
        <v>85</v>
      </c>
      <c r="AS358" s="48" t="s">
        <v>85</v>
      </c>
      <c r="AT358" s="48" t="s">
        <v>85</v>
      </c>
      <c r="AU358" s="48" t="s">
        <v>85</v>
      </c>
      <c r="AV358" s="48" t="s">
        <v>85</v>
      </c>
      <c r="AW358" s="48" t="s">
        <v>85</v>
      </c>
      <c r="AX358" s="48" t="s">
        <v>85</v>
      </c>
      <c r="AY358" s="48" t="s">
        <v>85</v>
      </c>
    </row>
    <row r="359" spans="1:51" s="281" customFormat="1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 t="s">
        <v>85</v>
      </c>
      <c r="Q359" s="48" t="s">
        <v>85</v>
      </c>
      <c r="R359" s="48" t="s">
        <v>85</v>
      </c>
      <c r="S359" s="48" t="s">
        <v>85</v>
      </c>
      <c r="T359" s="48" t="s">
        <v>85</v>
      </c>
      <c r="U359" s="48" t="s">
        <v>85</v>
      </c>
      <c r="V359" s="48" t="s">
        <v>85</v>
      </c>
      <c r="W359" s="48" t="s">
        <v>85</v>
      </c>
      <c r="X359" s="48" t="s">
        <v>85</v>
      </c>
      <c r="Y359" s="48" t="s">
        <v>85</v>
      </c>
      <c r="Z359" s="48" t="s">
        <v>85</v>
      </c>
      <c r="AA359" s="48" t="s">
        <v>85</v>
      </c>
      <c r="AB359" s="48" t="s">
        <v>85</v>
      </c>
      <c r="AC359" s="48" t="s">
        <v>85</v>
      </c>
      <c r="AD359" s="48" t="s">
        <v>85</v>
      </c>
      <c r="AE359" s="48" t="s">
        <v>85</v>
      </c>
      <c r="AF359" s="48" t="s">
        <v>85</v>
      </c>
      <c r="AG359" s="48" t="s">
        <v>85</v>
      </c>
      <c r="AH359" s="48" t="s">
        <v>85</v>
      </c>
      <c r="AI359" s="281" t="s">
        <v>85</v>
      </c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</row>
    <row r="360" spans="1:51" s="281" customFormat="1" x14ac:dyDescent="0.3">
      <c r="A360" s="48" t="s">
        <v>85</v>
      </c>
      <c r="B360" s="48" t="s">
        <v>85</v>
      </c>
      <c r="C360" s="48" t="s">
        <v>85</v>
      </c>
      <c r="D360" s="48" t="s">
        <v>85</v>
      </c>
      <c r="E360" s="48" t="s">
        <v>85</v>
      </c>
      <c r="F360" s="48" t="s">
        <v>85</v>
      </c>
      <c r="G360" s="48" t="s">
        <v>85</v>
      </c>
      <c r="H360" s="48" t="s">
        <v>85</v>
      </c>
      <c r="I360" s="48" t="s">
        <v>85</v>
      </c>
      <c r="J360" s="48" t="s">
        <v>85</v>
      </c>
      <c r="K360" s="48" t="s">
        <v>85</v>
      </c>
      <c r="L360" s="48" t="s">
        <v>85</v>
      </c>
      <c r="M360" s="48" t="s">
        <v>85</v>
      </c>
      <c r="N360" s="48" t="s">
        <v>85</v>
      </c>
      <c r="O360" s="48" t="s">
        <v>85</v>
      </c>
      <c r="P360" s="48" t="s">
        <v>85</v>
      </c>
      <c r="Q360" s="48" t="s">
        <v>85</v>
      </c>
      <c r="R360" s="48" t="s">
        <v>85</v>
      </c>
      <c r="S360" s="48" t="s">
        <v>85</v>
      </c>
      <c r="T360" s="48" t="s">
        <v>85</v>
      </c>
      <c r="U360" s="48" t="s">
        <v>85</v>
      </c>
      <c r="V360" s="48" t="s">
        <v>85</v>
      </c>
      <c r="W360" s="48" t="s">
        <v>85</v>
      </c>
      <c r="X360" s="48" t="s">
        <v>85</v>
      </c>
      <c r="Y360" s="48" t="s">
        <v>85</v>
      </c>
      <c r="Z360" s="48" t="s">
        <v>85</v>
      </c>
      <c r="AA360" s="48" t="s">
        <v>85</v>
      </c>
      <c r="AB360" s="48" t="s">
        <v>85</v>
      </c>
      <c r="AC360" s="48" t="s">
        <v>85</v>
      </c>
      <c r="AD360" s="48" t="s">
        <v>85</v>
      </c>
      <c r="AE360" s="48" t="s">
        <v>85</v>
      </c>
      <c r="AF360" s="48" t="s">
        <v>85</v>
      </c>
      <c r="AG360" s="48" t="s">
        <v>85</v>
      </c>
      <c r="AH360" s="48" t="s">
        <v>85</v>
      </c>
      <c r="AI360" s="281" t="s">
        <v>85</v>
      </c>
      <c r="AJ360" s="48" t="s">
        <v>85</v>
      </c>
      <c r="AK360" s="48" t="s">
        <v>85</v>
      </c>
      <c r="AL360" s="48" t="s">
        <v>85</v>
      </c>
      <c r="AM360" s="48" t="s">
        <v>85</v>
      </c>
      <c r="AN360" s="48" t="s">
        <v>85</v>
      </c>
      <c r="AO360" s="48" t="s">
        <v>85</v>
      </c>
      <c r="AP360" s="48" t="s">
        <v>85</v>
      </c>
      <c r="AQ360" s="48" t="s">
        <v>85</v>
      </c>
      <c r="AR360" s="48" t="s">
        <v>85</v>
      </c>
      <c r="AS360" s="48" t="s">
        <v>85</v>
      </c>
      <c r="AT360" s="48" t="s">
        <v>85</v>
      </c>
      <c r="AU360" s="48" t="s">
        <v>85</v>
      </c>
      <c r="AV360" s="48" t="s">
        <v>85</v>
      </c>
      <c r="AW360" s="48" t="s">
        <v>85</v>
      </c>
      <c r="AX360" s="48" t="s">
        <v>85</v>
      </c>
      <c r="AY360" s="48" t="s">
        <v>85</v>
      </c>
    </row>
    <row r="361" spans="1:51" ht="15" thickBot="1" x14ac:dyDescent="0.35">
      <c r="P361" t="s">
        <v>85</v>
      </c>
      <c r="Q361" t="s">
        <v>85</v>
      </c>
      <c r="R361" t="s">
        <v>85</v>
      </c>
      <c r="S361" t="s">
        <v>85</v>
      </c>
      <c r="T361" t="s">
        <v>85</v>
      </c>
      <c r="U361" t="s">
        <v>85</v>
      </c>
      <c r="V361" t="s">
        <v>85</v>
      </c>
      <c r="W361" t="s">
        <v>85</v>
      </c>
      <c r="X361" t="s">
        <v>85</v>
      </c>
      <c r="Y361" t="s">
        <v>85</v>
      </c>
      <c r="Z361" t="s">
        <v>85</v>
      </c>
      <c r="AA361" t="s">
        <v>85</v>
      </c>
      <c r="AB361" t="s">
        <v>85</v>
      </c>
      <c r="AC361" t="s">
        <v>85</v>
      </c>
      <c r="AD361" t="s">
        <v>85</v>
      </c>
      <c r="AE361" t="s">
        <v>85</v>
      </c>
      <c r="AF361" t="s">
        <v>85</v>
      </c>
      <c r="AG361" t="s">
        <v>85</v>
      </c>
      <c r="AH361" t="s">
        <v>85</v>
      </c>
      <c r="AI361" t="s">
        <v>85</v>
      </c>
    </row>
    <row r="362" spans="1:51" ht="28.8" thickBot="1" x14ac:dyDescent="0.35">
      <c r="A362" s="48" t="s">
        <v>19</v>
      </c>
      <c r="B362" s="311" t="s">
        <v>372</v>
      </c>
      <c r="C362" s="179" t="s">
        <v>168</v>
      </c>
      <c r="D362" s="49" t="s">
        <v>60</v>
      </c>
      <c r="E362" s="166">
        <v>1.0000000000000001E-5</v>
      </c>
      <c r="F362" s="163">
        <v>528</v>
      </c>
      <c r="G362" s="48">
        <v>0.2</v>
      </c>
      <c r="H362" s="50">
        <f>E362*F362*G362</f>
        <v>1.0560000000000003E-3</v>
      </c>
      <c r="I362" s="164">
        <v>102</v>
      </c>
      <c r="J362" s="169">
        <f>I362</f>
        <v>102</v>
      </c>
      <c r="K362" s="172" t="s">
        <v>184</v>
      </c>
      <c r="L362" s="177">
        <f>I362*20</f>
        <v>2040</v>
      </c>
      <c r="M362" s="92" t="str">
        <f t="shared" ref="M362:M367" si="456">A362</f>
        <v>С1</v>
      </c>
      <c r="N362" s="92" t="str">
        <f t="shared" ref="N362:N367" si="457">B362</f>
        <v>Трубопровод легкого вакуумного газойля от К-201 Рег.№ТТ-419</v>
      </c>
      <c r="O362" s="92" t="str">
        <f t="shared" ref="O362:O367" si="458">D362</f>
        <v>Полное-пожар</v>
      </c>
      <c r="P362" s="92">
        <v>30.5</v>
      </c>
      <c r="Q362" s="92">
        <v>42</v>
      </c>
      <c r="R362" s="92">
        <v>60.1</v>
      </c>
      <c r="S362" s="92">
        <v>111</v>
      </c>
      <c r="T362" s="92" t="s">
        <v>85</v>
      </c>
      <c r="U362" s="92" t="s">
        <v>85</v>
      </c>
      <c r="V362" s="92" t="s">
        <v>85</v>
      </c>
      <c r="W362" s="92" t="s">
        <v>85</v>
      </c>
      <c r="X362" s="92" t="s">
        <v>85</v>
      </c>
      <c r="Y362" s="92" t="s">
        <v>85</v>
      </c>
      <c r="Z362" s="92" t="s">
        <v>85</v>
      </c>
      <c r="AA362" s="92" t="s">
        <v>85</v>
      </c>
      <c r="AB362" s="92" t="s">
        <v>85</v>
      </c>
      <c r="AC362" s="92" t="s">
        <v>85</v>
      </c>
      <c r="AD362" s="92" t="s">
        <v>85</v>
      </c>
      <c r="AE362" s="92" t="s">
        <v>85</v>
      </c>
      <c r="AF362" s="92" t="s">
        <v>85</v>
      </c>
      <c r="AG362" s="92" t="s">
        <v>85</v>
      </c>
      <c r="AH362" s="92" t="s">
        <v>85</v>
      </c>
      <c r="AI362" t="s">
        <v>85</v>
      </c>
      <c r="AJ362" s="52">
        <v>1</v>
      </c>
      <c r="AK362" s="52">
        <v>2</v>
      </c>
      <c r="AL362" s="165">
        <v>1.96</v>
      </c>
      <c r="AM362" s="165">
        <v>2.7E-2</v>
      </c>
      <c r="AN362" s="165">
        <v>3</v>
      </c>
      <c r="AO362" s="92"/>
      <c r="AP362" s="92"/>
      <c r="AQ362" s="93">
        <f>AM362*I362+AL362</f>
        <v>4.7140000000000004</v>
      </c>
      <c r="AR362" s="93">
        <f>0.1*AQ362</f>
        <v>0.47140000000000004</v>
      </c>
      <c r="AS362" s="94">
        <f>AJ362*3+0.25*AK362</f>
        <v>3.5</v>
      </c>
      <c r="AT362" s="94">
        <f>SUM(AQ362:AS362)/4</f>
        <v>2.1713500000000003</v>
      </c>
      <c r="AU362" s="93">
        <f>10068.2*J362*POWER(10,-6)</f>
        <v>1.0269564</v>
      </c>
      <c r="AV362" s="94">
        <f t="shared" ref="AV362:AV367" si="459">AU362+AT362+AS362+AR362+AQ362</f>
        <v>11.883706400000001</v>
      </c>
      <c r="AW362" s="95">
        <f>AJ362*H362</f>
        <v>1.0560000000000003E-3</v>
      </c>
      <c r="AX362" s="95">
        <f>H362*AK362</f>
        <v>2.1120000000000006E-3</v>
      </c>
      <c r="AY362" s="95">
        <f>H362*AV362</f>
        <v>1.2549193958400005E-2</v>
      </c>
    </row>
    <row r="363" spans="1:51" ht="15" thickBot="1" x14ac:dyDescent="0.35">
      <c r="A363" s="48" t="s">
        <v>20</v>
      </c>
      <c r="B363" s="48" t="str">
        <f>B362</f>
        <v>Трубопровод легкого вакуумного газойля от К-201 Рег.№ТТ-419</v>
      </c>
      <c r="C363" s="179" t="s">
        <v>169</v>
      </c>
      <c r="D363" s="49" t="s">
        <v>63</v>
      </c>
      <c r="E363" s="167">
        <f>E362</f>
        <v>1.0000000000000001E-5</v>
      </c>
      <c r="F363" s="168">
        <f>F362</f>
        <v>528</v>
      </c>
      <c r="G363" s="48">
        <v>0.04</v>
      </c>
      <c r="H363" s="50">
        <f t="shared" ref="H363:H367" si="460">E363*F363*G363</f>
        <v>2.1120000000000004E-4</v>
      </c>
      <c r="I363" s="162">
        <f>I362</f>
        <v>102</v>
      </c>
      <c r="J363" s="170">
        <v>0.14000000000000001</v>
      </c>
      <c r="K363" s="172" t="s">
        <v>185</v>
      </c>
      <c r="L363" s="177">
        <v>0</v>
      </c>
      <c r="M363" s="92" t="str">
        <f t="shared" si="456"/>
        <v>С2</v>
      </c>
      <c r="N363" s="92" t="str">
        <f t="shared" si="457"/>
        <v>Трубопровод легкого вакуумного газойля от К-201 Рег.№ТТ-419</v>
      </c>
      <c r="O363" s="92" t="str">
        <f t="shared" si="458"/>
        <v>Полное-взрыв</v>
      </c>
      <c r="P363" s="92" t="s">
        <v>85</v>
      </c>
      <c r="Q363" s="92" t="s">
        <v>85</v>
      </c>
      <c r="R363" s="92" t="s">
        <v>85</v>
      </c>
      <c r="S363" s="92" t="s">
        <v>85</v>
      </c>
      <c r="T363" s="92">
        <v>0</v>
      </c>
      <c r="U363" s="92">
        <v>0</v>
      </c>
      <c r="V363" s="92">
        <v>48.1</v>
      </c>
      <c r="W363" s="92">
        <v>131.1</v>
      </c>
      <c r="X363" s="92">
        <v>225.1</v>
      </c>
      <c r="Y363" s="92" t="s">
        <v>85</v>
      </c>
      <c r="Z363" s="92" t="s">
        <v>85</v>
      </c>
      <c r="AA363" s="92" t="s">
        <v>85</v>
      </c>
      <c r="AB363" s="92" t="s">
        <v>85</v>
      </c>
      <c r="AC363" s="92" t="s">
        <v>85</v>
      </c>
      <c r="AD363" s="92" t="s">
        <v>85</v>
      </c>
      <c r="AE363" s="92" t="s">
        <v>85</v>
      </c>
      <c r="AF363" s="92" t="s">
        <v>85</v>
      </c>
      <c r="AG363" s="92" t="s">
        <v>85</v>
      </c>
      <c r="AH363" s="92" t="s">
        <v>85</v>
      </c>
      <c r="AI363" t="s">
        <v>85</v>
      </c>
      <c r="AJ363" s="52">
        <v>2</v>
      </c>
      <c r="AK363" s="52">
        <v>2</v>
      </c>
      <c r="AL363" s="92">
        <f>AL362</f>
        <v>1.96</v>
      </c>
      <c r="AM363" s="92">
        <f>AM362</f>
        <v>2.7E-2</v>
      </c>
      <c r="AN363" s="92">
        <f>AN362</f>
        <v>3</v>
      </c>
      <c r="AO363" s="92"/>
      <c r="AP363" s="92"/>
      <c r="AQ363" s="93">
        <f>AM363*I363+AL363</f>
        <v>4.7140000000000004</v>
      </c>
      <c r="AR363" s="93">
        <f t="shared" ref="AR363:AR367" si="461">0.1*AQ363</f>
        <v>0.47140000000000004</v>
      </c>
      <c r="AS363" s="94">
        <f t="shared" ref="AS363:AS367" si="462">AJ363*3+0.25*AK363</f>
        <v>6.5</v>
      </c>
      <c r="AT363" s="94">
        <f t="shared" ref="AT363:AT367" si="463">SUM(AQ363:AS363)/4</f>
        <v>2.9213500000000003</v>
      </c>
      <c r="AU363" s="93">
        <f>10068.2*J363*POWER(10,-6)*10</f>
        <v>1.4095480000000002E-2</v>
      </c>
      <c r="AV363" s="94">
        <f t="shared" si="459"/>
        <v>14.620845480000002</v>
      </c>
      <c r="AW363" s="95">
        <f t="shared" ref="AW363:AW367" si="464">AJ363*H363</f>
        <v>4.2240000000000008E-4</v>
      </c>
      <c r="AX363" s="95">
        <f t="shared" ref="AX363:AX367" si="465">H363*AK363</f>
        <v>4.2240000000000008E-4</v>
      </c>
      <c r="AY363" s="95">
        <f t="shared" ref="AY363:AY367" si="466">H363*AV363</f>
        <v>3.0879225653760007E-3</v>
      </c>
    </row>
    <row r="364" spans="1:51" x14ac:dyDescent="0.3">
      <c r="A364" s="48" t="s">
        <v>21</v>
      </c>
      <c r="B364" s="48" t="str">
        <f>B362</f>
        <v>Трубопровод легкого вакуумного газойля от К-201 Рег.№ТТ-419</v>
      </c>
      <c r="C364" s="179" t="s">
        <v>170</v>
      </c>
      <c r="D364" s="49" t="s">
        <v>61</v>
      </c>
      <c r="E364" s="167">
        <f>E362</f>
        <v>1.0000000000000001E-5</v>
      </c>
      <c r="F364" s="168">
        <f>F362</f>
        <v>528</v>
      </c>
      <c r="G364" s="48">
        <v>0.76</v>
      </c>
      <c r="H364" s="50">
        <f t="shared" si="460"/>
        <v>4.0128000000000004E-3</v>
      </c>
      <c r="I364" s="162">
        <f>I362</f>
        <v>102</v>
      </c>
      <c r="J364" s="171">
        <v>0</v>
      </c>
      <c r="K364" s="172" t="s">
        <v>186</v>
      </c>
      <c r="L364" s="177">
        <v>0</v>
      </c>
      <c r="M364" s="92" t="str">
        <f t="shared" si="456"/>
        <v>С3</v>
      </c>
      <c r="N364" s="92" t="str">
        <f t="shared" si="457"/>
        <v>Трубопровод легкого вакуумного газойля от К-201 Рег.№ТТ-419</v>
      </c>
      <c r="O364" s="92" t="str">
        <f t="shared" si="458"/>
        <v>Полное-ликвидация</v>
      </c>
      <c r="P364" s="92" t="s">
        <v>85</v>
      </c>
      <c r="Q364" s="92" t="s">
        <v>85</v>
      </c>
      <c r="R364" s="92" t="s">
        <v>85</v>
      </c>
      <c r="S364" s="92" t="s">
        <v>85</v>
      </c>
      <c r="T364" s="92" t="s">
        <v>85</v>
      </c>
      <c r="U364" s="92" t="s">
        <v>85</v>
      </c>
      <c r="V364" s="92" t="s">
        <v>85</v>
      </c>
      <c r="W364" s="92" t="s">
        <v>85</v>
      </c>
      <c r="X364" s="92" t="s">
        <v>85</v>
      </c>
      <c r="Y364" s="92" t="s">
        <v>85</v>
      </c>
      <c r="Z364" s="92" t="s">
        <v>85</v>
      </c>
      <c r="AA364" s="92" t="s">
        <v>85</v>
      </c>
      <c r="AB364" s="92" t="s">
        <v>85</v>
      </c>
      <c r="AC364" s="92" t="s">
        <v>85</v>
      </c>
      <c r="AD364" s="92" t="s">
        <v>85</v>
      </c>
      <c r="AE364" s="92" t="s">
        <v>85</v>
      </c>
      <c r="AF364" s="92" t="s">
        <v>85</v>
      </c>
      <c r="AG364" s="92" t="s">
        <v>85</v>
      </c>
      <c r="AH364" s="92" t="s">
        <v>85</v>
      </c>
      <c r="AI364" t="s">
        <v>85</v>
      </c>
      <c r="AJ364" s="92">
        <v>0</v>
      </c>
      <c r="AK364" s="92">
        <v>0</v>
      </c>
      <c r="AL364" s="92">
        <f>AL362</f>
        <v>1.96</v>
      </c>
      <c r="AM364" s="92">
        <f>AM362</f>
        <v>2.7E-2</v>
      </c>
      <c r="AN364" s="92">
        <f>AN362</f>
        <v>3</v>
      </c>
      <c r="AO364" s="92"/>
      <c r="AP364" s="92"/>
      <c r="AQ364" s="93">
        <f>AM364*I364*0.1+AL364</f>
        <v>2.2353999999999998</v>
      </c>
      <c r="AR364" s="93">
        <f t="shared" si="461"/>
        <v>0.22353999999999999</v>
      </c>
      <c r="AS364" s="94">
        <f t="shared" si="462"/>
        <v>0</v>
      </c>
      <c r="AT364" s="94">
        <f t="shared" si="463"/>
        <v>0.61473499999999992</v>
      </c>
      <c r="AU364" s="93">
        <f>1333*J363*POWER(10,-6)</f>
        <v>1.8662E-4</v>
      </c>
      <c r="AV364" s="94">
        <f t="shared" si="459"/>
        <v>3.0738616199999997</v>
      </c>
      <c r="AW364" s="95">
        <f t="shared" si="464"/>
        <v>0</v>
      </c>
      <c r="AX364" s="95">
        <f t="shared" si="465"/>
        <v>0</v>
      </c>
      <c r="AY364" s="95">
        <f t="shared" si="466"/>
        <v>1.2334791908736001E-2</v>
      </c>
    </row>
    <row r="365" spans="1:51" x14ac:dyDescent="0.3">
      <c r="A365" s="48" t="s">
        <v>22</v>
      </c>
      <c r="B365" s="48" t="str">
        <f>B362</f>
        <v>Трубопровод легкого вакуумного газойля от К-201 Рег.№ТТ-419</v>
      </c>
      <c r="C365" s="179" t="s">
        <v>171</v>
      </c>
      <c r="D365" s="49" t="s">
        <v>86</v>
      </c>
      <c r="E365" s="166">
        <v>1E-4</v>
      </c>
      <c r="F365" s="168">
        <f>F362</f>
        <v>528</v>
      </c>
      <c r="G365" s="48">
        <v>0.2</v>
      </c>
      <c r="H365" s="50">
        <f t="shared" si="460"/>
        <v>1.056E-2</v>
      </c>
      <c r="I365" s="162">
        <f>0.15*I362</f>
        <v>15.299999999999999</v>
      </c>
      <c r="J365" s="169">
        <f>I365</f>
        <v>15.299999999999999</v>
      </c>
      <c r="K365" s="174" t="s">
        <v>188</v>
      </c>
      <c r="L365" s="178">
        <v>45390</v>
      </c>
      <c r="M365" s="92" t="str">
        <f t="shared" si="456"/>
        <v>С4</v>
      </c>
      <c r="N365" s="92" t="str">
        <f t="shared" si="457"/>
        <v>Трубопровод легкого вакуумного газойля от К-201 Рег.№ТТ-419</v>
      </c>
      <c r="O365" s="92" t="str">
        <f t="shared" si="458"/>
        <v>Частичное-пожар</v>
      </c>
      <c r="P365" s="92">
        <v>16.3</v>
      </c>
      <c r="Q365" s="92">
        <v>22.1</v>
      </c>
      <c r="R365" s="92">
        <v>30.9</v>
      </c>
      <c r="S365" s="92">
        <v>56.6</v>
      </c>
      <c r="T365" s="92" t="s">
        <v>85</v>
      </c>
      <c r="U365" s="92" t="s">
        <v>85</v>
      </c>
      <c r="V365" s="92" t="s">
        <v>85</v>
      </c>
      <c r="W365" s="92" t="s">
        <v>85</v>
      </c>
      <c r="X365" s="92" t="s">
        <v>85</v>
      </c>
      <c r="Y365" s="92" t="s">
        <v>85</v>
      </c>
      <c r="Z365" s="92" t="s">
        <v>85</v>
      </c>
      <c r="AA365" s="92" t="s">
        <v>85</v>
      </c>
      <c r="AB365" s="92" t="s">
        <v>85</v>
      </c>
      <c r="AC365" s="92" t="s">
        <v>85</v>
      </c>
      <c r="AD365" s="92" t="s">
        <v>85</v>
      </c>
      <c r="AE365" s="92" t="s">
        <v>85</v>
      </c>
      <c r="AF365" s="92" t="s">
        <v>85</v>
      </c>
      <c r="AG365" s="92" t="s">
        <v>85</v>
      </c>
      <c r="AH365" s="92" t="s">
        <v>85</v>
      </c>
      <c r="AI365" t="s">
        <v>85</v>
      </c>
      <c r="AJ365" s="92">
        <v>0</v>
      </c>
      <c r="AK365" s="92">
        <v>2</v>
      </c>
      <c r="AL365" s="92">
        <f>0.1*$AL$2</f>
        <v>0.25</v>
      </c>
      <c r="AM365" s="92">
        <f>AM362</f>
        <v>2.7E-2</v>
      </c>
      <c r="AN365" s="92">
        <f>ROUNDUP(AN362/3,0)</f>
        <v>1</v>
      </c>
      <c r="AO365" s="92"/>
      <c r="AP365" s="92"/>
      <c r="AQ365" s="93">
        <f>AM365*I365+AL365</f>
        <v>0.66310000000000002</v>
      </c>
      <c r="AR365" s="93">
        <f t="shared" si="461"/>
        <v>6.6310000000000008E-2</v>
      </c>
      <c r="AS365" s="94">
        <f t="shared" si="462"/>
        <v>0.5</v>
      </c>
      <c r="AT365" s="94">
        <f t="shared" si="463"/>
        <v>0.30735250000000003</v>
      </c>
      <c r="AU365" s="93">
        <f>10068.2*J365*POWER(10,-6)</f>
        <v>0.15404345999999999</v>
      </c>
      <c r="AV365" s="94">
        <f t="shared" si="459"/>
        <v>1.6908059600000001</v>
      </c>
      <c r="AW365" s="95">
        <f t="shared" si="464"/>
        <v>0</v>
      </c>
      <c r="AX365" s="95">
        <f t="shared" si="465"/>
        <v>2.112E-2</v>
      </c>
      <c r="AY365" s="95">
        <f t="shared" si="466"/>
        <v>1.7854910937599999E-2</v>
      </c>
    </row>
    <row r="366" spans="1:51" x14ac:dyDescent="0.3">
      <c r="A366" s="48" t="s">
        <v>23</v>
      </c>
      <c r="B366" s="48" t="str">
        <f>B362</f>
        <v>Трубопровод легкого вакуумного газойля от К-201 Рег.№ТТ-419</v>
      </c>
      <c r="C366" s="179" t="s">
        <v>172</v>
      </c>
      <c r="D366" s="49" t="s">
        <v>174</v>
      </c>
      <c r="E366" s="167">
        <f>E365</f>
        <v>1E-4</v>
      </c>
      <c r="F366" s="168">
        <f>F362</f>
        <v>528</v>
      </c>
      <c r="G366" s="48">
        <v>0.04</v>
      </c>
      <c r="H366" s="50">
        <f t="shared" si="460"/>
        <v>2.1120000000000002E-3</v>
      </c>
      <c r="I366" s="162">
        <f>0.15*I362</f>
        <v>15.299999999999999</v>
      </c>
      <c r="J366" s="169">
        <f>0.15*J363</f>
        <v>2.1000000000000001E-2</v>
      </c>
      <c r="K366" s="174" t="s">
        <v>189</v>
      </c>
      <c r="L366" s="178">
        <v>3</v>
      </c>
      <c r="M366" s="92" t="str">
        <f t="shared" si="456"/>
        <v>С5</v>
      </c>
      <c r="N366" s="92" t="str">
        <f t="shared" si="457"/>
        <v>Трубопровод легкого вакуумного газойля от К-201 Рег.№ТТ-419</v>
      </c>
      <c r="O366" s="92" t="str">
        <f t="shared" si="458"/>
        <v>Частичное-пожар-вспышка</v>
      </c>
      <c r="P366" s="92" t="s">
        <v>85</v>
      </c>
      <c r="Q366" s="92" t="s">
        <v>85</v>
      </c>
      <c r="R366" s="92" t="s">
        <v>85</v>
      </c>
      <c r="S366" s="92" t="s">
        <v>85</v>
      </c>
      <c r="T366" s="92" t="s">
        <v>85</v>
      </c>
      <c r="U366" s="92" t="s">
        <v>85</v>
      </c>
      <c r="V366" s="92" t="s">
        <v>85</v>
      </c>
      <c r="W366" s="92" t="s">
        <v>85</v>
      </c>
      <c r="X366" s="92" t="s">
        <v>85</v>
      </c>
      <c r="Y366" s="92" t="s">
        <v>85</v>
      </c>
      <c r="Z366" s="92" t="s">
        <v>85</v>
      </c>
      <c r="AA366" s="92">
        <v>9.3699999999999992</v>
      </c>
      <c r="AB366" s="92">
        <v>11.24</v>
      </c>
      <c r="AC366" s="92" t="s">
        <v>85</v>
      </c>
      <c r="AD366" s="92" t="s">
        <v>85</v>
      </c>
      <c r="AE366" s="92" t="s">
        <v>85</v>
      </c>
      <c r="AF366" s="92" t="s">
        <v>85</v>
      </c>
      <c r="AG366" s="92" t="s">
        <v>85</v>
      </c>
      <c r="AH366" s="92" t="s">
        <v>85</v>
      </c>
      <c r="AI366" t="s">
        <v>85</v>
      </c>
      <c r="AJ366" s="92">
        <v>0</v>
      </c>
      <c r="AK366" s="92">
        <v>1</v>
      </c>
      <c r="AL366" s="92">
        <f>0.1*$AL$2</f>
        <v>0.25</v>
      </c>
      <c r="AM366" s="92">
        <f>AM362</f>
        <v>2.7E-2</v>
      </c>
      <c r="AN366" s="92">
        <f>ROUNDUP(AN362/3,0)</f>
        <v>1</v>
      </c>
      <c r="AO366" s="92"/>
      <c r="AP366" s="92"/>
      <c r="AQ366" s="93">
        <f t="shared" ref="AQ366" si="467">AM366*I366+AL366</f>
        <v>0.66310000000000002</v>
      </c>
      <c r="AR366" s="93">
        <f t="shared" si="461"/>
        <v>6.6310000000000008E-2</v>
      </c>
      <c r="AS366" s="94">
        <f t="shared" si="462"/>
        <v>0.25</v>
      </c>
      <c r="AT366" s="94">
        <f t="shared" si="463"/>
        <v>0.2448525</v>
      </c>
      <c r="AU366" s="93">
        <f>10068.2*J366*POWER(10,-6)*10</f>
        <v>2.1143220000000001E-3</v>
      </c>
      <c r="AV366" s="94">
        <f t="shared" si="459"/>
        <v>1.226376822</v>
      </c>
      <c r="AW366" s="95">
        <f t="shared" si="464"/>
        <v>0</v>
      </c>
      <c r="AX366" s="95">
        <f t="shared" si="465"/>
        <v>2.1120000000000002E-3</v>
      </c>
      <c r="AY366" s="95">
        <f t="shared" si="466"/>
        <v>2.590107848064E-3</v>
      </c>
    </row>
    <row r="367" spans="1:51" x14ac:dyDescent="0.3">
      <c r="A367" s="271" t="s">
        <v>24</v>
      </c>
      <c r="B367" s="271" t="str">
        <f>B362</f>
        <v>Трубопровод легкого вакуумного газойля от К-201 Рег.№ТТ-419</v>
      </c>
      <c r="C367" s="272" t="s">
        <v>173</v>
      </c>
      <c r="D367" s="273" t="s">
        <v>62</v>
      </c>
      <c r="E367" s="274">
        <f>E365</f>
        <v>1E-4</v>
      </c>
      <c r="F367" s="275">
        <f>F362</f>
        <v>528</v>
      </c>
      <c r="G367" s="271">
        <v>0.76</v>
      </c>
      <c r="H367" s="276">
        <f t="shared" si="460"/>
        <v>4.0127999999999997E-2</v>
      </c>
      <c r="I367" s="277">
        <f>0.15*I362</f>
        <v>15.299999999999999</v>
      </c>
      <c r="J367" s="278">
        <v>0</v>
      </c>
      <c r="K367" s="279" t="s">
        <v>200</v>
      </c>
      <c r="L367" s="280">
        <v>1</v>
      </c>
      <c r="M367" s="92" t="str">
        <f t="shared" si="456"/>
        <v>С6</v>
      </c>
      <c r="N367" s="92" t="str">
        <f t="shared" si="457"/>
        <v>Трубопровод легкого вакуумного газойля от К-201 Рег.№ТТ-419</v>
      </c>
      <c r="O367" s="92" t="str">
        <f t="shared" si="458"/>
        <v>Частичное-ликвидация</v>
      </c>
      <c r="P367" s="92" t="s">
        <v>85</v>
      </c>
      <c r="Q367" s="92" t="s">
        <v>85</v>
      </c>
      <c r="R367" s="92" t="s">
        <v>85</v>
      </c>
      <c r="S367" s="92" t="s">
        <v>85</v>
      </c>
      <c r="T367" s="92" t="s">
        <v>85</v>
      </c>
      <c r="U367" s="92" t="s">
        <v>85</v>
      </c>
      <c r="V367" s="92" t="s">
        <v>85</v>
      </c>
      <c r="W367" s="92" t="s">
        <v>85</v>
      </c>
      <c r="X367" s="92" t="s">
        <v>85</v>
      </c>
      <c r="Y367" s="92" t="s">
        <v>85</v>
      </c>
      <c r="Z367" s="92" t="s">
        <v>85</v>
      </c>
      <c r="AA367" s="92" t="s">
        <v>85</v>
      </c>
      <c r="AB367" s="92" t="s">
        <v>85</v>
      </c>
      <c r="AC367" s="92" t="s">
        <v>85</v>
      </c>
      <c r="AD367" s="92" t="s">
        <v>85</v>
      </c>
      <c r="AE367" s="92" t="s">
        <v>85</v>
      </c>
      <c r="AF367" s="92" t="s">
        <v>85</v>
      </c>
      <c r="AG367" s="92" t="s">
        <v>85</v>
      </c>
      <c r="AH367" s="92" t="s">
        <v>85</v>
      </c>
      <c r="AI367" t="s">
        <v>85</v>
      </c>
      <c r="AJ367" s="92">
        <v>0</v>
      </c>
      <c r="AK367" s="92">
        <v>0</v>
      </c>
      <c r="AL367" s="92">
        <f>0.1*$AL$2</f>
        <v>0.25</v>
      </c>
      <c r="AM367" s="92">
        <f>AM362</f>
        <v>2.7E-2</v>
      </c>
      <c r="AN367" s="92">
        <f>ROUNDUP(AN362/3,0)</f>
        <v>1</v>
      </c>
      <c r="AO367" s="92"/>
      <c r="AP367" s="92"/>
      <c r="AQ367" s="93">
        <f>AM367*I367*0.1+AL367</f>
        <v>0.29131000000000001</v>
      </c>
      <c r="AR367" s="93">
        <f t="shared" si="461"/>
        <v>2.9131000000000004E-2</v>
      </c>
      <c r="AS367" s="94">
        <f t="shared" si="462"/>
        <v>0</v>
      </c>
      <c r="AT367" s="94">
        <f t="shared" si="463"/>
        <v>8.0110250000000008E-2</v>
      </c>
      <c r="AU367" s="93">
        <f>1333*J366*POWER(10,-6)</f>
        <v>2.7993000000000001E-5</v>
      </c>
      <c r="AV367" s="94">
        <f t="shared" si="459"/>
        <v>0.40057924300000003</v>
      </c>
      <c r="AW367" s="95">
        <f t="shared" si="464"/>
        <v>0</v>
      </c>
      <c r="AX367" s="95">
        <f t="shared" si="465"/>
        <v>0</v>
      </c>
      <c r="AY367" s="95">
        <f t="shared" si="466"/>
        <v>1.6074443863103999E-2</v>
      </c>
    </row>
    <row r="368" spans="1:51" s="281" customFormat="1" x14ac:dyDescent="0.3">
      <c r="A368" s="48" t="s">
        <v>85</v>
      </c>
      <c r="B368" s="48" t="s">
        <v>85</v>
      </c>
      <c r="C368" s="48" t="s">
        <v>85</v>
      </c>
      <c r="D368" s="48" t="s">
        <v>85</v>
      </c>
      <c r="E368" s="48" t="s">
        <v>85</v>
      </c>
      <c r="F368" s="48" t="s">
        <v>85</v>
      </c>
      <c r="G368" s="48" t="s">
        <v>85</v>
      </c>
      <c r="H368" s="48" t="s">
        <v>85</v>
      </c>
      <c r="I368" s="48" t="s">
        <v>85</v>
      </c>
      <c r="J368" s="48" t="s">
        <v>85</v>
      </c>
      <c r="K368" s="48" t="s">
        <v>85</v>
      </c>
      <c r="L368" s="48" t="s">
        <v>85</v>
      </c>
      <c r="M368" s="48" t="s">
        <v>85</v>
      </c>
      <c r="N368" s="48" t="s">
        <v>85</v>
      </c>
      <c r="O368" s="48" t="s">
        <v>85</v>
      </c>
      <c r="P368" s="48" t="s">
        <v>85</v>
      </c>
      <c r="Q368" s="48" t="s">
        <v>85</v>
      </c>
      <c r="R368" s="48" t="s">
        <v>85</v>
      </c>
      <c r="S368" s="48" t="s">
        <v>85</v>
      </c>
      <c r="T368" s="48" t="s">
        <v>85</v>
      </c>
      <c r="U368" s="48" t="s">
        <v>85</v>
      </c>
      <c r="V368" s="48" t="s">
        <v>85</v>
      </c>
      <c r="W368" s="48" t="s">
        <v>85</v>
      </c>
      <c r="X368" s="48" t="s">
        <v>85</v>
      </c>
      <c r="Y368" s="48" t="s">
        <v>85</v>
      </c>
      <c r="Z368" s="48" t="s">
        <v>85</v>
      </c>
      <c r="AA368" s="48" t="s">
        <v>85</v>
      </c>
      <c r="AB368" s="48" t="s">
        <v>85</v>
      </c>
      <c r="AC368" s="48" t="s">
        <v>85</v>
      </c>
      <c r="AD368" s="48" t="s">
        <v>85</v>
      </c>
      <c r="AE368" s="48" t="s">
        <v>85</v>
      </c>
      <c r="AF368" s="48" t="s">
        <v>85</v>
      </c>
      <c r="AG368" s="48" t="s">
        <v>85</v>
      </c>
      <c r="AH368" s="48" t="s">
        <v>85</v>
      </c>
      <c r="AI368" s="281" t="s">
        <v>85</v>
      </c>
      <c r="AJ368" s="48" t="s">
        <v>85</v>
      </c>
      <c r="AK368" s="48" t="s">
        <v>85</v>
      </c>
      <c r="AL368" s="48" t="s">
        <v>85</v>
      </c>
      <c r="AM368" s="48" t="s">
        <v>85</v>
      </c>
      <c r="AN368" s="48" t="s">
        <v>85</v>
      </c>
      <c r="AO368" s="48" t="s">
        <v>85</v>
      </c>
      <c r="AP368" s="48" t="s">
        <v>85</v>
      </c>
      <c r="AQ368" s="48" t="s">
        <v>85</v>
      </c>
      <c r="AR368" s="48" t="s">
        <v>85</v>
      </c>
      <c r="AS368" s="48" t="s">
        <v>85</v>
      </c>
      <c r="AT368" s="48" t="s">
        <v>85</v>
      </c>
      <c r="AU368" s="48" t="s">
        <v>85</v>
      </c>
      <c r="AV368" s="48" t="s">
        <v>85</v>
      </c>
      <c r="AW368" s="48" t="s">
        <v>85</v>
      </c>
      <c r="AX368" s="48" t="s">
        <v>85</v>
      </c>
      <c r="AY368" s="48" t="s">
        <v>85</v>
      </c>
    </row>
    <row r="369" spans="1:51" s="281" customFormat="1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 t="s">
        <v>85</v>
      </c>
      <c r="Q369" s="48" t="s">
        <v>85</v>
      </c>
      <c r="R369" s="48" t="s">
        <v>85</v>
      </c>
      <c r="S369" s="48" t="s">
        <v>85</v>
      </c>
      <c r="T369" s="48" t="s">
        <v>85</v>
      </c>
      <c r="U369" s="48" t="s">
        <v>85</v>
      </c>
      <c r="V369" s="48" t="s">
        <v>85</v>
      </c>
      <c r="W369" s="48" t="s">
        <v>85</v>
      </c>
      <c r="X369" s="48" t="s">
        <v>85</v>
      </c>
      <c r="Y369" s="48" t="s">
        <v>85</v>
      </c>
      <c r="Z369" s="48" t="s">
        <v>85</v>
      </c>
      <c r="AA369" s="48" t="s">
        <v>85</v>
      </c>
      <c r="AB369" s="48" t="s">
        <v>85</v>
      </c>
      <c r="AC369" s="48" t="s">
        <v>85</v>
      </c>
      <c r="AD369" s="48" t="s">
        <v>85</v>
      </c>
      <c r="AE369" s="48" t="s">
        <v>85</v>
      </c>
      <c r="AF369" s="48" t="s">
        <v>85</v>
      </c>
      <c r="AG369" s="48" t="s">
        <v>85</v>
      </c>
      <c r="AH369" s="48" t="s">
        <v>85</v>
      </c>
      <c r="AI369" s="281" t="s">
        <v>85</v>
      </c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</row>
    <row r="370" spans="1:51" s="281" customFormat="1" x14ac:dyDescent="0.3">
      <c r="A370" s="48" t="s">
        <v>85</v>
      </c>
      <c r="B370" s="48" t="s">
        <v>85</v>
      </c>
      <c r="C370" s="48" t="s">
        <v>85</v>
      </c>
      <c r="D370" s="48" t="s">
        <v>85</v>
      </c>
      <c r="E370" s="48" t="s">
        <v>85</v>
      </c>
      <c r="F370" s="48" t="s">
        <v>85</v>
      </c>
      <c r="G370" s="48" t="s">
        <v>85</v>
      </c>
      <c r="H370" s="48" t="s">
        <v>85</v>
      </c>
      <c r="I370" s="48" t="s">
        <v>85</v>
      </c>
      <c r="J370" s="48" t="s">
        <v>85</v>
      </c>
      <c r="K370" s="48" t="s">
        <v>85</v>
      </c>
      <c r="L370" s="48" t="s">
        <v>85</v>
      </c>
      <c r="M370" s="48" t="s">
        <v>85</v>
      </c>
      <c r="N370" s="48" t="s">
        <v>85</v>
      </c>
      <c r="O370" s="48" t="s">
        <v>85</v>
      </c>
      <c r="P370" s="48" t="s">
        <v>85</v>
      </c>
      <c r="Q370" s="48" t="s">
        <v>85</v>
      </c>
      <c r="R370" s="48" t="s">
        <v>85</v>
      </c>
      <c r="S370" s="48" t="s">
        <v>85</v>
      </c>
      <c r="T370" s="48" t="s">
        <v>85</v>
      </c>
      <c r="U370" s="48" t="s">
        <v>85</v>
      </c>
      <c r="V370" s="48" t="s">
        <v>85</v>
      </c>
      <c r="W370" s="48" t="s">
        <v>85</v>
      </c>
      <c r="X370" s="48" t="s">
        <v>85</v>
      </c>
      <c r="Y370" s="48" t="s">
        <v>85</v>
      </c>
      <c r="Z370" s="48" t="s">
        <v>85</v>
      </c>
      <c r="AA370" s="48" t="s">
        <v>85</v>
      </c>
      <c r="AB370" s="48" t="s">
        <v>85</v>
      </c>
      <c r="AC370" s="48" t="s">
        <v>85</v>
      </c>
      <c r="AD370" s="48" t="s">
        <v>85</v>
      </c>
      <c r="AE370" s="48" t="s">
        <v>85</v>
      </c>
      <c r="AF370" s="48" t="s">
        <v>85</v>
      </c>
      <c r="AG370" s="48" t="s">
        <v>85</v>
      </c>
      <c r="AH370" s="48" t="s">
        <v>85</v>
      </c>
      <c r="AI370" s="281" t="s">
        <v>85</v>
      </c>
      <c r="AJ370" s="48" t="s">
        <v>85</v>
      </c>
      <c r="AK370" s="48" t="s">
        <v>85</v>
      </c>
      <c r="AL370" s="48" t="s">
        <v>85</v>
      </c>
      <c r="AM370" s="48" t="s">
        <v>85</v>
      </c>
      <c r="AN370" s="48" t="s">
        <v>85</v>
      </c>
      <c r="AO370" s="48" t="s">
        <v>85</v>
      </c>
      <c r="AP370" s="48" t="s">
        <v>85</v>
      </c>
      <c r="AQ370" s="48" t="s">
        <v>85</v>
      </c>
      <c r="AR370" s="48" t="s">
        <v>85</v>
      </c>
      <c r="AS370" s="48" t="s">
        <v>85</v>
      </c>
      <c r="AT370" s="48" t="s">
        <v>85</v>
      </c>
      <c r="AU370" s="48" t="s">
        <v>85</v>
      </c>
      <c r="AV370" s="48" t="s">
        <v>85</v>
      </c>
      <c r="AW370" s="48" t="s">
        <v>85</v>
      </c>
      <c r="AX370" s="48" t="s">
        <v>85</v>
      </c>
      <c r="AY370" s="48" t="s">
        <v>85</v>
      </c>
    </row>
    <row r="371" spans="1:51" ht="15" thickBot="1" x14ac:dyDescent="0.35">
      <c r="P371" t="s">
        <v>85</v>
      </c>
      <c r="Q371" t="s">
        <v>85</v>
      </c>
      <c r="R371" t="s">
        <v>85</v>
      </c>
      <c r="S371" t="s">
        <v>85</v>
      </c>
      <c r="T371" t="s">
        <v>85</v>
      </c>
      <c r="U371" t="s">
        <v>85</v>
      </c>
      <c r="V371" t="s">
        <v>85</v>
      </c>
      <c r="W371" t="s">
        <v>85</v>
      </c>
      <c r="X371" t="s">
        <v>85</v>
      </c>
      <c r="Y371" t="s">
        <v>85</v>
      </c>
      <c r="Z371" t="s">
        <v>85</v>
      </c>
      <c r="AA371" t="s">
        <v>85</v>
      </c>
      <c r="AB371" t="s">
        <v>85</v>
      </c>
      <c r="AC371" t="s">
        <v>85</v>
      </c>
      <c r="AD371" t="s">
        <v>85</v>
      </c>
      <c r="AE371" t="s">
        <v>85</v>
      </c>
      <c r="AF371" t="s">
        <v>85</v>
      </c>
      <c r="AG371" t="s">
        <v>85</v>
      </c>
      <c r="AH371" t="s">
        <v>85</v>
      </c>
      <c r="AI371" t="s">
        <v>85</v>
      </c>
    </row>
    <row r="372" spans="1:51" ht="15" thickBot="1" x14ac:dyDescent="0.35">
      <c r="A372" s="48" t="s">
        <v>19</v>
      </c>
      <c r="B372" s="311" t="s">
        <v>373</v>
      </c>
      <c r="C372" s="179" t="s">
        <v>168</v>
      </c>
      <c r="D372" s="49" t="s">
        <v>60</v>
      </c>
      <c r="E372" s="166">
        <v>1.0000000000000001E-5</v>
      </c>
      <c r="F372" s="163">
        <v>986</v>
      </c>
      <c r="G372" s="48">
        <v>0.2</v>
      </c>
      <c r="H372" s="50">
        <f>E372*F372*G372</f>
        <v>1.9720000000000002E-3</v>
      </c>
      <c r="I372" s="164">
        <v>250</v>
      </c>
      <c r="J372" s="169">
        <f>I372</f>
        <v>250</v>
      </c>
      <c r="K372" s="172" t="s">
        <v>184</v>
      </c>
      <c r="L372" s="177">
        <f>I372*20</f>
        <v>5000</v>
      </c>
      <c r="M372" s="92" t="str">
        <f t="shared" ref="M372:M377" si="468">A372</f>
        <v>С1</v>
      </c>
      <c r="N372" s="92" t="str">
        <f t="shared" ref="N372:N377" si="469">B372</f>
        <v>Трубопровод гидрогенизата от К-202 в К-203 Рег.№ТТ-431</v>
      </c>
      <c r="O372" s="92" t="str">
        <f t="shared" ref="O372:O377" si="470">D372</f>
        <v>Полное-пожар</v>
      </c>
      <c r="P372" s="92">
        <v>47.1</v>
      </c>
      <c r="Q372" s="92">
        <v>64.099999999999994</v>
      </c>
      <c r="R372" s="92">
        <v>90.1</v>
      </c>
      <c r="S372" s="92">
        <v>161.69999999999999</v>
      </c>
      <c r="T372" s="92" t="s">
        <v>85</v>
      </c>
      <c r="U372" s="92" t="s">
        <v>85</v>
      </c>
      <c r="V372" s="92" t="s">
        <v>85</v>
      </c>
      <c r="W372" s="92" t="s">
        <v>85</v>
      </c>
      <c r="X372" s="92" t="s">
        <v>85</v>
      </c>
      <c r="Y372" s="92" t="s">
        <v>85</v>
      </c>
      <c r="Z372" s="92" t="s">
        <v>85</v>
      </c>
      <c r="AA372" s="92" t="s">
        <v>85</v>
      </c>
      <c r="AB372" s="92" t="s">
        <v>85</v>
      </c>
      <c r="AC372" s="92" t="s">
        <v>85</v>
      </c>
      <c r="AD372" s="92" t="s">
        <v>85</v>
      </c>
      <c r="AE372" s="92" t="s">
        <v>85</v>
      </c>
      <c r="AF372" s="92" t="s">
        <v>85</v>
      </c>
      <c r="AG372" s="92" t="s">
        <v>85</v>
      </c>
      <c r="AH372" s="92" t="s">
        <v>85</v>
      </c>
      <c r="AI372" t="s">
        <v>85</v>
      </c>
      <c r="AJ372" s="52">
        <v>1</v>
      </c>
      <c r="AK372" s="52">
        <v>2</v>
      </c>
      <c r="AL372" s="165">
        <v>1.96</v>
      </c>
      <c r="AM372" s="165">
        <v>2.7E-2</v>
      </c>
      <c r="AN372" s="165">
        <v>3</v>
      </c>
      <c r="AO372" s="92"/>
      <c r="AP372" s="92"/>
      <c r="AQ372" s="93">
        <f>AM372*I372+AL372</f>
        <v>8.7100000000000009</v>
      </c>
      <c r="AR372" s="93">
        <f>0.1*AQ372</f>
        <v>0.87100000000000011</v>
      </c>
      <c r="AS372" s="94">
        <f>AJ372*3+0.25*AK372</f>
        <v>3.5</v>
      </c>
      <c r="AT372" s="94">
        <f>SUM(AQ372:AS372)/4</f>
        <v>3.2702500000000003</v>
      </c>
      <c r="AU372" s="93">
        <f>10068.2*J372*POWER(10,-6)</f>
        <v>2.5170499999999998</v>
      </c>
      <c r="AV372" s="94">
        <f t="shared" ref="AV372:AV377" si="471">AU372+AT372+AS372+AR372+AQ372</f>
        <v>18.868300000000001</v>
      </c>
      <c r="AW372" s="95">
        <f>AJ372*H372</f>
        <v>1.9720000000000002E-3</v>
      </c>
      <c r="AX372" s="95">
        <f>H372*AK372</f>
        <v>3.9440000000000005E-3</v>
      </c>
      <c r="AY372" s="95">
        <f>H372*AV372</f>
        <v>3.7208287600000008E-2</v>
      </c>
    </row>
    <row r="373" spans="1:51" ht="15" thickBot="1" x14ac:dyDescent="0.35">
      <c r="A373" s="48" t="s">
        <v>20</v>
      </c>
      <c r="B373" s="48" t="str">
        <f>B372</f>
        <v>Трубопровод гидрогенизата от К-202 в К-203 Рег.№ТТ-431</v>
      </c>
      <c r="C373" s="179" t="s">
        <v>169</v>
      </c>
      <c r="D373" s="49" t="s">
        <v>63</v>
      </c>
      <c r="E373" s="167">
        <f>E372</f>
        <v>1.0000000000000001E-5</v>
      </c>
      <c r="F373" s="168">
        <f>F372</f>
        <v>986</v>
      </c>
      <c r="G373" s="48">
        <v>0.04</v>
      </c>
      <c r="H373" s="50">
        <f t="shared" ref="H373:H377" si="472">E373*F373*G373</f>
        <v>3.9440000000000005E-4</v>
      </c>
      <c r="I373" s="162">
        <f>I372</f>
        <v>250</v>
      </c>
      <c r="J373" s="170">
        <v>0.36899999999999999</v>
      </c>
      <c r="K373" s="172" t="s">
        <v>185</v>
      </c>
      <c r="L373" s="177">
        <v>0</v>
      </c>
      <c r="M373" s="92" t="str">
        <f t="shared" si="468"/>
        <v>С2</v>
      </c>
      <c r="N373" s="92" t="str">
        <f t="shared" si="469"/>
        <v>Трубопровод гидрогенизата от К-202 в К-203 Рег.№ТТ-431</v>
      </c>
      <c r="O373" s="92" t="str">
        <f t="shared" si="470"/>
        <v>Полное-взрыв</v>
      </c>
      <c r="P373" s="92" t="s">
        <v>85</v>
      </c>
      <c r="Q373" s="92" t="s">
        <v>85</v>
      </c>
      <c r="R373" s="92" t="s">
        <v>85</v>
      </c>
      <c r="S373" s="92" t="s">
        <v>85</v>
      </c>
      <c r="T373" s="92">
        <v>0</v>
      </c>
      <c r="U373" s="92">
        <v>0</v>
      </c>
      <c r="V373" s="92">
        <v>66.599999999999994</v>
      </c>
      <c r="W373" s="92">
        <v>181.6</v>
      </c>
      <c r="X373" s="92">
        <v>310.60000000000002</v>
      </c>
      <c r="Y373" s="92" t="s">
        <v>85</v>
      </c>
      <c r="Z373" s="92" t="s">
        <v>85</v>
      </c>
      <c r="AA373" s="92" t="s">
        <v>85</v>
      </c>
      <c r="AB373" s="92" t="s">
        <v>85</v>
      </c>
      <c r="AC373" s="92" t="s">
        <v>85</v>
      </c>
      <c r="AD373" s="92" t="s">
        <v>85</v>
      </c>
      <c r="AE373" s="92" t="s">
        <v>85</v>
      </c>
      <c r="AF373" s="92" t="s">
        <v>85</v>
      </c>
      <c r="AG373" s="92" t="s">
        <v>85</v>
      </c>
      <c r="AH373" s="92" t="s">
        <v>85</v>
      </c>
      <c r="AI373" t="s">
        <v>85</v>
      </c>
      <c r="AJ373" s="52">
        <v>2</v>
      </c>
      <c r="AK373" s="52">
        <v>2</v>
      </c>
      <c r="AL373" s="92">
        <f>AL372</f>
        <v>1.96</v>
      </c>
      <c r="AM373" s="92">
        <f>AM372</f>
        <v>2.7E-2</v>
      </c>
      <c r="AN373" s="92">
        <f>AN372</f>
        <v>3</v>
      </c>
      <c r="AO373" s="92"/>
      <c r="AP373" s="92"/>
      <c r="AQ373" s="93">
        <f>AM373*I373+AL373</f>
        <v>8.7100000000000009</v>
      </c>
      <c r="AR373" s="93">
        <f t="shared" ref="AR373:AR377" si="473">0.1*AQ373</f>
        <v>0.87100000000000011</v>
      </c>
      <c r="AS373" s="94">
        <f t="shared" ref="AS373:AS377" si="474">AJ373*3+0.25*AK373</f>
        <v>6.5</v>
      </c>
      <c r="AT373" s="94">
        <f t="shared" ref="AT373:AT377" si="475">SUM(AQ373:AS373)/4</f>
        <v>4.0202500000000008</v>
      </c>
      <c r="AU373" s="93">
        <f>10068.2*J373*POWER(10,-6)*10</f>
        <v>3.7151658000000004E-2</v>
      </c>
      <c r="AV373" s="94">
        <f t="shared" si="471"/>
        <v>20.138401657999999</v>
      </c>
      <c r="AW373" s="95">
        <f t="shared" ref="AW373:AW377" si="476">AJ373*H373</f>
        <v>7.8880000000000009E-4</v>
      </c>
      <c r="AX373" s="95">
        <f t="shared" ref="AX373:AX377" si="477">H373*AK373</f>
        <v>7.8880000000000009E-4</v>
      </c>
      <c r="AY373" s="95">
        <f t="shared" ref="AY373:AY377" si="478">H373*AV373</f>
        <v>7.9425856139152002E-3</v>
      </c>
    </row>
    <row r="374" spans="1:51" x14ac:dyDescent="0.3">
      <c r="A374" s="48" t="s">
        <v>21</v>
      </c>
      <c r="B374" s="48" t="str">
        <f>B372</f>
        <v>Трубопровод гидрогенизата от К-202 в К-203 Рег.№ТТ-431</v>
      </c>
      <c r="C374" s="179" t="s">
        <v>170</v>
      </c>
      <c r="D374" s="49" t="s">
        <v>61</v>
      </c>
      <c r="E374" s="167">
        <f>E372</f>
        <v>1.0000000000000001E-5</v>
      </c>
      <c r="F374" s="168">
        <f>F372</f>
        <v>986</v>
      </c>
      <c r="G374" s="48">
        <v>0.76</v>
      </c>
      <c r="H374" s="50">
        <f t="shared" si="472"/>
        <v>7.4936000000000004E-3</v>
      </c>
      <c r="I374" s="162">
        <f>I372</f>
        <v>250</v>
      </c>
      <c r="J374" s="171">
        <v>0</v>
      </c>
      <c r="K374" s="172" t="s">
        <v>186</v>
      </c>
      <c r="L374" s="177">
        <v>0</v>
      </c>
      <c r="M374" s="92" t="str">
        <f t="shared" si="468"/>
        <v>С3</v>
      </c>
      <c r="N374" s="92" t="str">
        <f t="shared" si="469"/>
        <v>Трубопровод гидрогенизата от К-202 в К-203 Рег.№ТТ-431</v>
      </c>
      <c r="O374" s="92" t="str">
        <f t="shared" si="470"/>
        <v>Полное-ликвидация</v>
      </c>
      <c r="P374" s="92" t="s">
        <v>85</v>
      </c>
      <c r="Q374" s="92" t="s">
        <v>85</v>
      </c>
      <c r="R374" s="92" t="s">
        <v>85</v>
      </c>
      <c r="S374" s="92" t="s">
        <v>85</v>
      </c>
      <c r="T374" s="92" t="s">
        <v>85</v>
      </c>
      <c r="U374" s="92" t="s">
        <v>85</v>
      </c>
      <c r="V374" s="92" t="s">
        <v>85</v>
      </c>
      <c r="W374" s="92" t="s">
        <v>85</v>
      </c>
      <c r="X374" s="92" t="s">
        <v>85</v>
      </c>
      <c r="Y374" s="92" t="s">
        <v>85</v>
      </c>
      <c r="Z374" s="92" t="s">
        <v>85</v>
      </c>
      <c r="AA374" s="92" t="s">
        <v>85</v>
      </c>
      <c r="AB374" s="92" t="s">
        <v>85</v>
      </c>
      <c r="AC374" s="92" t="s">
        <v>85</v>
      </c>
      <c r="AD374" s="92" t="s">
        <v>85</v>
      </c>
      <c r="AE374" s="92" t="s">
        <v>85</v>
      </c>
      <c r="AF374" s="92" t="s">
        <v>85</v>
      </c>
      <c r="AG374" s="92" t="s">
        <v>85</v>
      </c>
      <c r="AH374" s="92" t="s">
        <v>85</v>
      </c>
      <c r="AI374" t="s">
        <v>85</v>
      </c>
      <c r="AJ374" s="92">
        <v>0</v>
      </c>
      <c r="AK374" s="92">
        <v>0</v>
      </c>
      <c r="AL374" s="92">
        <f>AL372</f>
        <v>1.96</v>
      </c>
      <c r="AM374" s="92">
        <f>AM372</f>
        <v>2.7E-2</v>
      </c>
      <c r="AN374" s="92">
        <f>AN372</f>
        <v>3</v>
      </c>
      <c r="AO374" s="92"/>
      <c r="AP374" s="92"/>
      <c r="AQ374" s="93">
        <f>AM374*I374*0.1+AL374</f>
        <v>2.6349999999999998</v>
      </c>
      <c r="AR374" s="93">
        <f t="shared" si="473"/>
        <v>0.26350000000000001</v>
      </c>
      <c r="AS374" s="94">
        <f t="shared" si="474"/>
        <v>0</v>
      </c>
      <c r="AT374" s="94">
        <f t="shared" si="475"/>
        <v>0.72462499999999996</v>
      </c>
      <c r="AU374" s="93">
        <f>1333*J373*POWER(10,-6)</f>
        <v>4.9187699999999994E-4</v>
      </c>
      <c r="AV374" s="94">
        <f t="shared" si="471"/>
        <v>3.6236168769999999</v>
      </c>
      <c r="AW374" s="95">
        <f t="shared" si="476"/>
        <v>0</v>
      </c>
      <c r="AX374" s="95">
        <f t="shared" si="477"/>
        <v>0</v>
      </c>
      <c r="AY374" s="95">
        <f t="shared" si="478"/>
        <v>2.71539354294872E-2</v>
      </c>
    </row>
    <row r="375" spans="1:51" x14ac:dyDescent="0.3">
      <c r="A375" s="48" t="s">
        <v>22</v>
      </c>
      <c r="B375" s="48" t="str">
        <f>B372</f>
        <v>Трубопровод гидрогенизата от К-202 в К-203 Рег.№ТТ-431</v>
      </c>
      <c r="C375" s="179" t="s">
        <v>171</v>
      </c>
      <c r="D375" s="49" t="s">
        <v>86</v>
      </c>
      <c r="E375" s="166">
        <v>1E-4</v>
      </c>
      <c r="F375" s="168">
        <f>F372</f>
        <v>986</v>
      </c>
      <c r="G375" s="48">
        <v>0.2</v>
      </c>
      <c r="H375" s="50">
        <f t="shared" si="472"/>
        <v>1.9720000000000001E-2</v>
      </c>
      <c r="I375" s="162">
        <f>0.15*I372</f>
        <v>37.5</v>
      </c>
      <c r="J375" s="169">
        <f>I375</f>
        <v>37.5</v>
      </c>
      <c r="K375" s="174" t="s">
        <v>188</v>
      </c>
      <c r="L375" s="178">
        <v>45390</v>
      </c>
      <c r="M375" s="92" t="str">
        <f t="shared" si="468"/>
        <v>С4</v>
      </c>
      <c r="N375" s="92" t="str">
        <f t="shared" si="469"/>
        <v>Трубопровод гидрогенизата от К-202 в К-203 Рег.№ТТ-431</v>
      </c>
      <c r="O375" s="92" t="str">
        <f t="shared" si="470"/>
        <v>Частичное-пожар</v>
      </c>
      <c r="P375" s="92">
        <v>18.600000000000001</v>
      </c>
      <c r="Q375" s="92">
        <v>25.8</v>
      </c>
      <c r="R375" s="92">
        <v>36.9</v>
      </c>
      <c r="S375" s="92">
        <v>68.8</v>
      </c>
      <c r="T375" s="92" t="s">
        <v>85</v>
      </c>
      <c r="U375" s="92" t="s">
        <v>85</v>
      </c>
      <c r="V375" s="92" t="s">
        <v>85</v>
      </c>
      <c r="W375" s="92" t="s">
        <v>85</v>
      </c>
      <c r="X375" s="92" t="s">
        <v>85</v>
      </c>
      <c r="Y375" s="92" t="s">
        <v>85</v>
      </c>
      <c r="Z375" s="92" t="s">
        <v>85</v>
      </c>
      <c r="AA375" s="92" t="s">
        <v>85</v>
      </c>
      <c r="AB375" s="92" t="s">
        <v>85</v>
      </c>
      <c r="AC375" s="92" t="s">
        <v>85</v>
      </c>
      <c r="AD375" s="92" t="s">
        <v>85</v>
      </c>
      <c r="AE375" s="92" t="s">
        <v>85</v>
      </c>
      <c r="AF375" s="92" t="s">
        <v>85</v>
      </c>
      <c r="AG375" s="92" t="s">
        <v>85</v>
      </c>
      <c r="AH375" s="92" t="s">
        <v>85</v>
      </c>
      <c r="AI375" t="s">
        <v>85</v>
      </c>
      <c r="AJ375" s="92">
        <v>0</v>
      </c>
      <c r="AK375" s="92">
        <v>2</v>
      </c>
      <c r="AL375" s="92">
        <f>0.1*$AL$2</f>
        <v>0.25</v>
      </c>
      <c r="AM375" s="92">
        <f>AM372</f>
        <v>2.7E-2</v>
      </c>
      <c r="AN375" s="92">
        <f>ROUNDUP(AN372/3,0)</f>
        <v>1</v>
      </c>
      <c r="AO375" s="92"/>
      <c r="AP375" s="92"/>
      <c r="AQ375" s="93">
        <f>AM375*I375+AL375</f>
        <v>1.2625</v>
      </c>
      <c r="AR375" s="93">
        <f t="shared" si="473"/>
        <v>0.12625</v>
      </c>
      <c r="AS375" s="94">
        <f t="shared" si="474"/>
        <v>0.5</v>
      </c>
      <c r="AT375" s="94">
        <f t="shared" si="475"/>
        <v>0.47218749999999998</v>
      </c>
      <c r="AU375" s="93">
        <f>10068.2*J375*POWER(10,-6)</f>
        <v>0.37755749999999999</v>
      </c>
      <c r="AV375" s="94">
        <f t="shared" si="471"/>
        <v>2.7384949999999999</v>
      </c>
      <c r="AW375" s="95">
        <f t="shared" si="476"/>
        <v>0</v>
      </c>
      <c r="AX375" s="95">
        <f t="shared" si="477"/>
        <v>3.9440000000000003E-2</v>
      </c>
      <c r="AY375" s="95">
        <f t="shared" si="478"/>
        <v>5.40031214E-2</v>
      </c>
    </row>
    <row r="376" spans="1:51" x14ac:dyDescent="0.3">
      <c r="A376" s="48" t="s">
        <v>23</v>
      </c>
      <c r="B376" s="48" t="str">
        <f>B372</f>
        <v>Трубопровод гидрогенизата от К-202 в К-203 Рег.№ТТ-431</v>
      </c>
      <c r="C376" s="179" t="s">
        <v>172</v>
      </c>
      <c r="D376" s="49" t="s">
        <v>174</v>
      </c>
      <c r="E376" s="167">
        <f>E375</f>
        <v>1E-4</v>
      </c>
      <c r="F376" s="168">
        <f>F372</f>
        <v>986</v>
      </c>
      <c r="G376" s="48">
        <v>0.04</v>
      </c>
      <c r="H376" s="50">
        <f t="shared" si="472"/>
        <v>3.9440000000000005E-3</v>
      </c>
      <c r="I376" s="162">
        <f>0.15*I372</f>
        <v>37.5</v>
      </c>
      <c r="J376" s="169">
        <f>0.15*J373</f>
        <v>5.5349999999999996E-2</v>
      </c>
      <c r="K376" s="174" t="s">
        <v>189</v>
      </c>
      <c r="L376" s="178">
        <v>3</v>
      </c>
      <c r="M376" s="92" t="str">
        <f t="shared" si="468"/>
        <v>С5</v>
      </c>
      <c r="N376" s="92" t="str">
        <f t="shared" si="469"/>
        <v>Трубопровод гидрогенизата от К-202 в К-203 Рег.№ТТ-431</v>
      </c>
      <c r="O376" s="92" t="str">
        <f t="shared" si="470"/>
        <v>Частичное-пожар-вспышка</v>
      </c>
      <c r="P376" s="92" t="s">
        <v>85</v>
      </c>
      <c r="Q376" s="92" t="s">
        <v>85</v>
      </c>
      <c r="R376" s="92" t="s">
        <v>85</v>
      </c>
      <c r="S376" s="92" t="s">
        <v>85</v>
      </c>
      <c r="T376" s="92" t="s">
        <v>85</v>
      </c>
      <c r="U376" s="92" t="s">
        <v>85</v>
      </c>
      <c r="V376" s="92" t="s">
        <v>85</v>
      </c>
      <c r="W376" s="92" t="s">
        <v>85</v>
      </c>
      <c r="X376" s="92" t="s">
        <v>85</v>
      </c>
      <c r="Y376" s="92" t="s">
        <v>85</v>
      </c>
      <c r="Z376" s="92" t="s">
        <v>85</v>
      </c>
      <c r="AA376" s="92">
        <v>12.9</v>
      </c>
      <c r="AB376" s="92">
        <v>15.48</v>
      </c>
      <c r="AC376" s="92" t="s">
        <v>85</v>
      </c>
      <c r="AD376" s="92" t="s">
        <v>85</v>
      </c>
      <c r="AE376" s="92" t="s">
        <v>85</v>
      </c>
      <c r="AF376" s="92" t="s">
        <v>85</v>
      </c>
      <c r="AG376" s="92" t="s">
        <v>85</v>
      </c>
      <c r="AH376" s="92" t="s">
        <v>85</v>
      </c>
      <c r="AI376" t="s">
        <v>85</v>
      </c>
      <c r="AJ376" s="92">
        <v>0</v>
      </c>
      <c r="AK376" s="92">
        <v>1</v>
      </c>
      <c r="AL376" s="92">
        <f>0.1*$AL$2</f>
        <v>0.25</v>
      </c>
      <c r="AM376" s="92">
        <f>AM372</f>
        <v>2.7E-2</v>
      </c>
      <c r="AN376" s="92">
        <f>ROUNDUP(AN372/3,0)</f>
        <v>1</v>
      </c>
      <c r="AO376" s="92"/>
      <c r="AP376" s="92"/>
      <c r="AQ376" s="93">
        <f t="shared" ref="AQ376" si="479">AM376*I376+AL376</f>
        <v>1.2625</v>
      </c>
      <c r="AR376" s="93">
        <f t="shared" si="473"/>
        <v>0.12625</v>
      </c>
      <c r="AS376" s="94">
        <f t="shared" si="474"/>
        <v>0.25</v>
      </c>
      <c r="AT376" s="94">
        <f t="shared" si="475"/>
        <v>0.40968749999999998</v>
      </c>
      <c r="AU376" s="93">
        <f>10068.2*J376*POWER(10,-6)*10</f>
        <v>5.5727486999999996E-3</v>
      </c>
      <c r="AV376" s="94">
        <f t="shared" si="471"/>
        <v>2.0540102487</v>
      </c>
      <c r="AW376" s="95">
        <f t="shared" si="476"/>
        <v>0</v>
      </c>
      <c r="AX376" s="95">
        <f t="shared" si="477"/>
        <v>3.9440000000000005E-3</v>
      </c>
      <c r="AY376" s="95">
        <f t="shared" si="478"/>
        <v>8.101016420872801E-3</v>
      </c>
    </row>
    <row r="377" spans="1:51" x14ac:dyDescent="0.3">
      <c r="A377" s="271" t="s">
        <v>24</v>
      </c>
      <c r="B377" s="271" t="str">
        <f>B372</f>
        <v>Трубопровод гидрогенизата от К-202 в К-203 Рег.№ТТ-431</v>
      </c>
      <c r="C377" s="272" t="s">
        <v>173</v>
      </c>
      <c r="D377" s="273" t="s">
        <v>62</v>
      </c>
      <c r="E377" s="274">
        <f>E375</f>
        <v>1E-4</v>
      </c>
      <c r="F377" s="275">
        <f>F372</f>
        <v>986</v>
      </c>
      <c r="G377" s="271">
        <v>0.76</v>
      </c>
      <c r="H377" s="276">
        <f t="shared" si="472"/>
        <v>7.4936000000000003E-2</v>
      </c>
      <c r="I377" s="277">
        <f>0.15*I372</f>
        <v>37.5</v>
      </c>
      <c r="J377" s="278">
        <v>0</v>
      </c>
      <c r="K377" s="279" t="s">
        <v>200</v>
      </c>
      <c r="L377" s="280">
        <v>1</v>
      </c>
      <c r="M377" s="92" t="str">
        <f t="shared" si="468"/>
        <v>С6</v>
      </c>
      <c r="N377" s="92" t="str">
        <f t="shared" si="469"/>
        <v>Трубопровод гидрогенизата от К-202 в К-203 Рег.№ТТ-431</v>
      </c>
      <c r="O377" s="92" t="str">
        <f t="shared" si="470"/>
        <v>Частичное-ликвидация</v>
      </c>
      <c r="P377" s="92" t="s">
        <v>85</v>
      </c>
      <c r="Q377" s="92" t="s">
        <v>85</v>
      </c>
      <c r="R377" s="92" t="s">
        <v>85</v>
      </c>
      <c r="S377" s="92" t="s">
        <v>85</v>
      </c>
      <c r="T377" s="92" t="s">
        <v>85</v>
      </c>
      <c r="U377" s="92" t="s">
        <v>85</v>
      </c>
      <c r="V377" s="92" t="s">
        <v>85</v>
      </c>
      <c r="W377" s="92" t="s">
        <v>85</v>
      </c>
      <c r="X377" s="92" t="s">
        <v>85</v>
      </c>
      <c r="Y377" s="92" t="s">
        <v>85</v>
      </c>
      <c r="Z377" s="92" t="s">
        <v>85</v>
      </c>
      <c r="AA377" s="92" t="s">
        <v>85</v>
      </c>
      <c r="AB377" s="92" t="s">
        <v>85</v>
      </c>
      <c r="AC377" s="92" t="s">
        <v>85</v>
      </c>
      <c r="AD377" s="92" t="s">
        <v>85</v>
      </c>
      <c r="AE377" s="92" t="s">
        <v>85</v>
      </c>
      <c r="AF377" s="92" t="s">
        <v>85</v>
      </c>
      <c r="AG377" s="92" t="s">
        <v>85</v>
      </c>
      <c r="AH377" s="92" t="s">
        <v>85</v>
      </c>
      <c r="AI377" t="s">
        <v>85</v>
      </c>
      <c r="AJ377" s="92">
        <v>0</v>
      </c>
      <c r="AK377" s="92">
        <v>0</v>
      </c>
      <c r="AL377" s="92">
        <f>0.1*$AL$2</f>
        <v>0.25</v>
      </c>
      <c r="AM377" s="92">
        <f>AM372</f>
        <v>2.7E-2</v>
      </c>
      <c r="AN377" s="92">
        <f>ROUNDUP(AN372/3,0)</f>
        <v>1</v>
      </c>
      <c r="AO377" s="92"/>
      <c r="AP377" s="92"/>
      <c r="AQ377" s="93">
        <f>AM377*I377*0.1+AL377</f>
        <v>0.35125000000000001</v>
      </c>
      <c r="AR377" s="93">
        <f t="shared" si="473"/>
        <v>3.5125000000000003E-2</v>
      </c>
      <c r="AS377" s="94">
        <f t="shared" si="474"/>
        <v>0</v>
      </c>
      <c r="AT377" s="94">
        <f t="shared" si="475"/>
        <v>9.6593750000000006E-2</v>
      </c>
      <c r="AU377" s="93">
        <f>1333*J376*POWER(10,-6)</f>
        <v>7.3781549999999988E-5</v>
      </c>
      <c r="AV377" s="94">
        <f t="shared" si="471"/>
        <v>0.48304253154999999</v>
      </c>
      <c r="AW377" s="95">
        <f t="shared" si="476"/>
        <v>0</v>
      </c>
      <c r="AX377" s="95">
        <f t="shared" si="477"/>
        <v>0</v>
      </c>
      <c r="AY377" s="95">
        <f t="shared" si="478"/>
        <v>3.6197275144230802E-2</v>
      </c>
    </row>
    <row r="378" spans="1:51" s="281" customFormat="1" x14ac:dyDescent="0.3">
      <c r="A378" s="48" t="s">
        <v>85</v>
      </c>
      <c r="B378" s="48" t="s">
        <v>85</v>
      </c>
      <c r="C378" s="48" t="s">
        <v>85</v>
      </c>
      <c r="D378" s="48" t="s">
        <v>85</v>
      </c>
      <c r="E378" s="48" t="s">
        <v>85</v>
      </c>
      <c r="F378" s="48" t="s">
        <v>85</v>
      </c>
      <c r="G378" s="48" t="s">
        <v>85</v>
      </c>
      <c r="H378" s="48" t="s">
        <v>85</v>
      </c>
      <c r="I378" s="48" t="s">
        <v>85</v>
      </c>
      <c r="J378" s="48" t="s">
        <v>85</v>
      </c>
      <c r="K378" s="48" t="s">
        <v>85</v>
      </c>
      <c r="L378" s="48" t="s">
        <v>85</v>
      </c>
      <c r="M378" s="48" t="s">
        <v>85</v>
      </c>
      <c r="N378" s="48" t="s">
        <v>85</v>
      </c>
      <c r="O378" s="48" t="s">
        <v>85</v>
      </c>
      <c r="P378" s="48" t="s">
        <v>85</v>
      </c>
      <c r="Q378" s="48" t="s">
        <v>85</v>
      </c>
      <c r="R378" s="48" t="s">
        <v>85</v>
      </c>
      <c r="S378" s="48" t="s">
        <v>85</v>
      </c>
      <c r="T378" s="48" t="s">
        <v>85</v>
      </c>
      <c r="U378" s="48" t="s">
        <v>85</v>
      </c>
      <c r="V378" s="48" t="s">
        <v>85</v>
      </c>
      <c r="W378" s="48" t="s">
        <v>85</v>
      </c>
      <c r="X378" s="48" t="s">
        <v>85</v>
      </c>
      <c r="Y378" s="48" t="s">
        <v>85</v>
      </c>
      <c r="Z378" s="48" t="s">
        <v>85</v>
      </c>
      <c r="AA378" s="48" t="s">
        <v>85</v>
      </c>
      <c r="AB378" s="48" t="s">
        <v>85</v>
      </c>
      <c r="AC378" s="48" t="s">
        <v>85</v>
      </c>
      <c r="AD378" s="48" t="s">
        <v>85</v>
      </c>
      <c r="AE378" s="48" t="s">
        <v>85</v>
      </c>
      <c r="AF378" s="48" t="s">
        <v>85</v>
      </c>
      <c r="AG378" s="48" t="s">
        <v>85</v>
      </c>
      <c r="AH378" s="48" t="s">
        <v>85</v>
      </c>
      <c r="AI378" s="281" t="s">
        <v>85</v>
      </c>
      <c r="AJ378" s="48" t="s">
        <v>85</v>
      </c>
      <c r="AK378" s="48" t="s">
        <v>85</v>
      </c>
      <c r="AL378" s="48" t="s">
        <v>85</v>
      </c>
      <c r="AM378" s="48" t="s">
        <v>85</v>
      </c>
      <c r="AN378" s="48" t="s">
        <v>85</v>
      </c>
      <c r="AO378" s="48" t="s">
        <v>85</v>
      </c>
      <c r="AP378" s="48" t="s">
        <v>85</v>
      </c>
      <c r="AQ378" s="48" t="s">
        <v>85</v>
      </c>
      <c r="AR378" s="48" t="s">
        <v>85</v>
      </c>
      <c r="AS378" s="48" t="s">
        <v>85</v>
      </c>
      <c r="AT378" s="48" t="s">
        <v>85</v>
      </c>
      <c r="AU378" s="48" t="s">
        <v>85</v>
      </c>
      <c r="AV378" s="48" t="s">
        <v>85</v>
      </c>
      <c r="AW378" s="48" t="s">
        <v>85</v>
      </c>
      <c r="AX378" s="48" t="s">
        <v>85</v>
      </c>
      <c r="AY378" s="48" t="s">
        <v>85</v>
      </c>
    </row>
    <row r="379" spans="1:51" s="281" customFormat="1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 t="s">
        <v>85</v>
      </c>
      <c r="Q379" s="48" t="s">
        <v>85</v>
      </c>
      <c r="R379" s="48" t="s">
        <v>85</v>
      </c>
      <c r="S379" s="48" t="s">
        <v>85</v>
      </c>
      <c r="T379" s="48" t="s">
        <v>85</v>
      </c>
      <c r="U379" s="48" t="s">
        <v>85</v>
      </c>
      <c r="V379" s="48" t="s">
        <v>85</v>
      </c>
      <c r="W379" s="48" t="s">
        <v>85</v>
      </c>
      <c r="X379" s="48" t="s">
        <v>85</v>
      </c>
      <c r="Y379" s="48" t="s">
        <v>85</v>
      </c>
      <c r="Z379" s="48" t="s">
        <v>85</v>
      </c>
      <c r="AA379" s="48" t="s">
        <v>85</v>
      </c>
      <c r="AB379" s="48" t="s">
        <v>85</v>
      </c>
      <c r="AC379" s="48" t="s">
        <v>85</v>
      </c>
      <c r="AD379" s="48" t="s">
        <v>85</v>
      </c>
      <c r="AE379" s="48" t="s">
        <v>85</v>
      </c>
      <c r="AF379" s="48" t="s">
        <v>85</v>
      </c>
      <c r="AG379" s="48" t="s">
        <v>85</v>
      </c>
      <c r="AH379" s="48" t="s">
        <v>85</v>
      </c>
      <c r="AI379" s="281" t="s">
        <v>85</v>
      </c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</row>
    <row r="380" spans="1:51" s="281" customFormat="1" x14ac:dyDescent="0.3">
      <c r="A380" s="48" t="s">
        <v>85</v>
      </c>
      <c r="B380" s="48" t="s">
        <v>85</v>
      </c>
      <c r="C380" s="48" t="s">
        <v>85</v>
      </c>
      <c r="D380" s="48" t="s">
        <v>85</v>
      </c>
      <c r="E380" s="48" t="s">
        <v>85</v>
      </c>
      <c r="F380" s="48" t="s">
        <v>85</v>
      </c>
      <c r="G380" s="48" t="s">
        <v>85</v>
      </c>
      <c r="H380" s="48" t="s">
        <v>85</v>
      </c>
      <c r="I380" s="48" t="s">
        <v>85</v>
      </c>
      <c r="J380" s="48" t="s">
        <v>85</v>
      </c>
      <c r="K380" s="48" t="s">
        <v>85</v>
      </c>
      <c r="L380" s="48" t="s">
        <v>85</v>
      </c>
      <c r="M380" s="48" t="s">
        <v>85</v>
      </c>
      <c r="N380" s="48" t="s">
        <v>85</v>
      </c>
      <c r="O380" s="48" t="s">
        <v>85</v>
      </c>
      <c r="P380" s="48" t="s">
        <v>85</v>
      </c>
      <c r="Q380" s="48" t="s">
        <v>85</v>
      </c>
      <c r="R380" s="48" t="s">
        <v>85</v>
      </c>
      <c r="S380" s="48" t="s">
        <v>85</v>
      </c>
      <c r="T380" s="48" t="s">
        <v>85</v>
      </c>
      <c r="U380" s="48" t="s">
        <v>85</v>
      </c>
      <c r="V380" s="48" t="s">
        <v>85</v>
      </c>
      <c r="W380" s="48" t="s">
        <v>85</v>
      </c>
      <c r="X380" s="48" t="s">
        <v>85</v>
      </c>
      <c r="Y380" s="48" t="s">
        <v>85</v>
      </c>
      <c r="Z380" s="48" t="s">
        <v>85</v>
      </c>
      <c r="AA380" s="48" t="s">
        <v>85</v>
      </c>
      <c r="AB380" s="48" t="s">
        <v>85</v>
      </c>
      <c r="AC380" s="48" t="s">
        <v>85</v>
      </c>
      <c r="AD380" s="48" t="s">
        <v>85</v>
      </c>
      <c r="AE380" s="48" t="s">
        <v>85</v>
      </c>
      <c r="AF380" s="48" t="s">
        <v>85</v>
      </c>
      <c r="AG380" s="48" t="s">
        <v>85</v>
      </c>
      <c r="AH380" s="48" t="s">
        <v>85</v>
      </c>
      <c r="AI380" s="281" t="s">
        <v>85</v>
      </c>
      <c r="AJ380" s="48" t="s">
        <v>85</v>
      </c>
      <c r="AK380" s="48" t="s">
        <v>85</v>
      </c>
      <c r="AL380" s="48" t="s">
        <v>85</v>
      </c>
      <c r="AM380" s="48" t="s">
        <v>85</v>
      </c>
      <c r="AN380" s="48" t="s">
        <v>85</v>
      </c>
      <c r="AO380" s="48" t="s">
        <v>85</v>
      </c>
      <c r="AP380" s="48" t="s">
        <v>85</v>
      </c>
      <c r="AQ380" s="48" t="s">
        <v>85</v>
      </c>
      <c r="AR380" s="48" t="s">
        <v>85</v>
      </c>
      <c r="AS380" s="48" t="s">
        <v>85</v>
      </c>
      <c r="AT380" s="48" t="s">
        <v>85</v>
      </c>
      <c r="AU380" s="48" t="s">
        <v>85</v>
      </c>
      <c r="AV380" s="48" t="s">
        <v>85</v>
      </c>
      <c r="AW380" s="48" t="s">
        <v>85</v>
      </c>
      <c r="AX380" s="48" t="s">
        <v>85</v>
      </c>
      <c r="AY380" s="48" t="s">
        <v>85</v>
      </c>
    </row>
    <row r="381" spans="1:51" ht="15" thickBot="1" x14ac:dyDescent="0.35">
      <c r="P381" t="s">
        <v>85</v>
      </c>
      <c r="Q381" t="s">
        <v>85</v>
      </c>
      <c r="R381" t="s">
        <v>85</v>
      </c>
      <c r="S381" t="s">
        <v>85</v>
      </c>
      <c r="T381" t="s">
        <v>85</v>
      </c>
      <c r="U381" t="s">
        <v>85</v>
      </c>
      <c r="V381" t="s">
        <v>85</v>
      </c>
      <c r="W381" t="s">
        <v>85</v>
      </c>
      <c r="X381" t="s">
        <v>85</v>
      </c>
      <c r="Y381" t="s">
        <v>85</v>
      </c>
      <c r="Z381" t="s">
        <v>85</v>
      </c>
      <c r="AA381" t="s">
        <v>85</v>
      </c>
      <c r="AB381" t="s">
        <v>85</v>
      </c>
      <c r="AC381" t="s">
        <v>85</v>
      </c>
      <c r="AD381" t="s">
        <v>85</v>
      </c>
      <c r="AE381" t="s">
        <v>85</v>
      </c>
      <c r="AF381" t="s">
        <v>85</v>
      </c>
      <c r="AG381" t="s">
        <v>85</v>
      </c>
      <c r="AH381" t="s">
        <v>85</v>
      </c>
      <c r="AI381" t="s">
        <v>85</v>
      </c>
    </row>
    <row r="382" spans="1:51" ht="15" thickBot="1" x14ac:dyDescent="0.35">
      <c r="A382" s="48" t="s">
        <v>19</v>
      </c>
      <c r="B382" s="311" t="s">
        <v>374</v>
      </c>
      <c r="C382" s="179" t="s">
        <v>168</v>
      </c>
      <c r="D382" s="49" t="s">
        <v>60</v>
      </c>
      <c r="E382" s="166">
        <v>1.0000000000000001E-5</v>
      </c>
      <c r="F382" s="163">
        <v>986</v>
      </c>
      <c r="G382" s="48">
        <v>0.2</v>
      </c>
      <c r="H382" s="50">
        <f>E382*F382*G382</f>
        <v>1.9720000000000002E-3</v>
      </c>
      <c r="I382" s="164">
        <v>159</v>
      </c>
      <c r="J382" s="169">
        <f>I382</f>
        <v>159</v>
      </c>
      <c r="K382" s="172" t="s">
        <v>184</v>
      </c>
      <c r="L382" s="177">
        <f>I382*20</f>
        <v>3180</v>
      </c>
      <c r="M382" s="92" t="str">
        <f t="shared" ref="M382:M387" si="480">A382</f>
        <v>С1</v>
      </c>
      <c r="N382" s="92" t="str">
        <f t="shared" ref="N382:N387" si="481">B382</f>
        <v>Трубопровод дизельного топлива Рег.№ТТ-532</v>
      </c>
      <c r="O382" s="92" t="str">
        <f t="shared" ref="O382:O387" si="482">D382</f>
        <v>Полное-пожар</v>
      </c>
      <c r="P382" s="92">
        <v>37.700000000000003</v>
      </c>
      <c r="Q382" s="92">
        <v>51.6</v>
      </c>
      <c r="R382" s="92">
        <v>73.3</v>
      </c>
      <c r="S382" s="92">
        <v>133.5</v>
      </c>
      <c r="T382" s="92" t="s">
        <v>85</v>
      </c>
      <c r="U382" s="92" t="s">
        <v>85</v>
      </c>
      <c r="V382" s="92" t="s">
        <v>85</v>
      </c>
      <c r="W382" s="92" t="s">
        <v>85</v>
      </c>
      <c r="X382" s="92" t="s">
        <v>85</v>
      </c>
      <c r="Y382" s="92" t="s">
        <v>85</v>
      </c>
      <c r="Z382" s="92" t="s">
        <v>85</v>
      </c>
      <c r="AA382" s="92" t="s">
        <v>85</v>
      </c>
      <c r="AB382" s="92" t="s">
        <v>85</v>
      </c>
      <c r="AC382" s="92" t="s">
        <v>85</v>
      </c>
      <c r="AD382" s="92" t="s">
        <v>85</v>
      </c>
      <c r="AE382" s="92" t="s">
        <v>85</v>
      </c>
      <c r="AF382" s="92" t="s">
        <v>85</v>
      </c>
      <c r="AG382" s="92" t="s">
        <v>85</v>
      </c>
      <c r="AH382" s="92" t="s">
        <v>85</v>
      </c>
      <c r="AI382" t="s">
        <v>85</v>
      </c>
      <c r="AJ382" s="52">
        <v>1</v>
      </c>
      <c r="AK382" s="52">
        <v>2</v>
      </c>
      <c r="AL382" s="165">
        <v>1.96</v>
      </c>
      <c r="AM382" s="165">
        <v>2.7E-2</v>
      </c>
      <c r="AN382" s="165">
        <v>3</v>
      </c>
      <c r="AO382" s="92"/>
      <c r="AP382" s="92"/>
      <c r="AQ382" s="93">
        <f>AM382*I382+AL382</f>
        <v>6.2530000000000001</v>
      </c>
      <c r="AR382" s="93">
        <f>0.1*AQ382</f>
        <v>0.62530000000000008</v>
      </c>
      <c r="AS382" s="94">
        <f>AJ382*3+0.25*AK382</f>
        <v>3.5</v>
      </c>
      <c r="AT382" s="94">
        <f>SUM(AQ382:AS382)/4</f>
        <v>2.5945749999999999</v>
      </c>
      <c r="AU382" s="93">
        <f>10068.2*J382*POWER(10,-6)</f>
        <v>1.6008438</v>
      </c>
      <c r="AV382" s="94">
        <f t="shared" ref="AV382:AV387" si="483">AU382+AT382+AS382+AR382+AQ382</f>
        <v>14.5737188</v>
      </c>
      <c r="AW382" s="95">
        <f>AJ382*H382</f>
        <v>1.9720000000000002E-3</v>
      </c>
      <c r="AX382" s="95">
        <f>H382*AK382</f>
        <v>3.9440000000000005E-3</v>
      </c>
      <c r="AY382" s="95">
        <f>H382*AV382</f>
        <v>2.8739373473600002E-2</v>
      </c>
    </row>
    <row r="383" spans="1:51" ht="15" thickBot="1" x14ac:dyDescent="0.35">
      <c r="A383" s="48" t="s">
        <v>20</v>
      </c>
      <c r="B383" s="48" t="str">
        <f>B382</f>
        <v>Трубопровод дизельного топлива Рег.№ТТ-532</v>
      </c>
      <c r="C383" s="179" t="s">
        <v>169</v>
      </c>
      <c r="D383" s="49" t="s">
        <v>63</v>
      </c>
      <c r="E383" s="167">
        <f>E382</f>
        <v>1.0000000000000001E-5</v>
      </c>
      <c r="F383" s="168">
        <f>F382</f>
        <v>986</v>
      </c>
      <c r="G383" s="48">
        <v>0.04</v>
      </c>
      <c r="H383" s="50">
        <f t="shared" ref="H383:H387" si="484">E383*F383*G383</f>
        <v>3.9440000000000005E-4</v>
      </c>
      <c r="I383" s="162">
        <f>I382</f>
        <v>159</v>
      </c>
      <c r="J383" s="170">
        <v>0.12</v>
      </c>
      <c r="K383" s="172" t="s">
        <v>185</v>
      </c>
      <c r="L383" s="177">
        <v>0</v>
      </c>
      <c r="M383" s="92" t="str">
        <f t="shared" si="480"/>
        <v>С2</v>
      </c>
      <c r="N383" s="92" t="str">
        <f t="shared" si="481"/>
        <v>Трубопровод дизельного топлива Рег.№ТТ-532</v>
      </c>
      <c r="O383" s="92" t="str">
        <f t="shared" si="482"/>
        <v>Полное-взрыв</v>
      </c>
      <c r="P383" s="92" t="s">
        <v>85</v>
      </c>
      <c r="Q383" s="92" t="s">
        <v>85</v>
      </c>
      <c r="R383" s="92" t="s">
        <v>85</v>
      </c>
      <c r="S383" s="92" t="s">
        <v>85</v>
      </c>
      <c r="T383" s="92">
        <v>0</v>
      </c>
      <c r="U383" s="92">
        <v>0</v>
      </c>
      <c r="V383" s="92">
        <v>45.6</v>
      </c>
      <c r="W383" s="92">
        <v>124.6</v>
      </c>
      <c r="X383" s="92">
        <v>213.6</v>
      </c>
      <c r="Y383" s="92" t="s">
        <v>85</v>
      </c>
      <c r="Z383" s="92" t="s">
        <v>85</v>
      </c>
      <c r="AA383" s="92" t="s">
        <v>85</v>
      </c>
      <c r="AB383" s="92" t="s">
        <v>85</v>
      </c>
      <c r="AC383" s="92" t="s">
        <v>85</v>
      </c>
      <c r="AD383" s="92" t="s">
        <v>85</v>
      </c>
      <c r="AE383" s="92" t="s">
        <v>85</v>
      </c>
      <c r="AF383" s="92" t="s">
        <v>85</v>
      </c>
      <c r="AG383" s="92" t="s">
        <v>85</v>
      </c>
      <c r="AH383" s="92" t="s">
        <v>85</v>
      </c>
      <c r="AI383" t="s">
        <v>85</v>
      </c>
      <c r="AJ383" s="52">
        <v>2</v>
      </c>
      <c r="AK383" s="52">
        <v>2</v>
      </c>
      <c r="AL383" s="92">
        <f>AL382</f>
        <v>1.96</v>
      </c>
      <c r="AM383" s="92">
        <f>AM382</f>
        <v>2.7E-2</v>
      </c>
      <c r="AN383" s="92">
        <f>AN382</f>
        <v>3</v>
      </c>
      <c r="AO383" s="92"/>
      <c r="AP383" s="92"/>
      <c r="AQ383" s="93">
        <f>AM383*I383+AL383</f>
        <v>6.2530000000000001</v>
      </c>
      <c r="AR383" s="93">
        <f t="shared" ref="AR383:AR387" si="485">0.1*AQ383</f>
        <v>0.62530000000000008</v>
      </c>
      <c r="AS383" s="94">
        <f t="shared" ref="AS383:AS387" si="486">AJ383*3+0.25*AK383</f>
        <v>6.5</v>
      </c>
      <c r="AT383" s="94">
        <f t="shared" ref="AT383:AT387" si="487">SUM(AQ383:AS383)/4</f>
        <v>3.3445749999999999</v>
      </c>
      <c r="AU383" s="93">
        <f>10068.2*J383*POWER(10,-6)*10</f>
        <v>1.208184E-2</v>
      </c>
      <c r="AV383" s="94">
        <f t="shared" si="483"/>
        <v>16.734956839999999</v>
      </c>
      <c r="AW383" s="95">
        <f t="shared" ref="AW383:AW387" si="488">AJ383*H383</f>
        <v>7.8880000000000009E-4</v>
      </c>
      <c r="AX383" s="95">
        <f t="shared" ref="AX383:AX387" si="489">H383*AK383</f>
        <v>7.8880000000000009E-4</v>
      </c>
      <c r="AY383" s="95">
        <f t="shared" ref="AY383:AY387" si="490">H383*AV383</f>
        <v>6.6002669776960001E-3</v>
      </c>
    </row>
    <row r="384" spans="1:51" x14ac:dyDescent="0.3">
      <c r="A384" s="48" t="s">
        <v>21</v>
      </c>
      <c r="B384" s="48" t="str">
        <f>B382</f>
        <v>Трубопровод дизельного топлива Рег.№ТТ-532</v>
      </c>
      <c r="C384" s="179" t="s">
        <v>170</v>
      </c>
      <c r="D384" s="49" t="s">
        <v>61</v>
      </c>
      <c r="E384" s="167">
        <f>E382</f>
        <v>1.0000000000000001E-5</v>
      </c>
      <c r="F384" s="168">
        <f>F382</f>
        <v>986</v>
      </c>
      <c r="G384" s="48">
        <v>0.76</v>
      </c>
      <c r="H384" s="50">
        <f t="shared" si="484"/>
        <v>7.4936000000000004E-3</v>
      </c>
      <c r="I384" s="162">
        <f>I382</f>
        <v>159</v>
      </c>
      <c r="J384" s="171">
        <v>0</v>
      </c>
      <c r="K384" s="172" t="s">
        <v>186</v>
      </c>
      <c r="L384" s="177">
        <v>0</v>
      </c>
      <c r="M384" s="92" t="str">
        <f t="shared" si="480"/>
        <v>С3</v>
      </c>
      <c r="N384" s="92" t="str">
        <f t="shared" si="481"/>
        <v>Трубопровод дизельного топлива Рег.№ТТ-532</v>
      </c>
      <c r="O384" s="92" t="str">
        <f t="shared" si="482"/>
        <v>Полное-ликвидация</v>
      </c>
      <c r="P384" s="92" t="s">
        <v>85</v>
      </c>
      <c r="Q384" s="92" t="s">
        <v>85</v>
      </c>
      <c r="R384" s="92" t="s">
        <v>85</v>
      </c>
      <c r="S384" s="92" t="s">
        <v>85</v>
      </c>
      <c r="T384" s="92" t="s">
        <v>85</v>
      </c>
      <c r="U384" s="92" t="s">
        <v>85</v>
      </c>
      <c r="V384" s="92" t="s">
        <v>85</v>
      </c>
      <c r="W384" s="92" t="s">
        <v>85</v>
      </c>
      <c r="X384" s="92" t="s">
        <v>85</v>
      </c>
      <c r="Y384" s="92" t="s">
        <v>85</v>
      </c>
      <c r="Z384" s="92" t="s">
        <v>85</v>
      </c>
      <c r="AA384" s="92" t="s">
        <v>85</v>
      </c>
      <c r="AB384" s="92" t="s">
        <v>85</v>
      </c>
      <c r="AC384" s="92" t="s">
        <v>85</v>
      </c>
      <c r="AD384" s="92" t="s">
        <v>85</v>
      </c>
      <c r="AE384" s="92" t="s">
        <v>85</v>
      </c>
      <c r="AF384" s="92" t="s">
        <v>85</v>
      </c>
      <c r="AG384" s="92" t="s">
        <v>85</v>
      </c>
      <c r="AH384" s="92" t="s">
        <v>85</v>
      </c>
      <c r="AI384" t="s">
        <v>85</v>
      </c>
      <c r="AJ384" s="92">
        <v>0</v>
      </c>
      <c r="AK384" s="92">
        <v>0</v>
      </c>
      <c r="AL384" s="92">
        <f>AL382</f>
        <v>1.96</v>
      </c>
      <c r="AM384" s="92">
        <f>AM382</f>
        <v>2.7E-2</v>
      </c>
      <c r="AN384" s="92">
        <f>AN382</f>
        <v>3</v>
      </c>
      <c r="AO384" s="92"/>
      <c r="AP384" s="92"/>
      <c r="AQ384" s="93">
        <f>AM384*I384*0.1+AL384</f>
        <v>2.3893</v>
      </c>
      <c r="AR384" s="93">
        <f t="shared" si="485"/>
        <v>0.23893</v>
      </c>
      <c r="AS384" s="94">
        <f t="shared" si="486"/>
        <v>0</v>
      </c>
      <c r="AT384" s="94">
        <f t="shared" si="487"/>
        <v>0.65705749999999996</v>
      </c>
      <c r="AU384" s="93">
        <f>1333*J383*POWER(10,-6)</f>
        <v>1.5996000000000001E-4</v>
      </c>
      <c r="AV384" s="94">
        <f t="shared" si="483"/>
        <v>3.2854474599999999</v>
      </c>
      <c r="AW384" s="95">
        <f t="shared" si="488"/>
        <v>0</v>
      </c>
      <c r="AX384" s="95">
        <f t="shared" si="489"/>
        <v>0</v>
      </c>
      <c r="AY384" s="95">
        <f t="shared" si="490"/>
        <v>2.4619829086256002E-2</v>
      </c>
    </row>
    <row r="385" spans="1:51" x14ac:dyDescent="0.3">
      <c r="A385" s="48" t="s">
        <v>22</v>
      </c>
      <c r="B385" s="48" t="str">
        <f>B382</f>
        <v>Трубопровод дизельного топлива Рег.№ТТ-532</v>
      </c>
      <c r="C385" s="179" t="s">
        <v>171</v>
      </c>
      <c r="D385" s="49" t="s">
        <v>86</v>
      </c>
      <c r="E385" s="166">
        <v>1E-4</v>
      </c>
      <c r="F385" s="168">
        <f>F382</f>
        <v>986</v>
      </c>
      <c r="G385" s="48">
        <v>0.2</v>
      </c>
      <c r="H385" s="50">
        <f t="shared" si="484"/>
        <v>1.9720000000000001E-2</v>
      </c>
      <c r="I385" s="162">
        <f>0.15*I382</f>
        <v>23.849999999999998</v>
      </c>
      <c r="J385" s="169">
        <f>I385</f>
        <v>23.849999999999998</v>
      </c>
      <c r="K385" s="174" t="s">
        <v>188</v>
      </c>
      <c r="L385" s="178">
        <v>45390</v>
      </c>
      <c r="M385" s="92" t="str">
        <f t="shared" si="480"/>
        <v>С4</v>
      </c>
      <c r="N385" s="92" t="str">
        <f t="shared" si="481"/>
        <v>Трубопровод дизельного топлива Рег.№ТТ-532</v>
      </c>
      <c r="O385" s="92" t="str">
        <f t="shared" si="482"/>
        <v>Частичное-пожар</v>
      </c>
      <c r="P385" s="92">
        <v>17.2</v>
      </c>
      <c r="Q385" s="92">
        <v>23.7</v>
      </c>
      <c r="R385" s="92">
        <v>33.5</v>
      </c>
      <c r="S385" s="92">
        <v>62</v>
      </c>
      <c r="T385" s="92" t="s">
        <v>85</v>
      </c>
      <c r="U385" s="92" t="s">
        <v>85</v>
      </c>
      <c r="V385" s="92" t="s">
        <v>85</v>
      </c>
      <c r="W385" s="92" t="s">
        <v>85</v>
      </c>
      <c r="X385" s="92" t="s">
        <v>85</v>
      </c>
      <c r="Y385" s="92" t="s">
        <v>85</v>
      </c>
      <c r="Z385" s="92" t="s">
        <v>85</v>
      </c>
      <c r="AA385" s="92" t="s">
        <v>85</v>
      </c>
      <c r="AB385" s="92" t="s">
        <v>85</v>
      </c>
      <c r="AC385" s="92" t="s">
        <v>85</v>
      </c>
      <c r="AD385" s="92" t="s">
        <v>85</v>
      </c>
      <c r="AE385" s="92" t="s">
        <v>85</v>
      </c>
      <c r="AF385" s="92" t="s">
        <v>85</v>
      </c>
      <c r="AG385" s="92" t="s">
        <v>85</v>
      </c>
      <c r="AH385" s="92" t="s">
        <v>85</v>
      </c>
      <c r="AI385" t="s">
        <v>85</v>
      </c>
      <c r="AJ385" s="92">
        <v>0</v>
      </c>
      <c r="AK385" s="92">
        <v>2</v>
      </c>
      <c r="AL385" s="92">
        <f>0.1*$AL$2</f>
        <v>0.25</v>
      </c>
      <c r="AM385" s="92">
        <f>AM382</f>
        <v>2.7E-2</v>
      </c>
      <c r="AN385" s="92">
        <f>ROUNDUP(AN382/3,0)</f>
        <v>1</v>
      </c>
      <c r="AO385" s="92"/>
      <c r="AP385" s="92"/>
      <c r="AQ385" s="93">
        <f>AM385*I385+AL385</f>
        <v>0.89394999999999991</v>
      </c>
      <c r="AR385" s="93">
        <f t="shared" si="485"/>
        <v>8.9395000000000002E-2</v>
      </c>
      <c r="AS385" s="94">
        <f t="shared" si="486"/>
        <v>0.5</v>
      </c>
      <c r="AT385" s="94">
        <f t="shared" si="487"/>
        <v>0.37083624999999998</v>
      </c>
      <c r="AU385" s="93">
        <f>10068.2*J385*POWER(10,-6)</f>
        <v>0.24012656999999998</v>
      </c>
      <c r="AV385" s="94">
        <f t="shared" si="483"/>
        <v>2.0943078199999996</v>
      </c>
      <c r="AW385" s="95">
        <f t="shared" si="488"/>
        <v>0</v>
      </c>
      <c r="AX385" s="95">
        <f t="shared" si="489"/>
        <v>3.9440000000000003E-2</v>
      </c>
      <c r="AY385" s="95">
        <f t="shared" si="490"/>
        <v>4.1299750210399992E-2</v>
      </c>
    </row>
    <row r="386" spans="1:51" x14ac:dyDescent="0.3">
      <c r="A386" s="48" t="s">
        <v>23</v>
      </c>
      <c r="B386" s="48" t="str">
        <f>B382</f>
        <v>Трубопровод дизельного топлива Рег.№ТТ-532</v>
      </c>
      <c r="C386" s="179" t="s">
        <v>172</v>
      </c>
      <c r="D386" s="49" t="s">
        <v>174</v>
      </c>
      <c r="E386" s="167">
        <f>E385</f>
        <v>1E-4</v>
      </c>
      <c r="F386" s="168">
        <f>F382</f>
        <v>986</v>
      </c>
      <c r="G386" s="48">
        <v>0.04</v>
      </c>
      <c r="H386" s="50">
        <f t="shared" si="484"/>
        <v>3.9440000000000005E-3</v>
      </c>
      <c r="I386" s="162">
        <f>0.15*I382</f>
        <v>23.849999999999998</v>
      </c>
      <c r="J386" s="169">
        <f>0.15*J383</f>
        <v>1.7999999999999999E-2</v>
      </c>
      <c r="K386" s="174" t="s">
        <v>189</v>
      </c>
      <c r="L386" s="178">
        <v>3</v>
      </c>
      <c r="M386" s="92" t="str">
        <f t="shared" si="480"/>
        <v>С5</v>
      </c>
      <c r="N386" s="92" t="str">
        <f t="shared" si="481"/>
        <v>Трубопровод дизельного топлива Рег.№ТТ-532</v>
      </c>
      <c r="O386" s="92" t="str">
        <f t="shared" si="482"/>
        <v>Частичное-пожар-вспышка</v>
      </c>
      <c r="P386" s="92" t="s">
        <v>85</v>
      </c>
      <c r="Q386" s="92" t="s">
        <v>85</v>
      </c>
      <c r="R386" s="92" t="s">
        <v>85</v>
      </c>
      <c r="S386" s="92" t="s">
        <v>85</v>
      </c>
      <c r="T386" s="92" t="s">
        <v>85</v>
      </c>
      <c r="U386" s="92" t="s">
        <v>85</v>
      </c>
      <c r="V386" s="92" t="s">
        <v>85</v>
      </c>
      <c r="W386" s="92" t="s">
        <v>85</v>
      </c>
      <c r="X386" s="92" t="s">
        <v>85</v>
      </c>
      <c r="Y386" s="92" t="s">
        <v>85</v>
      </c>
      <c r="Z386" s="92" t="s">
        <v>85</v>
      </c>
      <c r="AA386" s="92">
        <v>8.9</v>
      </c>
      <c r="AB386" s="92">
        <v>10.68</v>
      </c>
      <c r="AC386" s="92" t="s">
        <v>85</v>
      </c>
      <c r="AD386" s="92" t="s">
        <v>85</v>
      </c>
      <c r="AE386" s="92" t="s">
        <v>85</v>
      </c>
      <c r="AF386" s="92" t="s">
        <v>85</v>
      </c>
      <c r="AG386" s="92" t="s">
        <v>85</v>
      </c>
      <c r="AH386" s="92" t="s">
        <v>85</v>
      </c>
      <c r="AI386" t="s">
        <v>85</v>
      </c>
      <c r="AJ386" s="92">
        <v>0</v>
      </c>
      <c r="AK386" s="92">
        <v>1</v>
      </c>
      <c r="AL386" s="92">
        <f>0.1*$AL$2</f>
        <v>0.25</v>
      </c>
      <c r="AM386" s="92">
        <f>AM382</f>
        <v>2.7E-2</v>
      </c>
      <c r="AN386" s="92">
        <f>ROUNDUP(AN382/3,0)</f>
        <v>1</v>
      </c>
      <c r="AO386" s="92"/>
      <c r="AP386" s="92"/>
      <c r="AQ386" s="93">
        <f t="shared" ref="AQ386" si="491">AM386*I386+AL386</f>
        <v>0.89394999999999991</v>
      </c>
      <c r="AR386" s="93">
        <f t="shared" si="485"/>
        <v>8.9395000000000002E-2</v>
      </c>
      <c r="AS386" s="94">
        <f t="shared" si="486"/>
        <v>0.25</v>
      </c>
      <c r="AT386" s="94">
        <f t="shared" si="487"/>
        <v>0.30833624999999998</v>
      </c>
      <c r="AU386" s="93">
        <f>10068.2*J386*POWER(10,-6)*10</f>
        <v>1.8122759999999998E-3</v>
      </c>
      <c r="AV386" s="94">
        <f t="shared" si="483"/>
        <v>1.5434935259999998</v>
      </c>
      <c r="AW386" s="95">
        <f t="shared" si="488"/>
        <v>0</v>
      </c>
      <c r="AX386" s="95">
        <f t="shared" si="489"/>
        <v>3.9440000000000005E-3</v>
      </c>
      <c r="AY386" s="95">
        <f t="shared" si="490"/>
        <v>6.0875384665439996E-3</v>
      </c>
    </row>
    <row r="387" spans="1:51" x14ac:dyDescent="0.3">
      <c r="A387" s="271" t="s">
        <v>24</v>
      </c>
      <c r="B387" s="271" t="str">
        <f>B382</f>
        <v>Трубопровод дизельного топлива Рег.№ТТ-532</v>
      </c>
      <c r="C387" s="272" t="s">
        <v>173</v>
      </c>
      <c r="D387" s="273" t="s">
        <v>62</v>
      </c>
      <c r="E387" s="274">
        <f>E385</f>
        <v>1E-4</v>
      </c>
      <c r="F387" s="275">
        <f>F382</f>
        <v>986</v>
      </c>
      <c r="G387" s="271">
        <v>0.76</v>
      </c>
      <c r="H387" s="276">
        <f t="shared" si="484"/>
        <v>7.4936000000000003E-2</v>
      </c>
      <c r="I387" s="277">
        <f>0.15*I382</f>
        <v>23.849999999999998</v>
      </c>
      <c r="J387" s="278">
        <v>0</v>
      </c>
      <c r="K387" s="279" t="s">
        <v>200</v>
      </c>
      <c r="L387" s="280">
        <v>1</v>
      </c>
      <c r="M387" s="92" t="str">
        <f t="shared" si="480"/>
        <v>С6</v>
      </c>
      <c r="N387" s="92" t="str">
        <f t="shared" si="481"/>
        <v>Трубопровод дизельного топлива Рег.№ТТ-532</v>
      </c>
      <c r="O387" s="92" t="str">
        <f t="shared" si="482"/>
        <v>Частичное-ликвидация</v>
      </c>
      <c r="P387" s="92" t="s">
        <v>85</v>
      </c>
      <c r="Q387" s="92" t="s">
        <v>85</v>
      </c>
      <c r="R387" s="92" t="s">
        <v>85</v>
      </c>
      <c r="S387" s="92" t="s">
        <v>85</v>
      </c>
      <c r="T387" s="92" t="s">
        <v>85</v>
      </c>
      <c r="U387" s="92" t="s">
        <v>85</v>
      </c>
      <c r="V387" s="92" t="s">
        <v>85</v>
      </c>
      <c r="W387" s="92" t="s">
        <v>85</v>
      </c>
      <c r="X387" s="92" t="s">
        <v>85</v>
      </c>
      <c r="Y387" s="92" t="s">
        <v>85</v>
      </c>
      <c r="Z387" s="92" t="s">
        <v>85</v>
      </c>
      <c r="AA387" s="92" t="s">
        <v>85</v>
      </c>
      <c r="AB387" s="92" t="s">
        <v>85</v>
      </c>
      <c r="AC387" s="92" t="s">
        <v>85</v>
      </c>
      <c r="AD387" s="92" t="s">
        <v>85</v>
      </c>
      <c r="AE387" s="92" t="s">
        <v>85</v>
      </c>
      <c r="AF387" s="92" t="s">
        <v>85</v>
      </c>
      <c r="AG387" s="92" t="s">
        <v>85</v>
      </c>
      <c r="AH387" s="92" t="s">
        <v>85</v>
      </c>
      <c r="AI387" t="s">
        <v>85</v>
      </c>
      <c r="AJ387" s="92">
        <v>0</v>
      </c>
      <c r="AK387" s="92">
        <v>0</v>
      </c>
      <c r="AL387" s="92">
        <f>0.1*$AL$2</f>
        <v>0.25</v>
      </c>
      <c r="AM387" s="92">
        <f>AM382</f>
        <v>2.7E-2</v>
      </c>
      <c r="AN387" s="92">
        <f>ROUNDUP(AN382/3,0)</f>
        <v>1</v>
      </c>
      <c r="AO387" s="92"/>
      <c r="AP387" s="92"/>
      <c r="AQ387" s="93">
        <f>AM387*I387*0.1+AL387</f>
        <v>0.31439499999999998</v>
      </c>
      <c r="AR387" s="93">
        <f t="shared" si="485"/>
        <v>3.1439500000000002E-2</v>
      </c>
      <c r="AS387" s="94">
        <f t="shared" si="486"/>
        <v>0</v>
      </c>
      <c r="AT387" s="94">
        <f t="shared" si="487"/>
        <v>8.6458624999999997E-2</v>
      </c>
      <c r="AU387" s="93">
        <f>1333*J386*POWER(10,-6)</f>
        <v>2.3993999999999998E-5</v>
      </c>
      <c r="AV387" s="94">
        <f t="shared" si="483"/>
        <v>0.43231711899999997</v>
      </c>
      <c r="AW387" s="95">
        <f t="shared" si="488"/>
        <v>0</v>
      </c>
      <c r="AX387" s="95">
        <f t="shared" si="489"/>
        <v>0</v>
      </c>
      <c r="AY387" s="95">
        <f t="shared" si="490"/>
        <v>3.2396115629383999E-2</v>
      </c>
    </row>
    <row r="388" spans="1:51" s="281" customFormat="1" x14ac:dyDescent="0.3">
      <c r="A388" s="48" t="s">
        <v>85</v>
      </c>
      <c r="B388" s="48" t="s">
        <v>85</v>
      </c>
      <c r="C388" s="48" t="s">
        <v>85</v>
      </c>
      <c r="D388" s="48" t="s">
        <v>85</v>
      </c>
      <c r="E388" s="48" t="s">
        <v>85</v>
      </c>
      <c r="F388" s="48" t="s">
        <v>85</v>
      </c>
      <c r="G388" s="48" t="s">
        <v>85</v>
      </c>
      <c r="H388" s="48" t="s">
        <v>85</v>
      </c>
      <c r="I388" s="48" t="s">
        <v>85</v>
      </c>
      <c r="J388" s="48" t="s">
        <v>85</v>
      </c>
      <c r="K388" s="48" t="s">
        <v>85</v>
      </c>
      <c r="L388" s="48" t="s">
        <v>85</v>
      </c>
      <c r="M388" s="48" t="s">
        <v>85</v>
      </c>
      <c r="N388" s="48" t="s">
        <v>85</v>
      </c>
      <c r="O388" s="48" t="s">
        <v>85</v>
      </c>
      <c r="P388" s="48" t="s">
        <v>85</v>
      </c>
      <c r="Q388" s="48" t="s">
        <v>85</v>
      </c>
      <c r="R388" s="48" t="s">
        <v>85</v>
      </c>
      <c r="S388" s="48" t="s">
        <v>85</v>
      </c>
      <c r="T388" s="48" t="s">
        <v>85</v>
      </c>
      <c r="U388" s="48" t="s">
        <v>85</v>
      </c>
      <c r="V388" s="48" t="s">
        <v>85</v>
      </c>
      <c r="W388" s="48" t="s">
        <v>85</v>
      </c>
      <c r="X388" s="48" t="s">
        <v>85</v>
      </c>
      <c r="Y388" s="48" t="s">
        <v>85</v>
      </c>
      <c r="Z388" s="48" t="s">
        <v>85</v>
      </c>
      <c r="AA388" s="48" t="s">
        <v>85</v>
      </c>
      <c r="AB388" s="48" t="s">
        <v>85</v>
      </c>
      <c r="AC388" s="48" t="s">
        <v>85</v>
      </c>
      <c r="AD388" s="48" t="s">
        <v>85</v>
      </c>
      <c r="AE388" s="48" t="s">
        <v>85</v>
      </c>
      <c r="AF388" s="48" t="s">
        <v>85</v>
      </c>
      <c r="AG388" s="48" t="s">
        <v>85</v>
      </c>
      <c r="AH388" s="48" t="s">
        <v>85</v>
      </c>
      <c r="AI388" s="281" t="s">
        <v>85</v>
      </c>
      <c r="AJ388" s="48" t="s">
        <v>85</v>
      </c>
      <c r="AK388" s="48" t="s">
        <v>85</v>
      </c>
      <c r="AL388" s="48" t="s">
        <v>85</v>
      </c>
      <c r="AM388" s="48" t="s">
        <v>85</v>
      </c>
      <c r="AN388" s="48" t="s">
        <v>85</v>
      </c>
      <c r="AO388" s="48" t="s">
        <v>85</v>
      </c>
      <c r="AP388" s="48" t="s">
        <v>85</v>
      </c>
      <c r="AQ388" s="48" t="s">
        <v>85</v>
      </c>
      <c r="AR388" s="48" t="s">
        <v>85</v>
      </c>
      <c r="AS388" s="48" t="s">
        <v>85</v>
      </c>
      <c r="AT388" s="48" t="s">
        <v>85</v>
      </c>
      <c r="AU388" s="48" t="s">
        <v>85</v>
      </c>
      <c r="AV388" s="48" t="s">
        <v>85</v>
      </c>
      <c r="AW388" s="48" t="s">
        <v>85</v>
      </c>
      <c r="AX388" s="48" t="s">
        <v>85</v>
      </c>
      <c r="AY388" s="48" t="s">
        <v>85</v>
      </c>
    </row>
    <row r="389" spans="1:51" s="281" customFormat="1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 t="s">
        <v>85</v>
      </c>
      <c r="Q389" s="48" t="s">
        <v>85</v>
      </c>
      <c r="R389" s="48" t="s">
        <v>85</v>
      </c>
      <c r="S389" s="48" t="s">
        <v>85</v>
      </c>
      <c r="T389" s="48" t="s">
        <v>85</v>
      </c>
      <c r="U389" s="48" t="s">
        <v>85</v>
      </c>
      <c r="V389" s="48" t="s">
        <v>85</v>
      </c>
      <c r="W389" s="48" t="s">
        <v>85</v>
      </c>
      <c r="X389" s="48" t="s">
        <v>85</v>
      </c>
      <c r="Y389" s="48" t="s">
        <v>85</v>
      </c>
      <c r="Z389" s="48" t="s">
        <v>85</v>
      </c>
      <c r="AA389" s="48" t="s">
        <v>85</v>
      </c>
      <c r="AB389" s="48" t="s">
        <v>85</v>
      </c>
      <c r="AC389" s="48" t="s">
        <v>85</v>
      </c>
      <c r="AD389" s="48" t="s">
        <v>85</v>
      </c>
      <c r="AE389" s="48" t="s">
        <v>85</v>
      </c>
      <c r="AF389" s="48" t="s">
        <v>85</v>
      </c>
      <c r="AG389" s="48" t="s">
        <v>85</v>
      </c>
      <c r="AH389" s="48" t="s">
        <v>85</v>
      </c>
      <c r="AI389" s="281" t="s">
        <v>85</v>
      </c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</row>
    <row r="390" spans="1:51" s="281" customFormat="1" x14ac:dyDescent="0.3">
      <c r="A390" s="48" t="s">
        <v>85</v>
      </c>
      <c r="B390" s="48" t="s">
        <v>85</v>
      </c>
      <c r="C390" s="48" t="s">
        <v>85</v>
      </c>
      <c r="D390" s="48" t="s">
        <v>85</v>
      </c>
      <c r="E390" s="48" t="s">
        <v>85</v>
      </c>
      <c r="F390" s="48" t="s">
        <v>85</v>
      </c>
      <c r="G390" s="48" t="s">
        <v>85</v>
      </c>
      <c r="H390" s="48" t="s">
        <v>85</v>
      </c>
      <c r="I390" s="48" t="s">
        <v>85</v>
      </c>
      <c r="J390" s="48" t="s">
        <v>85</v>
      </c>
      <c r="K390" s="48" t="s">
        <v>85</v>
      </c>
      <c r="L390" s="48" t="s">
        <v>85</v>
      </c>
      <c r="M390" s="48" t="s">
        <v>85</v>
      </c>
      <c r="N390" s="48" t="s">
        <v>85</v>
      </c>
      <c r="O390" s="48" t="s">
        <v>85</v>
      </c>
      <c r="P390" s="48" t="s">
        <v>85</v>
      </c>
      <c r="Q390" s="48" t="s">
        <v>85</v>
      </c>
      <c r="R390" s="48" t="s">
        <v>85</v>
      </c>
      <c r="S390" s="48" t="s">
        <v>85</v>
      </c>
      <c r="T390" s="48" t="s">
        <v>85</v>
      </c>
      <c r="U390" s="48" t="s">
        <v>85</v>
      </c>
      <c r="V390" s="48" t="s">
        <v>85</v>
      </c>
      <c r="W390" s="48" t="s">
        <v>85</v>
      </c>
      <c r="X390" s="48" t="s">
        <v>85</v>
      </c>
      <c r="Y390" s="48" t="s">
        <v>85</v>
      </c>
      <c r="Z390" s="48" t="s">
        <v>85</v>
      </c>
      <c r="AA390" s="48" t="s">
        <v>85</v>
      </c>
      <c r="AB390" s="48" t="s">
        <v>85</v>
      </c>
      <c r="AC390" s="48" t="s">
        <v>85</v>
      </c>
      <c r="AD390" s="48" t="s">
        <v>85</v>
      </c>
      <c r="AE390" s="48" t="s">
        <v>85</v>
      </c>
      <c r="AF390" s="48" t="s">
        <v>85</v>
      </c>
      <c r="AG390" s="48" t="s">
        <v>85</v>
      </c>
      <c r="AH390" s="48" t="s">
        <v>85</v>
      </c>
      <c r="AI390" s="281" t="s">
        <v>85</v>
      </c>
      <c r="AJ390" s="48" t="s">
        <v>85</v>
      </c>
      <c r="AK390" s="48" t="s">
        <v>85</v>
      </c>
      <c r="AL390" s="48" t="s">
        <v>85</v>
      </c>
      <c r="AM390" s="48" t="s">
        <v>85</v>
      </c>
      <c r="AN390" s="48" t="s">
        <v>85</v>
      </c>
      <c r="AO390" s="48" t="s">
        <v>85</v>
      </c>
      <c r="AP390" s="48" t="s">
        <v>85</v>
      </c>
      <c r="AQ390" s="48" t="s">
        <v>85</v>
      </c>
      <c r="AR390" s="48" t="s">
        <v>85</v>
      </c>
      <c r="AS390" s="48" t="s">
        <v>85</v>
      </c>
      <c r="AT390" s="48" t="s">
        <v>85</v>
      </c>
      <c r="AU390" s="48" t="s">
        <v>85</v>
      </c>
      <c r="AV390" s="48" t="s">
        <v>85</v>
      </c>
      <c r="AW390" s="48" t="s">
        <v>85</v>
      </c>
      <c r="AX390" s="48" t="s">
        <v>85</v>
      </c>
      <c r="AY390" s="48" t="s">
        <v>85</v>
      </c>
    </row>
    <row r="391" spans="1:51" ht="15" thickBot="1" x14ac:dyDescent="0.35">
      <c r="P391" t="s">
        <v>85</v>
      </c>
      <c r="Q391" t="s">
        <v>85</v>
      </c>
      <c r="R391" t="s">
        <v>85</v>
      </c>
      <c r="S391" t="s">
        <v>85</v>
      </c>
      <c r="T391" t="s">
        <v>85</v>
      </c>
      <c r="U391" t="s">
        <v>85</v>
      </c>
      <c r="V391" t="s">
        <v>85</v>
      </c>
      <c r="W391" t="s">
        <v>85</v>
      </c>
      <c r="X391" t="s">
        <v>85</v>
      </c>
      <c r="Y391" t="s">
        <v>85</v>
      </c>
      <c r="Z391" t="s">
        <v>85</v>
      </c>
      <c r="AA391" t="s">
        <v>85</v>
      </c>
      <c r="AB391" t="s">
        <v>85</v>
      </c>
      <c r="AC391" t="s">
        <v>85</v>
      </c>
      <c r="AD391" t="s">
        <v>85</v>
      </c>
      <c r="AE391" t="s">
        <v>85</v>
      </c>
      <c r="AF391" t="s">
        <v>85</v>
      </c>
      <c r="AG391" t="s">
        <v>85</v>
      </c>
      <c r="AH391" t="s">
        <v>85</v>
      </c>
      <c r="AI391" t="s">
        <v>85</v>
      </c>
    </row>
    <row r="392" spans="1:51" ht="18" customHeight="1" x14ac:dyDescent="0.3">
      <c r="A392" s="48" t="s">
        <v>19</v>
      </c>
      <c r="B392" s="311" t="s">
        <v>375</v>
      </c>
      <c r="C392" s="179" t="s">
        <v>191</v>
      </c>
      <c r="D392" s="49" t="s">
        <v>339</v>
      </c>
      <c r="E392" s="166">
        <v>9.9999999999999995E-8</v>
      </c>
      <c r="F392" s="163">
        <v>489</v>
      </c>
      <c r="G392" s="48">
        <v>0.2</v>
      </c>
      <c r="H392" s="50">
        <f>E392*F392*G392</f>
        <v>9.7799999999999995E-6</v>
      </c>
      <c r="I392" s="164">
        <v>25.54</v>
      </c>
      <c r="J392" s="169">
        <f>I392</f>
        <v>25.54</v>
      </c>
      <c r="K392" s="172" t="s">
        <v>184</v>
      </c>
      <c r="L392" s="177">
        <v>0</v>
      </c>
      <c r="M392" s="92" t="str">
        <f t="shared" ref="M392:M399" si="492">A392</f>
        <v>С1</v>
      </c>
      <c r="N392" s="92" t="str">
        <f t="shared" ref="N392:N399" si="493">B392</f>
        <v>Трубопровод бутановой фракции с VCC до ПАО"НКНХ" Т-9
Рег.№ТТ-118 (МЦК),</v>
      </c>
      <c r="O392" s="92" t="str">
        <f t="shared" ref="O392:O399" si="494">D392</f>
        <v>Полное-факельное горение</v>
      </c>
      <c r="P392" s="92" t="s">
        <v>85</v>
      </c>
      <c r="Q392" s="92" t="s">
        <v>85</v>
      </c>
      <c r="R392" s="92" t="s">
        <v>85</v>
      </c>
      <c r="S392" s="92" t="s">
        <v>85</v>
      </c>
      <c r="T392" s="92" t="s">
        <v>85</v>
      </c>
      <c r="U392" s="92" t="s">
        <v>85</v>
      </c>
      <c r="V392" s="92" t="s">
        <v>85</v>
      </c>
      <c r="W392" s="92" t="s">
        <v>85</v>
      </c>
      <c r="X392" s="92" t="s">
        <v>85</v>
      </c>
      <c r="Y392" s="92">
        <v>28</v>
      </c>
      <c r="Z392" s="92">
        <v>5</v>
      </c>
      <c r="AA392" s="92" t="s">
        <v>85</v>
      </c>
      <c r="AB392" s="92" t="s">
        <v>85</v>
      </c>
      <c r="AC392" s="92" t="s">
        <v>85</v>
      </c>
      <c r="AD392" s="92" t="s">
        <v>85</v>
      </c>
      <c r="AE392" s="92" t="s">
        <v>85</v>
      </c>
      <c r="AF392" s="92" t="s">
        <v>85</v>
      </c>
      <c r="AG392" s="92" t="s">
        <v>85</v>
      </c>
      <c r="AH392" s="92" t="s">
        <v>85</v>
      </c>
      <c r="AI392" t="s">
        <v>85</v>
      </c>
      <c r="AJ392" s="52">
        <v>2</v>
      </c>
      <c r="AK392" s="52">
        <v>4</v>
      </c>
      <c r="AL392" s="165">
        <v>2.86</v>
      </c>
      <c r="AM392" s="165">
        <v>2.7E-2</v>
      </c>
      <c r="AN392" s="165">
        <v>20</v>
      </c>
      <c r="AO392" s="92"/>
      <c r="AP392" s="92"/>
      <c r="AQ392" s="93">
        <f>AM392*I392+AL392</f>
        <v>3.5495799999999997</v>
      </c>
      <c r="AR392" s="93">
        <f>0.1*AQ392</f>
        <v>0.354958</v>
      </c>
      <c r="AS392" s="94">
        <f>AJ392*3+0.25*AK392</f>
        <v>7</v>
      </c>
      <c r="AT392" s="94">
        <f>SUM(AQ392:AS392)/4</f>
        <v>2.7261344999999997</v>
      </c>
      <c r="AU392" s="93">
        <f>10068.2*J392*POWER(10,-6)</f>
        <v>0.25714182800000002</v>
      </c>
      <c r="AV392" s="94">
        <f t="shared" ref="AV392:AV399" si="495">AU392+AT392+AS392+AR392+AQ392</f>
        <v>13.887814327999997</v>
      </c>
      <c r="AW392" s="95">
        <f>AJ392*H392</f>
        <v>1.9559999999999999E-5</v>
      </c>
      <c r="AX392" s="95">
        <f>H392*AK392</f>
        <v>3.9119999999999998E-5</v>
      </c>
      <c r="AY392" s="95">
        <f>H392*AV392</f>
        <v>1.3582282412783996E-4</v>
      </c>
    </row>
    <row r="393" spans="1:51" x14ac:dyDescent="0.3">
      <c r="A393" s="48" t="s">
        <v>20</v>
      </c>
      <c r="B393" s="48" t="str">
        <f>B392</f>
        <v>Трубопровод бутановой фракции с VCC до ПАО"НКНХ" Т-9
Рег.№ТТ-118 (МЦК),</v>
      </c>
      <c r="C393" s="179" t="s">
        <v>169</v>
      </c>
      <c r="D393" s="49" t="s">
        <v>63</v>
      </c>
      <c r="E393" s="167">
        <f>E392</f>
        <v>9.9999999999999995E-8</v>
      </c>
      <c r="F393" s="168">
        <f>F392</f>
        <v>489</v>
      </c>
      <c r="G393" s="48">
        <v>0.1152</v>
      </c>
      <c r="H393" s="50">
        <f t="shared" ref="H393:H399" si="496">E393*F393*G393</f>
        <v>5.6332799999999994E-6</v>
      </c>
      <c r="I393" s="162">
        <f>I392</f>
        <v>25.54</v>
      </c>
      <c r="J393" s="180">
        <f>0.058*I392</f>
        <v>1.48132</v>
      </c>
      <c r="K393" s="174" t="s">
        <v>185</v>
      </c>
      <c r="L393" s="178">
        <v>0</v>
      </c>
      <c r="M393" s="92" t="str">
        <f t="shared" si="492"/>
        <v>С2</v>
      </c>
      <c r="N393" s="92" t="str">
        <f t="shared" si="493"/>
        <v>Трубопровод бутановой фракции с VCC до ПАО"НКНХ" Т-9
Рег.№ТТ-118 (МЦК),</v>
      </c>
      <c r="O393" s="92" t="str">
        <f t="shared" si="494"/>
        <v>Полное-взрыв</v>
      </c>
      <c r="P393" s="92" t="s">
        <v>85</v>
      </c>
      <c r="Q393" s="92" t="s">
        <v>85</v>
      </c>
      <c r="R393" s="92" t="s">
        <v>85</v>
      </c>
      <c r="S393" s="92" t="s">
        <v>85</v>
      </c>
      <c r="T393" s="92">
        <v>0</v>
      </c>
      <c r="U393" s="92">
        <v>73.099999999999994</v>
      </c>
      <c r="V393" s="92">
        <v>208.1</v>
      </c>
      <c r="W393" s="92">
        <v>528.1</v>
      </c>
      <c r="X393" s="92">
        <v>893.1</v>
      </c>
      <c r="Y393" s="92" t="s">
        <v>85</v>
      </c>
      <c r="Z393" s="92" t="s">
        <v>85</v>
      </c>
      <c r="AA393" s="92" t="s">
        <v>85</v>
      </c>
      <c r="AB393" s="92" t="s">
        <v>85</v>
      </c>
      <c r="AC393" s="92" t="s">
        <v>85</v>
      </c>
      <c r="AD393" s="92" t="s">
        <v>85</v>
      </c>
      <c r="AE393" s="92" t="s">
        <v>85</v>
      </c>
      <c r="AF393" s="92" t="s">
        <v>85</v>
      </c>
      <c r="AG393" s="92" t="s">
        <v>85</v>
      </c>
      <c r="AH393" s="92" t="s">
        <v>85</v>
      </c>
      <c r="AI393" t="s">
        <v>85</v>
      </c>
      <c r="AJ393" s="52">
        <v>4</v>
      </c>
      <c r="AK393" s="52">
        <v>5</v>
      </c>
      <c r="AL393" s="92">
        <f>AL392</f>
        <v>2.86</v>
      </c>
      <c r="AM393" s="92">
        <f>AM392</f>
        <v>2.7E-2</v>
      </c>
      <c r="AN393" s="92">
        <f>AN392</f>
        <v>20</v>
      </c>
      <c r="AO393" s="92"/>
      <c r="AP393" s="92"/>
      <c r="AQ393" s="93">
        <f>AM393*I393+AL393</f>
        <v>3.5495799999999997</v>
      </c>
      <c r="AR393" s="93">
        <f t="shared" ref="AR393:AR399" si="497">0.1*AQ393</f>
        <v>0.354958</v>
      </c>
      <c r="AS393" s="94">
        <f t="shared" ref="AS393:AS399" si="498">AJ393*3+0.25*AK393</f>
        <v>13.25</v>
      </c>
      <c r="AT393" s="94">
        <f t="shared" ref="AT393:AT399" si="499">SUM(AQ393:AS393)/4</f>
        <v>4.2886344999999997</v>
      </c>
      <c r="AU393" s="93">
        <f>10068.2*J393*POWER(10,-6)*10</f>
        <v>0.14914226024000002</v>
      </c>
      <c r="AV393" s="94">
        <f t="shared" si="495"/>
        <v>21.592314760239997</v>
      </c>
      <c r="AW393" s="95">
        <f t="shared" ref="AW393:AW399" si="500">AJ393*H393</f>
        <v>2.2533119999999997E-5</v>
      </c>
      <c r="AX393" s="95">
        <f t="shared" ref="AX393:AX399" si="501">H393*AK393</f>
        <v>2.8166399999999995E-5</v>
      </c>
      <c r="AY393" s="95">
        <f t="shared" ref="AY393:AY399" si="502">H393*AV393</f>
        <v>1.2163555489256475E-4</v>
      </c>
    </row>
    <row r="394" spans="1:51" x14ac:dyDescent="0.3">
      <c r="A394" s="48" t="s">
        <v>21</v>
      </c>
      <c r="B394" s="48" t="str">
        <f>B392</f>
        <v>Трубопровод бутановой фракции с VCC до ПАО"НКНХ" Т-9
Рег.№ТТ-118 (МЦК),</v>
      </c>
      <c r="C394" s="179" t="s">
        <v>336</v>
      </c>
      <c r="D394" s="49" t="s">
        <v>334</v>
      </c>
      <c r="E394" s="167">
        <f>E392</f>
        <v>9.9999999999999995E-8</v>
      </c>
      <c r="F394" s="168">
        <f>F392</f>
        <v>489</v>
      </c>
      <c r="G394" s="48">
        <v>7.6799999999999993E-2</v>
      </c>
      <c r="H394" s="50">
        <f t="shared" si="496"/>
        <v>3.7555199999999992E-6</v>
      </c>
      <c r="I394" s="162">
        <f>I392</f>
        <v>25.54</v>
      </c>
      <c r="J394" s="169">
        <f>0.3*I392</f>
        <v>7.661999999999999</v>
      </c>
      <c r="K394" s="174" t="s">
        <v>186</v>
      </c>
      <c r="L394" s="178">
        <v>5</v>
      </c>
      <c r="M394" s="92" t="str">
        <f t="shared" si="492"/>
        <v>С3</v>
      </c>
      <c r="N394" s="92" t="str">
        <f t="shared" si="493"/>
        <v>Трубопровод бутановой фракции с VCC до ПАО"НКНХ" Т-9
Рег.№ТТ-118 (МЦК),</v>
      </c>
      <c r="O394" s="92" t="str">
        <f t="shared" si="494"/>
        <v>Полное-огненный шар</v>
      </c>
      <c r="P394" s="92" t="s">
        <v>85</v>
      </c>
      <c r="Q394" s="92" t="s">
        <v>85</v>
      </c>
      <c r="R394" s="92" t="s">
        <v>85</v>
      </c>
      <c r="S394" s="92" t="s">
        <v>85</v>
      </c>
      <c r="T394" s="92" t="s">
        <v>85</v>
      </c>
      <c r="U394" s="92" t="s">
        <v>85</v>
      </c>
      <c r="V394" s="92" t="s">
        <v>85</v>
      </c>
      <c r="W394" s="92" t="s">
        <v>85</v>
      </c>
      <c r="X394" s="92" t="s">
        <v>85</v>
      </c>
      <c r="Y394" s="92" t="s">
        <v>85</v>
      </c>
      <c r="Z394" s="92" t="s">
        <v>85</v>
      </c>
      <c r="AA394" s="92" t="s">
        <v>85</v>
      </c>
      <c r="AB394" s="92" t="s">
        <v>85</v>
      </c>
      <c r="AC394" s="92" t="s">
        <v>85</v>
      </c>
      <c r="AD394" s="92" t="s">
        <v>85</v>
      </c>
      <c r="AE394" s="92">
        <v>74.5</v>
      </c>
      <c r="AF394" s="92">
        <v>115</v>
      </c>
      <c r="AG394" s="92">
        <v>139.5</v>
      </c>
      <c r="AH394" s="92">
        <v>182.5</v>
      </c>
      <c r="AI394" t="s">
        <v>85</v>
      </c>
      <c r="AJ394" s="92">
        <v>0</v>
      </c>
      <c r="AK394" s="92">
        <v>0</v>
      </c>
      <c r="AL394" s="92">
        <f>AL392</f>
        <v>2.86</v>
      </c>
      <c r="AM394" s="92">
        <f>AM392</f>
        <v>2.7E-2</v>
      </c>
      <c r="AN394" s="92">
        <f>AN392</f>
        <v>20</v>
      </c>
      <c r="AO394" s="92"/>
      <c r="AP394" s="92"/>
      <c r="AQ394" s="93">
        <f>AM394*I394*0.1+AL394</f>
        <v>2.9289579999999997</v>
      </c>
      <c r="AR394" s="93">
        <f t="shared" si="497"/>
        <v>0.29289579999999998</v>
      </c>
      <c r="AS394" s="94">
        <f t="shared" si="498"/>
        <v>0</v>
      </c>
      <c r="AT394" s="94">
        <f t="shared" si="499"/>
        <v>0.80546344999999997</v>
      </c>
      <c r="AU394" s="93">
        <f>1333*J392*POWER(10,-6)</f>
        <v>3.4044819999999996E-2</v>
      </c>
      <c r="AV394" s="94">
        <f t="shared" si="495"/>
        <v>4.0613620699999995</v>
      </c>
      <c r="AW394" s="95">
        <f t="shared" si="500"/>
        <v>0</v>
      </c>
      <c r="AX394" s="95">
        <f t="shared" si="501"/>
        <v>0</v>
      </c>
      <c r="AY394" s="95">
        <f t="shared" si="502"/>
        <v>1.5252526481126394E-5</v>
      </c>
    </row>
    <row r="395" spans="1:51" x14ac:dyDescent="0.3">
      <c r="A395" s="48" t="s">
        <v>22</v>
      </c>
      <c r="B395" s="48" t="str">
        <f>B392</f>
        <v>Трубопровод бутановой фракции с VCC до ПАО"НКНХ" Т-9
Рег.№ТТ-118 (МЦК),</v>
      </c>
      <c r="C395" s="179" t="s">
        <v>170</v>
      </c>
      <c r="D395" s="49" t="s">
        <v>61</v>
      </c>
      <c r="E395" s="167">
        <f>E392</f>
        <v>9.9999999999999995E-8</v>
      </c>
      <c r="F395" s="168">
        <f>F392</f>
        <v>489</v>
      </c>
      <c r="G395" s="48">
        <v>0.60799999999999998</v>
      </c>
      <c r="H395" s="50">
        <f t="shared" si="496"/>
        <v>2.9731199999999998E-5</v>
      </c>
      <c r="I395" s="162">
        <f>I392</f>
        <v>25.54</v>
      </c>
      <c r="J395" s="171">
        <v>0</v>
      </c>
      <c r="K395" s="174" t="s">
        <v>188</v>
      </c>
      <c r="L395" s="178">
        <v>45390</v>
      </c>
      <c r="M395" s="92" t="str">
        <f t="shared" si="492"/>
        <v>С4</v>
      </c>
      <c r="N395" s="92" t="str">
        <f t="shared" si="493"/>
        <v>Трубопровод бутановой фракции с VCC до ПАО"НКНХ" Т-9
Рег.№ТТ-118 (МЦК),</v>
      </c>
      <c r="O395" s="92" t="str">
        <f t="shared" si="494"/>
        <v>Полное-ликвидация</v>
      </c>
      <c r="P395" s="92" t="s">
        <v>85</v>
      </c>
      <c r="Q395" s="92" t="s">
        <v>85</v>
      </c>
      <c r="R395" s="92" t="s">
        <v>85</v>
      </c>
      <c r="S395" s="92" t="s">
        <v>85</v>
      </c>
      <c r="T395" s="92" t="s">
        <v>85</v>
      </c>
      <c r="U395" s="92" t="s">
        <v>85</v>
      </c>
      <c r="V395" s="92" t="s">
        <v>85</v>
      </c>
      <c r="W395" s="92" t="s">
        <v>85</v>
      </c>
      <c r="X395" s="92" t="s">
        <v>85</v>
      </c>
      <c r="Y395" s="92" t="s">
        <v>85</v>
      </c>
      <c r="Z395" s="92" t="s">
        <v>85</v>
      </c>
      <c r="AA395" s="92" t="s">
        <v>85</v>
      </c>
      <c r="AB395" s="92" t="s">
        <v>85</v>
      </c>
      <c r="AC395" s="92" t="s">
        <v>85</v>
      </c>
      <c r="AD395" s="92" t="s">
        <v>85</v>
      </c>
      <c r="AE395" s="92" t="s">
        <v>85</v>
      </c>
      <c r="AF395" s="92" t="s">
        <v>85</v>
      </c>
      <c r="AG395" s="92" t="s">
        <v>85</v>
      </c>
      <c r="AH395" s="92" t="s">
        <v>85</v>
      </c>
      <c r="AI395" t="s">
        <v>85</v>
      </c>
      <c r="AJ395" s="92">
        <v>0</v>
      </c>
      <c r="AK395" s="92">
        <v>0</v>
      </c>
      <c r="AL395" s="92">
        <f>AL392</f>
        <v>2.86</v>
      </c>
      <c r="AM395" s="92">
        <f>AM392</f>
        <v>2.7E-2</v>
      </c>
      <c r="AN395" s="92">
        <f>AN392</f>
        <v>20</v>
      </c>
      <c r="AO395" s="92"/>
      <c r="AP395" s="92"/>
      <c r="AQ395" s="93">
        <f>AM395*I395*0.1+AL395</f>
        <v>2.9289579999999997</v>
      </c>
      <c r="AR395" s="93">
        <f t="shared" si="497"/>
        <v>0.29289579999999998</v>
      </c>
      <c r="AS395" s="94">
        <f t="shared" si="498"/>
        <v>0</v>
      </c>
      <c r="AT395" s="94">
        <f t="shared" si="499"/>
        <v>0.80546344999999997</v>
      </c>
      <c r="AU395" s="93">
        <f>1333*J393*POWER(10,-6)</f>
        <v>1.97459956E-3</v>
      </c>
      <c r="AV395" s="94">
        <f t="shared" si="495"/>
        <v>4.0292918495599999</v>
      </c>
      <c r="AW395" s="95">
        <f t="shared" si="500"/>
        <v>0</v>
      </c>
      <c r="AX395" s="95">
        <f t="shared" si="501"/>
        <v>0</v>
      </c>
      <c r="AY395" s="95">
        <f t="shared" si="502"/>
        <v>1.1979568183763826E-4</v>
      </c>
    </row>
    <row r="396" spans="1:51" x14ac:dyDescent="0.3">
      <c r="A396" s="48" t="s">
        <v>23</v>
      </c>
      <c r="B396" s="48" t="str">
        <f>B392</f>
        <v>Трубопровод бутановой фракции с VCC до ПАО"НКНХ" Т-9
Рег.№ТТ-118 (МЦК),</v>
      </c>
      <c r="C396" s="179" t="s">
        <v>195</v>
      </c>
      <c r="D396" s="49" t="s">
        <v>196</v>
      </c>
      <c r="E396" s="166">
        <v>4.9999999999999998E-7</v>
      </c>
      <c r="F396" s="168">
        <f>F392</f>
        <v>489</v>
      </c>
      <c r="G396" s="48">
        <v>3.5000000000000003E-2</v>
      </c>
      <c r="H396" s="50">
        <f t="shared" si="496"/>
        <v>8.5575000000000007E-6</v>
      </c>
      <c r="I396" s="162">
        <f>0.15*I392</f>
        <v>3.8309999999999995</v>
      </c>
      <c r="J396" s="169">
        <f>I396</f>
        <v>3.8309999999999995</v>
      </c>
      <c r="K396" s="174" t="s">
        <v>189</v>
      </c>
      <c r="L396" s="178">
        <v>3</v>
      </c>
      <c r="M396" s="92" t="str">
        <f t="shared" si="492"/>
        <v>С5</v>
      </c>
      <c r="N396" s="92" t="str">
        <f t="shared" si="493"/>
        <v>Трубопровод бутановой фракции с VCC до ПАО"НКНХ" Т-9
Рег.№ТТ-118 (МЦК),</v>
      </c>
      <c r="O396" s="92" t="str">
        <f t="shared" si="494"/>
        <v>Частичное-факел</v>
      </c>
      <c r="P396" s="92" t="s">
        <v>85</v>
      </c>
      <c r="Q396" s="92" t="s">
        <v>85</v>
      </c>
      <c r="R396" s="92" t="s">
        <v>85</v>
      </c>
      <c r="S396" s="92" t="s">
        <v>85</v>
      </c>
      <c r="T396" s="92" t="s">
        <v>85</v>
      </c>
      <c r="U396" s="92" t="s">
        <v>85</v>
      </c>
      <c r="V396" s="92" t="s">
        <v>85</v>
      </c>
      <c r="W396" s="92" t="s">
        <v>85</v>
      </c>
      <c r="X396" s="92" t="s">
        <v>85</v>
      </c>
      <c r="Y396" s="92">
        <v>18</v>
      </c>
      <c r="Z396" s="92">
        <v>3</v>
      </c>
      <c r="AA396" s="92" t="s">
        <v>85</v>
      </c>
      <c r="AB396" s="92" t="s">
        <v>85</v>
      </c>
      <c r="AC396" s="92" t="s">
        <v>85</v>
      </c>
      <c r="AD396" s="92" t="s">
        <v>85</v>
      </c>
      <c r="AE396" s="92" t="s">
        <v>85</v>
      </c>
      <c r="AF396" s="92" t="s">
        <v>85</v>
      </c>
      <c r="AG396" s="92" t="s">
        <v>85</v>
      </c>
      <c r="AH396" s="92" t="s">
        <v>85</v>
      </c>
      <c r="AI396" t="s">
        <v>85</v>
      </c>
      <c r="AJ396" s="92">
        <v>0</v>
      </c>
      <c r="AK396" s="92">
        <v>2</v>
      </c>
      <c r="AL396" s="92">
        <f>0.1*$AL$2</f>
        <v>0.25</v>
      </c>
      <c r="AM396" s="92">
        <f>AM392</f>
        <v>2.7E-2</v>
      </c>
      <c r="AN396" s="92">
        <f>ROUNDUP(AN392/3,0)</f>
        <v>7</v>
      </c>
      <c r="AO396" s="92"/>
      <c r="AP396" s="92"/>
      <c r="AQ396" s="93">
        <f>AM396*I396+AL396</f>
        <v>0.353437</v>
      </c>
      <c r="AR396" s="93">
        <f t="shared" si="497"/>
        <v>3.5343699999999999E-2</v>
      </c>
      <c r="AS396" s="94">
        <f t="shared" si="498"/>
        <v>0.5</v>
      </c>
      <c r="AT396" s="94">
        <f t="shared" si="499"/>
        <v>0.22219517499999999</v>
      </c>
      <c r="AU396" s="93">
        <f>10068.2*J396*POWER(10,-6)</f>
        <v>3.8571274199999998E-2</v>
      </c>
      <c r="AV396" s="94">
        <f t="shared" si="495"/>
        <v>1.1495471492</v>
      </c>
      <c r="AW396" s="95">
        <f t="shared" si="500"/>
        <v>0</v>
      </c>
      <c r="AX396" s="95">
        <f t="shared" si="501"/>
        <v>1.7115000000000001E-5</v>
      </c>
      <c r="AY396" s="95">
        <f t="shared" si="502"/>
        <v>9.8372497292790015E-6</v>
      </c>
    </row>
    <row r="397" spans="1:51" x14ac:dyDescent="0.3">
      <c r="A397" s="48" t="s">
        <v>24</v>
      </c>
      <c r="B397" s="48" t="str">
        <f>B392</f>
        <v>Трубопровод бутановой фракции с VCC до ПАО"НКНХ" Т-9
Рег.№ТТ-118 (МЦК),</v>
      </c>
      <c r="C397" s="179" t="s">
        <v>197</v>
      </c>
      <c r="D397" s="49" t="s">
        <v>198</v>
      </c>
      <c r="E397" s="167">
        <f>E396</f>
        <v>4.9999999999999998E-7</v>
      </c>
      <c r="F397" s="168">
        <v>635</v>
      </c>
      <c r="G397" s="48">
        <v>8.3000000000000001E-3</v>
      </c>
      <c r="H397" s="50">
        <f t="shared" si="496"/>
        <v>2.6352499999999999E-6</v>
      </c>
      <c r="I397" s="162">
        <f>I396</f>
        <v>3.8309999999999995</v>
      </c>
      <c r="J397" s="169">
        <f>J393*0.15</f>
        <v>0.22219799999999998</v>
      </c>
      <c r="K397" s="173" t="s">
        <v>200</v>
      </c>
      <c r="L397" s="230">
        <v>19</v>
      </c>
      <c r="M397" s="92" t="str">
        <f t="shared" si="492"/>
        <v>С6</v>
      </c>
      <c r="N397" s="92" t="str">
        <f t="shared" si="493"/>
        <v>Трубопровод бутановой фракции с VCC до ПАО"НКНХ" Т-9
Рег.№ТТ-118 (МЦК),</v>
      </c>
      <c r="O397" s="92" t="str">
        <f t="shared" si="494"/>
        <v>Частичное-взрыв</v>
      </c>
      <c r="P397" s="92" t="s">
        <v>85</v>
      </c>
      <c r="Q397" s="92" t="s">
        <v>85</v>
      </c>
      <c r="R397" s="92" t="s">
        <v>85</v>
      </c>
      <c r="S397" s="92" t="s">
        <v>85</v>
      </c>
      <c r="T397" s="92">
        <v>0</v>
      </c>
      <c r="U397" s="92">
        <v>38.6</v>
      </c>
      <c r="V397" s="92">
        <v>110.6</v>
      </c>
      <c r="W397" s="92">
        <v>280.60000000000002</v>
      </c>
      <c r="X397" s="92">
        <v>474.6</v>
      </c>
      <c r="Y397" s="92" t="s">
        <v>85</v>
      </c>
      <c r="Z397" s="92" t="s">
        <v>85</v>
      </c>
      <c r="AA397" s="92" t="s">
        <v>85</v>
      </c>
      <c r="AB397" s="92" t="s">
        <v>85</v>
      </c>
      <c r="AC397" s="92" t="s">
        <v>85</v>
      </c>
      <c r="AD397" s="92" t="s">
        <v>85</v>
      </c>
      <c r="AE397" s="92" t="s">
        <v>85</v>
      </c>
      <c r="AF397" s="92" t="s">
        <v>85</v>
      </c>
      <c r="AG397" s="92" t="s">
        <v>85</v>
      </c>
      <c r="AH397" s="92" t="s">
        <v>85</v>
      </c>
      <c r="AI397" t="s">
        <v>85</v>
      </c>
      <c r="AJ397" s="92">
        <v>0</v>
      </c>
      <c r="AK397" s="92">
        <v>1</v>
      </c>
      <c r="AL397" s="92">
        <f>0.1*$AL$2</f>
        <v>0.25</v>
      </c>
      <c r="AM397" s="92">
        <f>AM392</f>
        <v>2.7E-2</v>
      </c>
      <c r="AN397" s="92">
        <f>AN396</f>
        <v>7</v>
      </c>
      <c r="AO397" s="92"/>
      <c r="AP397" s="92"/>
      <c r="AQ397" s="93">
        <f t="shared" ref="AQ397:AQ398" si="503">AM397*I397+AL397</f>
        <v>0.353437</v>
      </c>
      <c r="AR397" s="93">
        <f t="shared" si="497"/>
        <v>3.5343699999999999E-2</v>
      </c>
      <c r="AS397" s="94">
        <f t="shared" si="498"/>
        <v>0.25</v>
      </c>
      <c r="AT397" s="94">
        <f t="shared" si="499"/>
        <v>0.15969517499999999</v>
      </c>
      <c r="AU397" s="93">
        <f>10068.2*J397*POWER(10,-6)*10</f>
        <v>2.2371339035999999E-2</v>
      </c>
      <c r="AV397" s="94">
        <f t="shared" si="495"/>
        <v>0.82084721403599992</v>
      </c>
      <c r="AW397" s="95">
        <f t="shared" si="500"/>
        <v>0</v>
      </c>
      <c r="AX397" s="95">
        <f t="shared" si="501"/>
        <v>2.6352499999999999E-6</v>
      </c>
      <c r="AY397" s="95">
        <f t="shared" si="502"/>
        <v>2.1631376207883685E-6</v>
      </c>
    </row>
    <row r="398" spans="1:51" x14ac:dyDescent="0.3">
      <c r="A398" s="48" t="s">
        <v>219</v>
      </c>
      <c r="B398" s="48" t="str">
        <f>B392</f>
        <v>Трубопровод бутановой фракции с VCC до ПАО"НКНХ" Т-9
Рег.№ТТ-118 (МЦК),</v>
      </c>
      <c r="C398" s="179" t="s">
        <v>172</v>
      </c>
      <c r="D398" s="49" t="s">
        <v>174</v>
      </c>
      <c r="E398" s="167">
        <f>E396</f>
        <v>4.9999999999999998E-7</v>
      </c>
      <c r="F398" s="168">
        <f>F392</f>
        <v>489</v>
      </c>
      <c r="G398" s="48">
        <v>2.64E-2</v>
      </c>
      <c r="H398" s="50">
        <f t="shared" si="496"/>
        <v>6.4547999999999996E-6</v>
      </c>
      <c r="I398" s="162">
        <f>0.15*I392</f>
        <v>3.8309999999999995</v>
      </c>
      <c r="J398" s="169">
        <f>J394*0.15</f>
        <v>1.1492999999999998</v>
      </c>
      <c r="K398" s="174"/>
      <c r="L398" s="178"/>
      <c r="M398" s="92" t="str">
        <f t="shared" si="492"/>
        <v>С7</v>
      </c>
      <c r="N398" s="92" t="str">
        <f t="shared" si="493"/>
        <v>Трубопровод бутановой фракции с VCC до ПАО"НКНХ" Т-9
Рег.№ТТ-118 (МЦК),</v>
      </c>
      <c r="O398" s="92" t="str">
        <f t="shared" si="494"/>
        <v>Частичное-пожар-вспышка</v>
      </c>
      <c r="P398" s="92" t="s">
        <v>85</v>
      </c>
      <c r="Q398" s="92" t="s">
        <v>85</v>
      </c>
      <c r="R398" s="92" t="s">
        <v>85</v>
      </c>
      <c r="S398" s="92" t="s">
        <v>85</v>
      </c>
      <c r="T398" s="92" t="s">
        <v>85</v>
      </c>
      <c r="U398" s="92" t="s">
        <v>85</v>
      </c>
      <c r="V398" s="92" t="s">
        <v>85</v>
      </c>
      <c r="W398" s="92" t="s">
        <v>85</v>
      </c>
      <c r="X398" s="92" t="s">
        <v>85</v>
      </c>
      <c r="Y398" s="92" t="s">
        <v>85</v>
      </c>
      <c r="Z398" s="92" t="s">
        <v>85</v>
      </c>
      <c r="AA398" s="92">
        <v>35.090000000000003</v>
      </c>
      <c r="AB398" s="92">
        <v>42.11</v>
      </c>
      <c r="AC398" s="92" t="s">
        <v>85</v>
      </c>
      <c r="AD398" s="92" t="s">
        <v>85</v>
      </c>
      <c r="AE398" s="92" t="s">
        <v>85</v>
      </c>
      <c r="AF398" s="92" t="s">
        <v>85</v>
      </c>
      <c r="AG398" s="92" t="s">
        <v>85</v>
      </c>
      <c r="AH398" s="92" t="s">
        <v>85</v>
      </c>
      <c r="AI398" t="s">
        <v>85</v>
      </c>
      <c r="AJ398" s="92">
        <v>0</v>
      </c>
      <c r="AK398" s="92">
        <v>1</v>
      </c>
      <c r="AL398" s="92">
        <f>0.1*$AL$2</f>
        <v>0.25</v>
      </c>
      <c r="AM398" s="92">
        <f>AM392</f>
        <v>2.7E-2</v>
      </c>
      <c r="AN398" s="92">
        <f>ROUNDUP(AN392/3,0)</f>
        <v>7</v>
      </c>
      <c r="AO398" s="92"/>
      <c r="AP398" s="92"/>
      <c r="AQ398" s="93">
        <f t="shared" si="503"/>
        <v>0.353437</v>
      </c>
      <c r="AR398" s="93">
        <f t="shared" si="497"/>
        <v>3.5343699999999999E-2</v>
      </c>
      <c r="AS398" s="94">
        <f t="shared" si="498"/>
        <v>0.25</v>
      </c>
      <c r="AT398" s="94">
        <f t="shared" si="499"/>
        <v>0.15969517499999999</v>
      </c>
      <c r="AU398" s="93">
        <f>10068.2*J398*POWER(10,-6)*10</f>
        <v>0.11571382259999999</v>
      </c>
      <c r="AV398" s="94">
        <f t="shared" si="495"/>
        <v>0.91418969760000002</v>
      </c>
      <c r="AW398" s="95">
        <f t="shared" si="500"/>
        <v>0</v>
      </c>
      <c r="AX398" s="95">
        <f t="shared" si="501"/>
        <v>6.4547999999999996E-6</v>
      </c>
      <c r="AY398" s="95">
        <f t="shared" si="502"/>
        <v>5.9009116600684801E-6</v>
      </c>
    </row>
    <row r="399" spans="1:51" ht="15" thickBot="1" x14ac:dyDescent="0.35">
      <c r="A399" s="48" t="s">
        <v>220</v>
      </c>
      <c r="B399" s="48" t="str">
        <f>B392</f>
        <v>Трубопровод бутановой фракции с VCC до ПАО"НКНХ" Т-9
Рег.№ТТ-118 (МЦК),</v>
      </c>
      <c r="C399" s="179" t="s">
        <v>173</v>
      </c>
      <c r="D399" s="49" t="s">
        <v>62</v>
      </c>
      <c r="E399" s="167">
        <f>E396</f>
        <v>4.9999999999999998E-7</v>
      </c>
      <c r="F399" s="168">
        <f>F392</f>
        <v>489</v>
      </c>
      <c r="G399" s="48">
        <v>0.93030000000000002</v>
      </c>
      <c r="H399" s="50">
        <f t="shared" si="496"/>
        <v>2.2745834999999997E-4</v>
      </c>
      <c r="I399" s="162">
        <f>0.15*I392</f>
        <v>3.8309999999999995</v>
      </c>
      <c r="J399" s="171">
        <v>0</v>
      </c>
      <c r="K399" s="175"/>
      <c r="L399" s="176"/>
      <c r="M399" s="92" t="str">
        <f t="shared" si="492"/>
        <v>С8</v>
      </c>
      <c r="N399" s="92" t="str">
        <f t="shared" si="493"/>
        <v>Трубопровод бутановой фракции с VCC до ПАО"НКНХ" Т-9
Рег.№ТТ-118 (МЦК),</v>
      </c>
      <c r="O399" s="92" t="str">
        <f t="shared" si="494"/>
        <v>Частичное-ликвидация</v>
      </c>
      <c r="P399" s="92" t="s">
        <v>85</v>
      </c>
      <c r="Q399" s="92" t="s">
        <v>85</v>
      </c>
      <c r="R399" s="92" t="s">
        <v>85</v>
      </c>
      <c r="S399" s="92" t="s">
        <v>85</v>
      </c>
      <c r="T399" s="92" t="s">
        <v>85</v>
      </c>
      <c r="U399" s="92" t="s">
        <v>85</v>
      </c>
      <c r="V399" s="92" t="s">
        <v>85</v>
      </c>
      <c r="W399" s="92" t="s">
        <v>85</v>
      </c>
      <c r="X399" s="92" t="s">
        <v>85</v>
      </c>
      <c r="Y399" s="92" t="s">
        <v>85</v>
      </c>
      <c r="Z399" s="92" t="s">
        <v>85</v>
      </c>
      <c r="AA399" s="92" t="s">
        <v>85</v>
      </c>
      <c r="AB399" s="92" t="s">
        <v>85</v>
      </c>
      <c r="AC399" s="92" t="s">
        <v>85</v>
      </c>
      <c r="AD399" s="92" t="s">
        <v>85</v>
      </c>
      <c r="AE399" s="92" t="s">
        <v>85</v>
      </c>
      <c r="AF399" s="92" t="s">
        <v>85</v>
      </c>
      <c r="AG399" s="92" t="s">
        <v>85</v>
      </c>
      <c r="AH399" s="92" t="s">
        <v>85</v>
      </c>
      <c r="AI399" t="s">
        <v>85</v>
      </c>
      <c r="AJ399" s="92">
        <v>0</v>
      </c>
      <c r="AK399" s="92">
        <v>0</v>
      </c>
      <c r="AL399" s="92">
        <f>0.1*$AL$2</f>
        <v>0.25</v>
      </c>
      <c r="AM399" s="92">
        <f>AM392</f>
        <v>2.7E-2</v>
      </c>
      <c r="AN399" s="92">
        <f>ROUNDUP(AN392/3,0)</f>
        <v>7</v>
      </c>
      <c r="AO399" s="92"/>
      <c r="AP399" s="92"/>
      <c r="AQ399" s="93">
        <f>AM399*I399*0.1+AL399</f>
        <v>0.26034370000000001</v>
      </c>
      <c r="AR399" s="93">
        <f t="shared" si="497"/>
        <v>2.6034370000000001E-2</v>
      </c>
      <c r="AS399" s="94">
        <f t="shared" si="498"/>
        <v>0</v>
      </c>
      <c r="AT399" s="94">
        <f t="shared" si="499"/>
        <v>7.159451750000001E-2</v>
      </c>
      <c r="AU399" s="93">
        <f>1333*J398*POWER(10,-6)</f>
        <v>1.5320168999999996E-3</v>
      </c>
      <c r="AV399" s="94">
        <f t="shared" si="495"/>
        <v>0.35950460440000004</v>
      </c>
      <c r="AW399" s="95">
        <f t="shared" si="500"/>
        <v>0</v>
      </c>
      <c r="AX399" s="95">
        <f t="shared" si="501"/>
        <v>0</v>
      </c>
      <c r="AY399" s="95">
        <f t="shared" si="502"/>
        <v>8.1772324134226745E-5</v>
      </c>
    </row>
    <row r="400" spans="1:51" x14ac:dyDescent="0.3">
      <c r="A400" s="52"/>
      <c r="B400" s="52"/>
      <c r="C400" s="92"/>
      <c r="D400" s="268"/>
      <c r="E400" s="269"/>
      <c r="F400" s="270"/>
      <c r="G400" s="52"/>
      <c r="H400" s="95"/>
      <c r="I400" s="94"/>
      <c r="J400" s="52"/>
      <c r="K400" s="52"/>
      <c r="L400" s="52"/>
      <c r="M400" s="92"/>
      <c r="N400" s="92"/>
      <c r="O400" s="92"/>
      <c r="P400" s="92" t="s">
        <v>85</v>
      </c>
      <c r="Q400" s="92" t="s">
        <v>85</v>
      </c>
      <c r="R400" s="92" t="s">
        <v>85</v>
      </c>
      <c r="S400" s="92" t="s">
        <v>85</v>
      </c>
      <c r="T400" s="92" t="s">
        <v>85</v>
      </c>
      <c r="U400" s="92" t="s">
        <v>85</v>
      </c>
      <c r="V400" s="92" t="s">
        <v>85</v>
      </c>
      <c r="W400" s="92" t="s">
        <v>85</v>
      </c>
      <c r="X400" s="92" t="s">
        <v>85</v>
      </c>
      <c r="Y400" s="92" t="s">
        <v>85</v>
      </c>
      <c r="Z400" s="92" t="s">
        <v>85</v>
      </c>
      <c r="AA400" s="92" t="s">
        <v>85</v>
      </c>
      <c r="AB400" s="92" t="s">
        <v>85</v>
      </c>
      <c r="AC400" s="92" t="s">
        <v>85</v>
      </c>
      <c r="AD400" s="92" t="s">
        <v>85</v>
      </c>
      <c r="AE400" s="92" t="s">
        <v>85</v>
      </c>
      <c r="AF400" s="92" t="s">
        <v>85</v>
      </c>
      <c r="AG400" s="92" t="s">
        <v>85</v>
      </c>
      <c r="AH400" s="92" t="s">
        <v>85</v>
      </c>
      <c r="AI400" t="s">
        <v>85</v>
      </c>
      <c r="AJ400" s="92"/>
      <c r="AK400" s="92"/>
      <c r="AL400" s="92"/>
      <c r="AM400" s="92"/>
      <c r="AN400" s="92"/>
      <c r="AO400" s="92"/>
      <c r="AP400" s="92"/>
      <c r="AQ400" s="93"/>
      <c r="AR400" s="93"/>
      <c r="AS400" s="94"/>
      <c r="AT400" s="94"/>
      <c r="AU400" s="93"/>
      <c r="AV400" s="94"/>
      <c r="AW400" s="95"/>
      <c r="AX400" s="95"/>
      <c r="AY400" s="95"/>
    </row>
    <row r="401" spans="1:51" ht="15" thickBot="1" x14ac:dyDescent="0.35">
      <c r="P401" t="s">
        <v>85</v>
      </c>
      <c r="Q401" t="s">
        <v>85</v>
      </c>
      <c r="R401" t="s">
        <v>85</v>
      </c>
      <c r="S401" t="s">
        <v>85</v>
      </c>
      <c r="T401" t="s">
        <v>85</v>
      </c>
      <c r="U401" t="s">
        <v>85</v>
      </c>
      <c r="V401" t="s">
        <v>85</v>
      </c>
      <c r="W401" t="s">
        <v>85</v>
      </c>
      <c r="X401" t="s">
        <v>85</v>
      </c>
      <c r="Y401" t="s">
        <v>85</v>
      </c>
      <c r="Z401" t="s">
        <v>85</v>
      </c>
      <c r="AA401" t="s">
        <v>85</v>
      </c>
      <c r="AB401" t="s">
        <v>85</v>
      </c>
      <c r="AC401" t="s">
        <v>85</v>
      </c>
      <c r="AD401" t="s">
        <v>85</v>
      </c>
      <c r="AE401" t="s">
        <v>85</v>
      </c>
      <c r="AF401" t="s">
        <v>85</v>
      </c>
      <c r="AG401" t="s">
        <v>85</v>
      </c>
      <c r="AH401" t="s">
        <v>85</v>
      </c>
      <c r="AI401" t="s">
        <v>85</v>
      </c>
    </row>
    <row r="402" spans="1:51" ht="18" customHeight="1" x14ac:dyDescent="0.3">
      <c r="A402" s="48" t="s">
        <v>19</v>
      </c>
      <c r="B402" s="311" t="s">
        <v>376</v>
      </c>
      <c r="C402" s="179" t="s">
        <v>191</v>
      </c>
      <c r="D402" s="49" t="s">
        <v>339</v>
      </c>
      <c r="E402" s="166">
        <v>9.9999999999999995E-8</v>
      </c>
      <c r="F402" s="163">
        <v>369</v>
      </c>
      <c r="G402" s="48">
        <v>0.2</v>
      </c>
      <c r="H402" s="50">
        <f>E402*F402*G402</f>
        <v>7.3799999999999996E-6</v>
      </c>
      <c r="I402" s="164">
        <v>20.53</v>
      </c>
      <c r="J402" s="169">
        <f>I402</f>
        <v>20.53</v>
      </c>
      <c r="K402" s="172" t="s">
        <v>184</v>
      </c>
      <c r="L402" s="177">
        <v>0</v>
      </c>
      <c r="M402" s="92" t="str">
        <f t="shared" ref="M402:M409" si="504">A402</f>
        <v>С1</v>
      </c>
      <c r="N402" s="92" t="str">
        <f t="shared" ref="N402:N409" si="505">B402</f>
        <v>Трубопровод пропановой фракции с VCC до ПАО"НКНХ"Т-2/2
Рег.№ТТ-106(МЦК),</v>
      </c>
      <c r="O402" s="92" t="str">
        <f t="shared" ref="O402:O409" si="506">D402</f>
        <v>Полное-факельное горение</v>
      </c>
      <c r="P402" s="92" t="s">
        <v>85</v>
      </c>
      <c r="Q402" s="92" t="s">
        <v>85</v>
      </c>
      <c r="R402" s="92" t="s">
        <v>85</v>
      </c>
      <c r="S402" s="92" t="s">
        <v>85</v>
      </c>
      <c r="T402" s="92" t="s">
        <v>85</v>
      </c>
      <c r="U402" s="92" t="s">
        <v>85</v>
      </c>
      <c r="V402" s="92" t="s">
        <v>85</v>
      </c>
      <c r="W402" s="92" t="s">
        <v>85</v>
      </c>
      <c r="X402" s="92" t="s">
        <v>85</v>
      </c>
      <c r="Y402" s="92">
        <v>28</v>
      </c>
      <c r="Z402" s="92">
        <v>5</v>
      </c>
      <c r="AA402" s="92" t="s">
        <v>85</v>
      </c>
      <c r="AB402" s="92" t="s">
        <v>85</v>
      </c>
      <c r="AC402" s="92" t="s">
        <v>85</v>
      </c>
      <c r="AD402" s="92" t="s">
        <v>85</v>
      </c>
      <c r="AE402" s="92" t="s">
        <v>85</v>
      </c>
      <c r="AF402" s="92" t="s">
        <v>85</v>
      </c>
      <c r="AG402" s="92" t="s">
        <v>85</v>
      </c>
      <c r="AH402" s="92" t="s">
        <v>85</v>
      </c>
      <c r="AI402" t="s">
        <v>85</v>
      </c>
      <c r="AJ402" s="52">
        <v>2</v>
      </c>
      <c r="AK402" s="52">
        <v>4</v>
      </c>
      <c r="AL402" s="165">
        <v>2.86</v>
      </c>
      <c r="AM402" s="165">
        <v>2.7E-2</v>
      </c>
      <c r="AN402" s="165">
        <v>20</v>
      </c>
      <c r="AO402" s="92"/>
      <c r="AP402" s="92"/>
      <c r="AQ402" s="93">
        <f>AM402*I402+AL402</f>
        <v>3.41431</v>
      </c>
      <c r="AR402" s="93">
        <f>0.1*AQ402</f>
        <v>0.34143100000000004</v>
      </c>
      <c r="AS402" s="94">
        <f>AJ402*3+0.25*AK402</f>
        <v>7</v>
      </c>
      <c r="AT402" s="94">
        <f>SUM(AQ402:AS402)/4</f>
        <v>2.6889352500000001</v>
      </c>
      <c r="AU402" s="93">
        <f>10068.2*J402*POWER(10,-6)</f>
        <v>0.20670014600000003</v>
      </c>
      <c r="AV402" s="94">
        <f t="shared" ref="AV402:AV409" si="507">AU402+AT402+AS402+AR402+AQ402</f>
        <v>13.651376396</v>
      </c>
      <c r="AW402" s="95">
        <f>AJ402*H402</f>
        <v>1.4759999999999999E-5</v>
      </c>
      <c r="AX402" s="95">
        <f>H402*AK402</f>
        <v>2.9519999999999999E-5</v>
      </c>
      <c r="AY402" s="95">
        <f>H402*AV402</f>
        <v>1.0074715780247999E-4</v>
      </c>
    </row>
    <row r="403" spans="1:51" x14ac:dyDescent="0.3">
      <c r="A403" s="48" t="s">
        <v>20</v>
      </c>
      <c r="B403" s="48" t="str">
        <f>B402</f>
        <v>Трубопровод пропановой фракции с VCC до ПАО"НКНХ"Т-2/2
Рег.№ТТ-106(МЦК),</v>
      </c>
      <c r="C403" s="179" t="s">
        <v>169</v>
      </c>
      <c r="D403" s="49" t="s">
        <v>63</v>
      </c>
      <c r="E403" s="167">
        <f>E402</f>
        <v>9.9999999999999995E-8</v>
      </c>
      <c r="F403" s="168">
        <f>F402</f>
        <v>369</v>
      </c>
      <c r="G403" s="48">
        <v>0.1152</v>
      </c>
      <c r="H403" s="50">
        <f t="shared" ref="H403:H409" si="508">E403*F403*G403</f>
        <v>4.2508799999999997E-6</v>
      </c>
      <c r="I403" s="162">
        <f>I402</f>
        <v>20.53</v>
      </c>
      <c r="J403" s="180">
        <f>0.058*I402</f>
        <v>1.1907400000000001</v>
      </c>
      <c r="K403" s="174" t="s">
        <v>185</v>
      </c>
      <c r="L403" s="178">
        <v>0</v>
      </c>
      <c r="M403" s="92" t="str">
        <f t="shared" si="504"/>
        <v>С2</v>
      </c>
      <c r="N403" s="92" t="str">
        <f t="shared" si="505"/>
        <v>Трубопровод пропановой фракции с VCC до ПАО"НКНХ"Т-2/2
Рег.№ТТ-106(МЦК),</v>
      </c>
      <c r="O403" s="92" t="str">
        <f t="shared" si="506"/>
        <v>Полное-взрыв</v>
      </c>
      <c r="P403" s="92" t="s">
        <v>85</v>
      </c>
      <c r="Q403" s="92" t="s">
        <v>85</v>
      </c>
      <c r="R403" s="92" t="s">
        <v>85</v>
      </c>
      <c r="S403" s="92" t="s">
        <v>85</v>
      </c>
      <c r="T403" s="92">
        <v>0</v>
      </c>
      <c r="U403" s="92">
        <v>68.099999999999994</v>
      </c>
      <c r="V403" s="92">
        <v>193.1</v>
      </c>
      <c r="W403" s="92">
        <v>491.1</v>
      </c>
      <c r="X403" s="92">
        <v>830.1</v>
      </c>
      <c r="Y403" s="92" t="s">
        <v>85</v>
      </c>
      <c r="Z403" s="92" t="s">
        <v>85</v>
      </c>
      <c r="AA403" s="92" t="s">
        <v>85</v>
      </c>
      <c r="AB403" s="92" t="s">
        <v>85</v>
      </c>
      <c r="AC403" s="92" t="s">
        <v>85</v>
      </c>
      <c r="AD403" s="92" t="s">
        <v>85</v>
      </c>
      <c r="AE403" s="92" t="s">
        <v>85</v>
      </c>
      <c r="AF403" s="92" t="s">
        <v>85</v>
      </c>
      <c r="AG403" s="92" t="s">
        <v>85</v>
      </c>
      <c r="AH403" s="92" t="s">
        <v>85</v>
      </c>
      <c r="AI403" t="s">
        <v>85</v>
      </c>
      <c r="AJ403" s="52">
        <v>4</v>
      </c>
      <c r="AK403" s="52">
        <v>5</v>
      </c>
      <c r="AL403" s="92">
        <f>AL402</f>
        <v>2.86</v>
      </c>
      <c r="AM403" s="92">
        <f>AM402</f>
        <v>2.7E-2</v>
      </c>
      <c r="AN403" s="92">
        <f>AN402</f>
        <v>20</v>
      </c>
      <c r="AO403" s="92"/>
      <c r="AP403" s="92"/>
      <c r="AQ403" s="93">
        <f>AM403*I403+AL403</f>
        <v>3.41431</v>
      </c>
      <c r="AR403" s="93">
        <f t="shared" ref="AR403:AR409" si="509">0.1*AQ403</f>
        <v>0.34143100000000004</v>
      </c>
      <c r="AS403" s="94">
        <f t="shared" ref="AS403:AS409" si="510">AJ403*3+0.25*AK403</f>
        <v>13.25</v>
      </c>
      <c r="AT403" s="94">
        <f t="shared" ref="AT403:AT409" si="511">SUM(AQ403:AS403)/4</f>
        <v>4.2514352500000001</v>
      </c>
      <c r="AU403" s="93">
        <f>10068.2*J403*POWER(10,-6)*10</f>
        <v>0.11988608468</v>
      </c>
      <c r="AV403" s="94">
        <f t="shared" si="507"/>
        <v>21.377062334680001</v>
      </c>
      <c r="AW403" s="95">
        <f t="shared" ref="AW403:AW409" si="512">AJ403*H403</f>
        <v>1.7003519999999999E-5</v>
      </c>
      <c r="AX403" s="95">
        <f t="shared" ref="AX403:AX409" si="513">H403*AK403</f>
        <v>2.1254399999999998E-5</v>
      </c>
      <c r="AY403" s="95">
        <f t="shared" ref="AY403:AY409" si="514">H403*AV403</f>
        <v>9.0871326737244524E-5</v>
      </c>
    </row>
    <row r="404" spans="1:51" x14ac:dyDescent="0.3">
      <c r="A404" s="48" t="s">
        <v>21</v>
      </c>
      <c r="B404" s="48" t="str">
        <f>B402</f>
        <v>Трубопровод пропановой фракции с VCC до ПАО"НКНХ"Т-2/2
Рег.№ТТ-106(МЦК),</v>
      </c>
      <c r="C404" s="179" t="s">
        <v>336</v>
      </c>
      <c r="D404" s="49" t="s">
        <v>334</v>
      </c>
      <c r="E404" s="167">
        <f>E402</f>
        <v>9.9999999999999995E-8</v>
      </c>
      <c r="F404" s="168">
        <f>F402</f>
        <v>369</v>
      </c>
      <c r="G404" s="48">
        <v>7.6799999999999993E-2</v>
      </c>
      <c r="H404" s="50">
        <f t="shared" si="508"/>
        <v>2.8339199999999994E-6</v>
      </c>
      <c r="I404" s="162">
        <f>I402</f>
        <v>20.53</v>
      </c>
      <c r="J404" s="169">
        <f>0.3*I402</f>
        <v>6.1589999999999998</v>
      </c>
      <c r="K404" s="174" t="s">
        <v>186</v>
      </c>
      <c r="L404" s="178">
        <v>5</v>
      </c>
      <c r="M404" s="92" t="str">
        <f t="shared" si="504"/>
        <v>С3</v>
      </c>
      <c r="N404" s="92" t="str">
        <f t="shared" si="505"/>
        <v>Трубопровод пропановой фракции с VCC до ПАО"НКНХ"Т-2/2
Рег.№ТТ-106(МЦК),</v>
      </c>
      <c r="O404" s="92" t="str">
        <f t="shared" si="506"/>
        <v>Полное-огненный шар</v>
      </c>
      <c r="P404" s="92" t="s">
        <v>85</v>
      </c>
      <c r="Q404" s="92" t="s">
        <v>85</v>
      </c>
      <c r="R404" s="92" t="s">
        <v>85</v>
      </c>
      <c r="S404" s="92" t="s">
        <v>85</v>
      </c>
      <c r="T404" s="92" t="s">
        <v>85</v>
      </c>
      <c r="U404" s="92" t="s">
        <v>85</v>
      </c>
      <c r="V404" s="92" t="s">
        <v>85</v>
      </c>
      <c r="W404" s="92" t="s">
        <v>85</v>
      </c>
      <c r="X404" s="92" t="s">
        <v>85</v>
      </c>
      <c r="Y404" s="92" t="s">
        <v>85</v>
      </c>
      <c r="Z404" s="92" t="s">
        <v>85</v>
      </c>
      <c r="AA404" s="92" t="s">
        <v>85</v>
      </c>
      <c r="AB404" s="92" t="s">
        <v>85</v>
      </c>
      <c r="AC404" s="92" t="s">
        <v>85</v>
      </c>
      <c r="AD404" s="92" t="s">
        <v>85</v>
      </c>
      <c r="AE404" s="92">
        <v>65.5</v>
      </c>
      <c r="AF404" s="92">
        <v>103.5</v>
      </c>
      <c r="AG404" s="92">
        <v>126</v>
      </c>
      <c r="AH404" s="92">
        <v>165.5</v>
      </c>
      <c r="AI404" t="s">
        <v>85</v>
      </c>
      <c r="AJ404" s="92">
        <v>0</v>
      </c>
      <c r="AK404" s="92">
        <v>0</v>
      </c>
      <c r="AL404" s="92">
        <f>AL402</f>
        <v>2.86</v>
      </c>
      <c r="AM404" s="92">
        <f>AM402</f>
        <v>2.7E-2</v>
      </c>
      <c r="AN404" s="92">
        <f>AN402</f>
        <v>20</v>
      </c>
      <c r="AO404" s="92"/>
      <c r="AP404" s="92"/>
      <c r="AQ404" s="93">
        <f>AM404*I404*0.1+AL404</f>
        <v>2.9154309999999999</v>
      </c>
      <c r="AR404" s="93">
        <f t="shared" si="509"/>
        <v>0.2915431</v>
      </c>
      <c r="AS404" s="94">
        <f t="shared" si="510"/>
        <v>0</v>
      </c>
      <c r="AT404" s="94">
        <f t="shared" si="511"/>
        <v>0.80174352500000001</v>
      </c>
      <c r="AU404" s="93">
        <f>1333*J402*POWER(10,-6)</f>
        <v>2.736649E-2</v>
      </c>
      <c r="AV404" s="94">
        <f t="shared" si="507"/>
        <v>4.0360841149999995</v>
      </c>
      <c r="AW404" s="95">
        <f t="shared" si="512"/>
        <v>0</v>
      </c>
      <c r="AX404" s="95">
        <f t="shared" si="513"/>
        <v>0</v>
      </c>
      <c r="AY404" s="95">
        <f t="shared" si="514"/>
        <v>1.1437939495180797E-5</v>
      </c>
    </row>
    <row r="405" spans="1:51" x14ac:dyDescent="0.3">
      <c r="A405" s="48" t="s">
        <v>22</v>
      </c>
      <c r="B405" s="48" t="str">
        <f>B402</f>
        <v>Трубопровод пропановой фракции с VCC до ПАО"НКНХ"Т-2/2
Рег.№ТТ-106(МЦК),</v>
      </c>
      <c r="C405" s="179" t="s">
        <v>170</v>
      </c>
      <c r="D405" s="49" t="s">
        <v>61</v>
      </c>
      <c r="E405" s="167">
        <f>E402</f>
        <v>9.9999999999999995E-8</v>
      </c>
      <c r="F405" s="168">
        <f>F402</f>
        <v>369</v>
      </c>
      <c r="G405" s="48">
        <v>0.60799999999999998</v>
      </c>
      <c r="H405" s="50">
        <f t="shared" si="508"/>
        <v>2.2435199999999998E-5</v>
      </c>
      <c r="I405" s="162">
        <f>I402</f>
        <v>20.53</v>
      </c>
      <c r="J405" s="171">
        <v>0</v>
      </c>
      <c r="K405" s="174" t="s">
        <v>188</v>
      </c>
      <c r="L405" s="178">
        <v>45390</v>
      </c>
      <c r="M405" s="92" t="str">
        <f t="shared" si="504"/>
        <v>С4</v>
      </c>
      <c r="N405" s="92" t="str">
        <f t="shared" si="505"/>
        <v>Трубопровод пропановой фракции с VCC до ПАО"НКНХ"Т-2/2
Рег.№ТТ-106(МЦК),</v>
      </c>
      <c r="O405" s="92" t="str">
        <f t="shared" si="506"/>
        <v>Полное-ликвидация</v>
      </c>
      <c r="P405" s="92" t="s">
        <v>85</v>
      </c>
      <c r="Q405" s="92" t="s">
        <v>85</v>
      </c>
      <c r="R405" s="92" t="s">
        <v>85</v>
      </c>
      <c r="S405" s="92" t="s">
        <v>85</v>
      </c>
      <c r="T405" s="92" t="s">
        <v>85</v>
      </c>
      <c r="U405" s="92" t="s">
        <v>85</v>
      </c>
      <c r="V405" s="92" t="s">
        <v>85</v>
      </c>
      <c r="W405" s="92" t="s">
        <v>85</v>
      </c>
      <c r="X405" s="92" t="s">
        <v>85</v>
      </c>
      <c r="Y405" s="92" t="s">
        <v>85</v>
      </c>
      <c r="Z405" s="92" t="s">
        <v>85</v>
      </c>
      <c r="AA405" s="92" t="s">
        <v>85</v>
      </c>
      <c r="AB405" s="92" t="s">
        <v>85</v>
      </c>
      <c r="AC405" s="92" t="s">
        <v>85</v>
      </c>
      <c r="AD405" s="92" t="s">
        <v>85</v>
      </c>
      <c r="AE405" s="92" t="s">
        <v>85</v>
      </c>
      <c r="AF405" s="92" t="s">
        <v>85</v>
      </c>
      <c r="AG405" s="92" t="s">
        <v>85</v>
      </c>
      <c r="AH405" s="92" t="s">
        <v>85</v>
      </c>
      <c r="AI405" t="s">
        <v>85</v>
      </c>
      <c r="AJ405" s="92">
        <v>0</v>
      </c>
      <c r="AK405" s="92">
        <v>0</v>
      </c>
      <c r="AL405" s="92">
        <f>AL402</f>
        <v>2.86</v>
      </c>
      <c r="AM405" s="92">
        <f>AM402</f>
        <v>2.7E-2</v>
      </c>
      <c r="AN405" s="92">
        <f>AN402</f>
        <v>20</v>
      </c>
      <c r="AO405" s="92"/>
      <c r="AP405" s="92"/>
      <c r="AQ405" s="93">
        <f>AM405*I405*0.1+AL405</f>
        <v>2.9154309999999999</v>
      </c>
      <c r="AR405" s="93">
        <f t="shared" si="509"/>
        <v>0.2915431</v>
      </c>
      <c r="AS405" s="94">
        <f t="shared" si="510"/>
        <v>0</v>
      </c>
      <c r="AT405" s="94">
        <f t="shared" si="511"/>
        <v>0.80174352500000001</v>
      </c>
      <c r="AU405" s="93">
        <f>1333*J403*POWER(10,-6)</f>
        <v>1.5872564200000001E-3</v>
      </c>
      <c r="AV405" s="94">
        <f t="shared" si="507"/>
        <v>4.0103048814199997</v>
      </c>
      <c r="AW405" s="95">
        <f t="shared" si="512"/>
        <v>0</v>
      </c>
      <c r="AX405" s="95">
        <f t="shared" si="513"/>
        <v>0</v>
      </c>
      <c r="AY405" s="95">
        <f t="shared" si="514"/>
        <v>8.9971992075633974E-5</v>
      </c>
    </row>
    <row r="406" spans="1:51" x14ac:dyDescent="0.3">
      <c r="A406" s="48" t="s">
        <v>23</v>
      </c>
      <c r="B406" s="48" t="str">
        <f>B402</f>
        <v>Трубопровод пропановой фракции с VCC до ПАО"НКНХ"Т-2/2
Рег.№ТТ-106(МЦК),</v>
      </c>
      <c r="C406" s="179" t="s">
        <v>195</v>
      </c>
      <c r="D406" s="49" t="s">
        <v>196</v>
      </c>
      <c r="E406" s="166">
        <v>4.9999999999999998E-7</v>
      </c>
      <c r="F406" s="168">
        <f>F402</f>
        <v>369</v>
      </c>
      <c r="G406" s="48">
        <v>3.5000000000000003E-2</v>
      </c>
      <c r="H406" s="50">
        <f t="shared" si="508"/>
        <v>6.4575000000000004E-6</v>
      </c>
      <c r="I406" s="162">
        <f>0.15*I402</f>
        <v>3.0794999999999999</v>
      </c>
      <c r="J406" s="169">
        <f>I406</f>
        <v>3.0794999999999999</v>
      </c>
      <c r="K406" s="174" t="s">
        <v>189</v>
      </c>
      <c r="L406" s="178">
        <v>3</v>
      </c>
      <c r="M406" s="92" t="str">
        <f t="shared" si="504"/>
        <v>С5</v>
      </c>
      <c r="N406" s="92" t="str">
        <f t="shared" si="505"/>
        <v>Трубопровод пропановой фракции с VCC до ПАО"НКНХ"Т-2/2
Рег.№ТТ-106(МЦК),</v>
      </c>
      <c r="O406" s="92" t="str">
        <f t="shared" si="506"/>
        <v>Частичное-факел</v>
      </c>
      <c r="P406" s="92" t="s">
        <v>85</v>
      </c>
      <c r="Q406" s="92" t="s">
        <v>85</v>
      </c>
      <c r="R406" s="92" t="s">
        <v>85</v>
      </c>
      <c r="S406" s="92" t="s">
        <v>85</v>
      </c>
      <c r="T406" s="92" t="s">
        <v>85</v>
      </c>
      <c r="U406" s="92" t="s">
        <v>85</v>
      </c>
      <c r="V406" s="92" t="s">
        <v>85</v>
      </c>
      <c r="W406" s="92" t="s">
        <v>85</v>
      </c>
      <c r="X406" s="92" t="s">
        <v>85</v>
      </c>
      <c r="Y406" s="92">
        <v>18</v>
      </c>
      <c r="Z406" s="92">
        <v>3</v>
      </c>
      <c r="AA406" s="92" t="s">
        <v>85</v>
      </c>
      <c r="AB406" s="92" t="s">
        <v>85</v>
      </c>
      <c r="AC406" s="92" t="s">
        <v>85</v>
      </c>
      <c r="AD406" s="92" t="s">
        <v>85</v>
      </c>
      <c r="AE406" s="92" t="s">
        <v>85</v>
      </c>
      <c r="AF406" s="92" t="s">
        <v>85</v>
      </c>
      <c r="AG406" s="92" t="s">
        <v>85</v>
      </c>
      <c r="AH406" s="92" t="s">
        <v>85</v>
      </c>
      <c r="AI406" t="s">
        <v>85</v>
      </c>
      <c r="AJ406" s="92">
        <v>0</v>
      </c>
      <c r="AK406" s="92">
        <v>2</v>
      </c>
      <c r="AL406" s="92">
        <f>0.1*$AL$2</f>
        <v>0.25</v>
      </c>
      <c r="AM406" s="92">
        <f>AM402</f>
        <v>2.7E-2</v>
      </c>
      <c r="AN406" s="92">
        <f>ROUNDUP(AN402/3,0)</f>
        <v>7</v>
      </c>
      <c r="AO406" s="92"/>
      <c r="AP406" s="92"/>
      <c r="AQ406" s="93">
        <f>AM406*I406+AL406</f>
        <v>0.33314650000000001</v>
      </c>
      <c r="AR406" s="93">
        <f t="shared" si="509"/>
        <v>3.3314650000000001E-2</v>
      </c>
      <c r="AS406" s="94">
        <f t="shared" si="510"/>
        <v>0.5</v>
      </c>
      <c r="AT406" s="94">
        <f t="shared" si="511"/>
        <v>0.2166152875</v>
      </c>
      <c r="AU406" s="93">
        <f>10068.2*J406*POWER(10,-6)</f>
        <v>3.1005021899999999E-2</v>
      </c>
      <c r="AV406" s="94">
        <f t="shared" si="507"/>
        <v>1.1140814593999999</v>
      </c>
      <c r="AW406" s="95">
        <f t="shared" si="512"/>
        <v>0</v>
      </c>
      <c r="AX406" s="95">
        <f t="shared" si="513"/>
        <v>1.2915000000000001E-5</v>
      </c>
      <c r="AY406" s="95">
        <f t="shared" si="514"/>
        <v>7.1941810240754997E-6</v>
      </c>
    </row>
    <row r="407" spans="1:51" x14ac:dyDescent="0.3">
      <c r="A407" s="48" t="s">
        <v>24</v>
      </c>
      <c r="B407" s="48" t="str">
        <f>B402</f>
        <v>Трубопровод пропановой фракции с VCC до ПАО"НКНХ"Т-2/2
Рег.№ТТ-106(МЦК),</v>
      </c>
      <c r="C407" s="179" t="s">
        <v>197</v>
      </c>
      <c r="D407" s="49" t="s">
        <v>198</v>
      </c>
      <c r="E407" s="167">
        <f>E406</f>
        <v>4.9999999999999998E-7</v>
      </c>
      <c r="F407" s="168">
        <v>635</v>
      </c>
      <c r="G407" s="48">
        <v>8.3000000000000001E-3</v>
      </c>
      <c r="H407" s="50">
        <f t="shared" si="508"/>
        <v>2.6352499999999999E-6</v>
      </c>
      <c r="I407" s="162">
        <f>I406</f>
        <v>3.0794999999999999</v>
      </c>
      <c r="J407" s="169">
        <f>J403*0.15</f>
        <v>0.17861100000000002</v>
      </c>
      <c r="K407" s="173" t="s">
        <v>200</v>
      </c>
      <c r="L407" s="230">
        <v>19</v>
      </c>
      <c r="M407" s="92" t="str">
        <f t="shared" si="504"/>
        <v>С6</v>
      </c>
      <c r="N407" s="92" t="str">
        <f t="shared" si="505"/>
        <v>Трубопровод пропановой фракции с VCC до ПАО"НКНХ"Т-2/2
Рег.№ТТ-106(МЦК),</v>
      </c>
      <c r="O407" s="92" t="str">
        <f t="shared" si="506"/>
        <v>Частичное-взрыв</v>
      </c>
      <c r="P407" s="92" t="s">
        <v>85</v>
      </c>
      <c r="Q407" s="92" t="s">
        <v>85</v>
      </c>
      <c r="R407" s="92" t="s">
        <v>85</v>
      </c>
      <c r="S407" s="92" t="s">
        <v>85</v>
      </c>
      <c r="T407" s="92">
        <v>0</v>
      </c>
      <c r="U407" s="92">
        <v>36.1</v>
      </c>
      <c r="V407" s="92">
        <v>102.6</v>
      </c>
      <c r="W407" s="92">
        <v>261.10000000000002</v>
      </c>
      <c r="X407" s="92">
        <v>441.1</v>
      </c>
      <c r="Y407" s="92" t="s">
        <v>85</v>
      </c>
      <c r="Z407" s="92" t="s">
        <v>85</v>
      </c>
      <c r="AA407" s="92" t="s">
        <v>85</v>
      </c>
      <c r="AB407" s="92" t="s">
        <v>85</v>
      </c>
      <c r="AC407" s="92" t="s">
        <v>85</v>
      </c>
      <c r="AD407" s="92" t="s">
        <v>85</v>
      </c>
      <c r="AE407" s="92" t="s">
        <v>85</v>
      </c>
      <c r="AF407" s="92" t="s">
        <v>85</v>
      </c>
      <c r="AG407" s="92" t="s">
        <v>85</v>
      </c>
      <c r="AH407" s="92" t="s">
        <v>85</v>
      </c>
      <c r="AI407" t="s">
        <v>85</v>
      </c>
      <c r="AJ407" s="92">
        <v>0</v>
      </c>
      <c r="AK407" s="92">
        <v>1</v>
      </c>
      <c r="AL407" s="92">
        <f>0.1*$AL$2</f>
        <v>0.25</v>
      </c>
      <c r="AM407" s="92">
        <f>AM402</f>
        <v>2.7E-2</v>
      </c>
      <c r="AN407" s="92">
        <f>AN406</f>
        <v>7</v>
      </c>
      <c r="AO407" s="92"/>
      <c r="AP407" s="92"/>
      <c r="AQ407" s="93">
        <f t="shared" ref="AQ407:AQ408" si="515">AM407*I407+AL407</f>
        <v>0.33314650000000001</v>
      </c>
      <c r="AR407" s="93">
        <f t="shared" si="509"/>
        <v>3.3314650000000001E-2</v>
      </c>
      <c r="AS407" s="94">
        <f t="shared" si="510"/>
        <v>0.25</v>
      </c>
      <c r="AT407" s="94">
        <f t="shared" si="511"/>
        <v>0.1541152875</v>
      </c>
      <c r="AU407" s="93">
        <f>10068.2*J407*POWER(10,-6)*10</f>
        <v>1.7982912702000003E-2</v>
      </c>
      <c r="AV407" s="94">
        <f t="shared" si="507"/>
        <v>0.78855935020200008</v>
      </c>
      <c r="AW407" s="95">
        <f t="shared" si="512"/>
        <v>0</v>
      </c>
      <c r="AX407" s="95">
        <f t="shared" si="513"/>
        <v>2.6352499999999999E-6</v>
      </c>
      <c r="AY407" s="95">
        <f t="shared" si="514"/>
        <v>2.0780510276198206E-6</v>
      </c>
    </row>
    <row r="408" spans="1:51" x14ac:dyDescent="0.3">
      <c r="A408" s="48" t="s">
        <v>219</v>
      </c>
      <c r="B408" s="48" t="str">
        <f>B402</f>
        <v>Трубопровод пропановой фракции с VCC до ПАО"НКНХ"Т-2/2
Рег.№ТТ-106(МЦК),</v>
      </c>
      <c r="C408" s="179" t="s">
        <v>172</v>
      </c>
      <c r="D408" s="49" t="s">
        <v>174</v>
      </c>
      <c r="E408" s="167">
        <f>E406</f>
        <v>4.9999999999999998E-7</v>
      </c>
      <c r="F408" s="168">
        <f>F402</f>
        <v>369</v>
      </c>
      <c r="G408" s="48">
        <v>2.64E-2</v>
      </c>
      <c r="H408" s="50">
        <f t="shared" si="508"/>
        <v>4.8707999999999992E-6</v>
      </c>
      <c r="I408" s="162">
        <f>0.15*I402</f>
        <v>3.0794999999999999</v>
      </c>
      <c r="J408" s="169">
        <f>J404*0.15</f>
        <v>0.92384999999999995</v>
      </c>
      <c r="K408" s="174"/>
      <c r="L408" s="178"/>
      <c r="M408" s="92" t="str">
        <f t="shared" si="504"/>
        <v>С7</v>
      </c>
      <c r="N408" s="92" t="str">
        <f t="shared" si="505"/>
        <v>Трубопровод пропановой фракции с VCC до ПАО"НКНХ"Т-2/2
Рег.№ТТ-106(МЦК),</v>
      </c>
      <c r="O408" s="92" t="str">
        <f t="shared" si="506"/>
        <v>Частичное-пожар-вспышка</v>
      </c>
      <c r="P408" s="92" t="s">
        <v>85</v>
      </c>
      <c r="Q408" s="92" t="s">
        <v>85</v>
      </c>
      <c r="R408" s="92" t="s">
        <v>85</v>
      </c>
      <c r="S408" s="92" t="s">
        <v>85</v>
      </c>
      <c r="T408" s="92" t="s">
        <v>85</v>
      </c>
      <c r="U408" s="92" t="s">
        <v>85</v>
      </c>
      <c r="V408" s="92" t="s">
        <v>85</v>
      </c>
      <c r="W408" s="92" t="s">
        <v>85</v>
      </c>
      <c r="X408" s="92" t="s">
        <v>85</v>
      </c>
      <c r="Y408" s="92" t="s">
        <v>85</v>
      </c>
      <c r="Z408" s="92" t="s">
        <v>85</v>
      </c>
      <c r="AA408" s="92">
        <v>32.65</v>
      </c>
      <c r="AB408" s="92">
        <v>39.18</v>
      </c>
      <c r="AC408" s="92" t="s">
        <v>85</v>
      </c>
      <c r="AD408" s="92" t="s">
        <v>85</v>
      </c>
      <c r="AE408" s="92" t="s">
        <v>85</v>
      </c>
      <c r="AF408" s="92" t="s">
        <v>85</v>
      </c>
      <c r="AG408" s="92" t="s">
        <v>85</v>
      </c>
      <c r="AH408" s="92" t="s">
        <v>85</v>
      </c>
      <c r="AI408" t="s">
        <v>85</v>
      </c>
      <c r="AJ408" s="92">
        <v>0</v>
      </c>
      <c r="AK408" s="92">
        <v>1</v>
      </c>
      <c r="AL408" s="92">
        <f>0.1*$AL$2</f>
        <v>0.25</v>
      </c>
      <c r="AM408" s="92">
        <f>AM402</f>
        <v>2.7E-2</v>
      </c>
      <c r="AN408" s="92">
        <f>ROUNDUP(AN402/3,0)</f>
        <v>7</v>
      </c>
      <c r="AO408" s="92"/>
      <c r="AP408" s="92"/>
      <c r="AQ408" s="93">
        <f t="shared" si="515"/>
        <v>0.33314650000000001</v>
      </c>
      <c r="AR408" s="93">
        <f t="shared" si="509"/>
        <v>3.3314650000000001E-2</v>
      </c>
      <c r="AS408" s="94">
        <f t="shared" si="510"/>
        <v>0.25</v>
      </c>
      <c r="AT408" s="94">
        <f t="shared" si="511"/>
        <v>0.1541152875</v>
      </c>
      <c r="AU408" s="93">
        <f>10068.2*J408*POWER(10,-6)*10</f>
        <v>9.3015065699999996E-2</v>
      </c>
      <c r="AV408" s="94">
        <f t="shared" si="507"/>
        <v>0.8635915032</v>
      </c>
      <c r="AW408" s="95">
        <f t="shared" si="512"/>
        <v>0</v>
      </c>
      <c r="AX408" s="95">
        <f t="shared" si="513"/>
        <v>4.8707999999999992E-6</v>
      </c>
      <c r="AY408" s="95">
        <f t="shared" si="514"/>
        <v>4.2063814937865596E-6</v>
      </c>
    </row>
    <row r="409" spans="1:51" ht="15" thickBot="1" x14ac:dyDescent="0.35">
      <c r="A409" s="48" t="s">
        <v>220</v>
      </c>
      <c r="B409" s="48" t="str">
        <f>B402</f>
        <v>Трубопровод пропановой фракции с VCC до ПАО"НКНХ"Т-2/2
Рег.№ТТ-106(МЦК),</v>
      </c>
      <c r="C409" s="179" t="s">
        <v>173</v>
      </c>
      <c r="D409" s="49" t="s">
        <v>62</v>
      </c>
      <c r="E409" s="167">
        <f>E406</f>
        <v>4.9999999999999998E-7</v>
      </c>
      <c r="F409" s="168">
        <f>F402</f>
        <v>369</v>
      </c>
      <c r="G409" s="48">
        <v>0.93030000000000002</v>
      </c>
      <c r="H409" s="50">
        <f t="shared" si="508"/>
        <v>1.7164034999999999E-4</v>
      </c>
      <c r="I409" s="162">
        <f>0.15*I402</f>
        <v>3.0794999999999999</v>
      </c>
      <c r="J409" s="171">
        <v>0</v>
      </c>
      <c r="K409" s="175"/>
      <c r="L409" s="176"/>
      <c r="M409" s="92" t="str">
        <f t="shared" si="504"/>
        <v>С8</v>
      </c>
      <c r="N409" s="92" t="str">
        <f t="shared" si="505"/>
        <v>Трубопровод пропановой фракции с VCC до ПАО"НКНХ"Т-2/2
Рег.№ТТ-106(МЦК),</v>
      </c>
      <c r="O409" s="92" t="str">
        <f t="shared" si="506"/>
        <v>Частичное-ликвидация</v>
      </c>
      <c r="P409" s="92" t="s">
        <v>85</v>
      </c>
      <c r="Q409" s="92" t="s">
        <v>85</v>
      </c>
      <c r="R409" s="92" t="s">
        <v>85</v>
      </c>
      <c r="S409" s="92" t="s">
        <v>85</v>
      </c>
      <c r="T409" s="92" t="s">
        <v>85</v>
      </c>
      <c r="U409" s="92" t="s">
        <v>85</v>
      </c>
      <c r="V409" s="92" t="s">
        <v>85</v>
      </c>
      <c r="W409" s="92" t="s">
        <v>85</v>
      </c>
      <c r="X409" s="92" t="s">
        <v>85</v>
      </c>
      <c r="Y409" s="92" t="s">
        <v>85</v>
      </c>
      <c r="Z409" s="92" t="s">
        <v>85</v>
      </c>
      <c r="AA409" s="92" t="s">
        <v>85</v>
      </c>
      <c r="AB409" s="92" t="s">
        <v>85</v>
      </c>
      <c r="AC409" s="92" t="s">
        <v>85</v>
      </c>
      <c r="AD409" s="92" t="s">
        <v>85</v>
      </c>
      <c r="AE409" s="92" t="s">
        <v>85</v>
      </c>
      <c r="AF409" s="92" t="s">
        <v>85</v>
      </c>
      <c r="AG409" s="92" t="s">
        <v>85</v>
      </c>
      <c r="AH409" s="92" t="s">
        <v>85</v>
      </c>
      <c r="AI409" t="s">
        <v>85</v>
      </c>
      <c r="AJ409" s="92">
        <v>0</v>
      </c>
      <c r="AK409" s="92">
        <v>0</v>
      </c>
      <c r="AL409" s="92">
        <f>0.1*$AL$2</f>
        <v>0.25</v>
      </c>
      <c r="AM409" s="92">
        <f>AM402</f>
        <v>2.7E-2</v>
      </c>
      <c r="AN409" s="92">
        <f>ROUNDUP(AN402/3,0)</f>
        <v>7</v>
      </c>
      <c r="AO409" s="92"/>
      <c r="AP409" s="92"/>
      <c r="AQ409" s="93">
        <f>AM409*I409*0.1+AL409</f>
        <v>0.25831464999999998</v>
      </c>
      <c r="AR409" s="93">
        <f t="shared" si="509"/>
        <v>2.5831464999999998E-2</v>
      </c>
      <c r="AS409" s="94">
        <f t="shared" si="510"/>
        <v>0</v>
      </c>
      <c r="AT409" s="94">
        <f t="shared" si="511"/>
        <v>7.1036528749999994E-2</v>
      </c>
      <c r="AU409" s="93">
        <f>1333*J408*POWER(10,-6)</f>
        <v>1.2314920499999998E-3</v>
      </c>
      <c r="AV409" s="94">
        <f t="shared" si="507"/>
        <v>0.35641413579999998</v>
      </c>
      <c r="AW409" s="95">
        <f t="shared" si="512"/>
        <v>0</v>
      </c>
      <c r="AX409" s="95">
        <f t="shared" si="513"/>
        <v>0</v>
      </c>
      <c r="AY409" s="95">
        <f t="shared" si="514"/>
        <v>6.1175047013659522E-5</v>
      </c>
    </row>
    <row r="410" spans="1:51" x14ac:dyDescent="0.3">
      <c r="A410" s="52"/>
      <c r="B410" s="52"/>
      <c r="C410" s="92"/>
      <c r="D410" s="268"/>
      <c r="E410" s="269"/>
      <c r="F410" s="270"/>
      <c r="G410" s="52"/>
      <c r="H410" s="95"/>
      <c r="I410" s="94"/>
      <c r="J410" s="52"/>
      <c r="K410" s="52"/>
      <c r="L410" s="52"/>
      <c r="M410" s="92"/>
      <c r="N410" s="92"/>
      <c r="O410" s="92"/>
      <c r="P410" s="92" t="s">
        <v>85</v>
      </c>
      <c r="Q410" s="92" t="s">
        <v>85</v>
      </c>
      <c r="R410" s="92" t="s">
        <v>85</v>
      </c>
      <c r="S410" s="92" t="s">
        <v>85</v>
      </c>
      <c r="T410" s="92" t="s">
        <v>85</v>
      </c>
      <c r="U410" s="92" t="s">
        <v>85</v>
      </c>
      <c r="V410" s="92" t="s">
        <v>85</v>
      </c>
      <c r="W410" s="92" t="s">
        <v>85</v>
      </c>
      <c r="X410" s="92" t="s">
        <v>85</v>
      </c>
      <c r="Y410" s="92" t="s">
        <v>85</v>
      </c>
      <c r="Z410" s="92" t="s">
        <v>85</v>
      </c>
      <c r="AA410" s="92" t="s">
        <v>85</v>
      </c>
      <c r="AB410" s="92" t="s">
        <v>85</v>
      </c>
      <c r="AC410" s="92" t="s">
        <v>85</v>
      </c>
      <c r="AD410" s="92" t="s">
        <v>85</v>
      </c>
      <c r="AE410" s="92" t="s">
        <v>85</v>
      </c>
      <c r="AF410" s="92" t="s">
        <v>85</v>
      </c>
      <c r="AG410" s="92" t="s">
        <v>85</v>
      </c>
      <c r="AH410" s="92" t="s">
        <v>85</v>
      </c>
      <c r="AI410" t="s">
        <v>85</v>
      </c>
      <c r="AJ410" s="92"/>
      <c r="AK410" s="92"/>
      <c r="AL410" s="92"/>
      <c r="AM410" s="92"/>
      <c r="AN410" s="92"/>
      <c r="AO410" s="92"/>
      <c r="AP410" s="92"/>
      <c r="AQ410" s="93"/>
      <c r="AR410" s="93"/>
      <c r="AS410" s="94"/>
      <c r="AT410" s="94"/>
      <c r="AU410" s="93"/>
      <c r="AV410" s="94"/>
      <c r="AW410" s="95"/>
      <c r="AX410" s="95"/>
      <c r="AY410" s="95"/>
    </row>
    <row r="411" spans="1:51" ht="15" thickBot="1" x14ac:dyDescent="0.35">
      <c r="P411" t="s">
        <v>85</v>
      </c>
      <c r="Q411" t="s">
        <v>85</v>
      </c>
      <c r="R411" t="s">
        <v>85</v>
      </c>
      <c r="S411" t="s">
        <v>85</v>
      </c>
      <c r="T411" t="s">
        <v>85</v>
      </c>
      <c r="U411" t="s">
        <v>85</v>
      </c>
      <c r="V411" t="s">
        <v>85</v>
      </c>
      <c r="W411" t="s">
        <v>85</v>
      </c>
      <c r="X411" t="s">
        <v>85</v>
      </c>
      <c r="Y411" t="s">
        <v>85</v>
      </c>
      <c r="Z411" t="s">
        <v>85</v>
      </c>
      <c r="AA411" t="s">
        <v>85</v>
      </c>
      <c r="AB411" t="s">
        <v>85</v>
      </c>
      <c r="AC411" t="s">
        <v>85</v>
      </c>
      <c r="AD411" t="s">
        <v>85</v>
      </c>
      <c r="AE411" t="s">
        <v>85</v>
      </c>
      <c r="AF411" t="s">
        <v>85</v>
      </c>
      <c r="AG411" t="s">
        <v>85</v>
      </c>
      <c r="AH411" t="s">
        <v>85</v>
      </c>
      <c r="AI411" t="s">
        <v>85</v>
      </c>
    </row>
    <row r="412" spans="1:51" s="241" customFormat="1" ht="18" customHeight="1" x14ac:dyDescent="0.3">
      <c r="A412" s="232" t="s">
        <v>19</v>
      </c>
      <c r="B412" s="330" t="s">
        <v>377</v>
      </c>
      <c r="C412" s="53" t="s">
        <v>349</v>
      </c>
      <c r="D412" s="234" t="s">
        <v>350</v>
      </c>
      <c r="E412" s="235">
        <v>9.9999999999999995E-7</v>
      </c>
      <c r="F412" s="233">
        <v>1</v>
      </c>
      <c r="G412" s="232">
        <v>0.05</v>
      </c>
      <c r="H412" s="236">
        <f>E412*F412*G412</f>
        <v>4.9999999999999998E-8</v>
      </c>
      <c r="I412" s="237">
        <v>36.03</v>
      </c>
      <c r="J412" s="238">
        <f>0.13*I412</f>
        <v>4.6839000000000004</v>
      </c>
      <c r="K412" s="239" t="s">
        <v>184</v>
      </c>
      <c r="L412" s="240">
        <f>15*I412</f>
        <v>540.45000000000005</v>
      </c>
      <c r="M412" s="241" t="str">
        <f t="shared" ref="M412:M420" si="516">A412</f>
        <v>С1</v>
      </c>
      <c r="N412" s="241" t="str">
        <f t="shared" ref="N412:N419" si="517">B412</f>
        <v>Отпарная колонна поз. К-202, Рег. №ТО-315(У),
Учетный номер – №43-20-4704 ОК(НХС) Заводской № L5CO029-00</v>
      </c>
      <c r="O412" s="241" t="str">
        <f t="shared" ref="O412:O419" si="518">D412</f>
        <v>Полное-огенный шар</v>
      </c>
      <c r="P412" s="241" t="s">
        <v>85</v>
      </c>
      <c r="Q412" s="241" t="s">
        <v>85</v>
      </c>
      <c r="R412" s="241" t="s">
        <v>85</v>
      </c>
      <c r="S412" s="241" t="s">
        <v>85</v>
      </c>
      <c r="T412" s="241" t="s">
        <v>85</v>
      </c>
      <c r="U412" s="241" t="s">
        <v>85</v>
      </c>
      <c r="V412" s="241" t="s">
        <v>85</v>
      </c>
      <c r="W412" s="241" t="s">
        <v>85</v>
      </c>
      <c r="X412" s="241" t="s">
        <v>85</v>
      </c>
      <c r="Y412" s="241" t="s">
        <v>85</v>
      </c>
      <c r="Z412" s="241" t="s">
        <v>85</v>
      </c>
      <c r="AA412" s="241" t="s">
        <v>85</v>
      </c>
      <c r="AB412" s="241" t="s">
        <v>85</v>
      </c>
      <c r="AC412" s="241" t="s">
        <v>85</v>
      </c>
      <c r="AD412" s="241" t="s">
        <v>85</v>
      </c>
      <c r="AE412" s="241">
        <v>55</v>
      </c>
      <c r="AF412" s="241">
        <v>90</v>
      </c>
      <c r="AG412" s="241">
        <v>111</v>
      </c>
      <c r="AH412" s="241">
        <v>146.5</v>
      </c>
      <c r="AI412" s="241" t="s">
        <v>85</v>
      </c>
      <c r="AJ412" s="242">
        <v>2</v>
      </c>
      <c r="AK412" s="242">
        <v>5</v>
      </c>
      <c r="AL412" s="243">
        <v>5.36</v>
      </c>
      <c r="AM412" s="243">
        <v>2.5000000000000001E-2</v>
      </c>
      <c r="AN412" s="243">
        <v>5</v>
      </c>
      <c r="AQ412" s="244">
        <f>AM412*I412+AL412</f>
        <v>6.2607500000000007</v>
      </c>
      <c r="AR412" s="244">
        <f>0.1*AQ412</f>
        <v>0.62607500000000016</v>
      </c>
      <c r="AS412" s="245">
        <f>AJ412*3+0.25*AK412</f>
        <v>7.25</v>
      </c>
      <c r="AT412" s="245">
        <f>SUM(AQ412:AS412)/4</f>
        <v>3.5342062500000004</v>
      </c>
      <c r="AU412" s="244">
        <f>10068.2*J412*POWER(10,-6)</f>
        <v>4.7158441980000007E-2</v>
      </c>
      <c r="AV412" s="245">
        <f t="shared" ref="AV412:AV420" si="519">AU412+AT412+AS412+AR412+AQ412</f>
        <v>17.718189691980001</v>
      </c>
      <c r="AW412" s="246">
        <f>AJ412*H412</f>
        <v>9.9999999999999995E-8</v>
      </c>
      <c r="AX412" s="246">
        <f>H412*AK412</f>
        <v>2.4999999999999999E-7</v>
      </c>
      <c r="AY412" s="246">
        <f>H412*AV412</f>
        <v>8.8590948459900005E-7</v>
      </c>
    </row>
    <row r="413" spans="1:51" s="241" customFormat="1" x14ac:dyDescent="0.3">
      <c r="A413" s="232" t="s">
        <v>20</v>
      </c>
      <c r="B413" s="232" t="str">
        <f>B412</f>
        <v>Отпарная колонна поз. К-202, Рег. №ТО-315(У),
Учетный номер – №43-20-4704 ОК(НХС) Заводской № L5CO029-00</v>
      </c>
      <c r="C413" s="53" t="s">
        <v>211</v>
      </c>
      <c r="D413" s="234" t="s">
        <v>63</v>
      </c>
      <c r="E413" s="247">
        <f>E412</f>
        <v>9.9999999999999995E-7</v>
      </c>
      <c r="F413" s="248">
        <f>F412</f>
        <v>1</v>
      </c>
      <c r="G413" s="232">
        <v>0.19</v>
      </c>
      <c r="H413" s="236">
        <f t="shared" ref="H413:H420" si="520">E413*F413*G413</f>
        <v>1.8999999999999998E-7</v>
      </c>
      <c r="I413" s="249">
        <f>I412</f>
        <v>36.03</v>
      </c>
      <c r="J413" s="257">
        <v>0.55000000000000004</v>
      </c>
      <c r="K413" s="250" t="s">
        <v>185</v>
      </c>
      <c r="L413" s="251">
        <v>2</v>
      </c>
      <c r="M413" s="241" t="str">
        <f t="shared" si="516"/>
        <v>С2</v>
      </c>
      <c r="N413" s="241" t="str">
        <f t="shared" si="517"/>
        <v>Отпарная колонна поз. К-202, Рег. №ТО-315(У),
Учетный номер – №43-20-4704 ОК(НХС) Заводской № L5CO029-00</v>
      </c>
      <c r="O413" s="241" t="str">
        <f t="shared" si="518"/>
        <v>Полное-взрыв</v>
      </c>
      <c r="P413" s="241" t="s">
        <v>85</v>
      </c>
      <c r="Q413" s="241" t="s">
        <v>85</v>
      </c>
      <c r="R413" s="241" t="s">
        <v>85</v>
      </c>
      <c r="S413" s="241" t="s">
        <v>85</v>
      </c>
      <c r="T413" s="241">
        <v>0</v>
      </c>
      <c r="U413" s="241">
        <v>52.6</v>
      </c>
      <c r="V413" s="241">
        <v>149.6</v>
      </c>
      <c r="W413" s="241">
        <v>379.6</v>
      </c>
      <c r="X413" s="241">
        <v>641.6</v>
      </c>
      <c r="Y413" s="241" t="s">
        <v>85</v>
      </c>
      <c r="Z413" s="241" t="s">
        <v>85</v>
      </c>
      <c r="AA413" s="241" t="s">
        <v>85</v>
      </c>
      <c r="AB413" s="241" t="s">
        <v>85</v>
      </c>
      <c r="AC413" s="241" t="s">
        <v>85</v>
      </c>
      <c r="AD413" s="241" t="s">
        <v>85</v>
      </c>
      <c r="AE413" s="241" t="s">
        <v>85</v>
      </c>
      <c r="AF413" s="241" t="s">
        <v>85</v>
      </c>
      <c r="AG413" s="241" t="s">
        <v>85</v>
      </c>
      <c r="AH413" s="241" t="s">
        <v>85</v>
      </c>
      <c r="AI413" s="241" t="s">
        <v>85</v>
      </c>
      <c r="AJ413" s="242">
        <v>3</v>
      </c>
      <c r="AK413" s="242">
        <v>8</v>
      </c>
      <c r="AL413" s="241">
        <f>AL412</f>
        <v>5.36</v>
      </c>
      <c r="AM413" s="241">
        <f>AM412</f>
        <v>2.5000000000000001E-2</v>
      </c>
      <c r="AN413" s="241">
        <f>AN412</f>
        <v>5</v>
      </c>
      <c r="AQ413" s="244">
        <f>AM413*I413+AL413</f>
        <v>6.2607500000000007</v>
      </c>
      <c r="AR413" s="244">
        <f t="shared" ref="AR413:AR419" si="521">0.1*AQ413</f>
        <v>0.62607500000000016</v>
      </c>
      <c r="AS413" s="245">
        <f t="shared" ref="AS413:AS419" si="522">AJ413*3+0.25*AK413</f>
        <v>11</v>
      </c>
      <c r="AT413" s="245">
        <f t="shared" ref="AT413:AT419" si="523">SUM(AQ413:AS413)/4</f>
        <v>4.4717062500000004</v>
      </c>
      <c r="AU413" s="244">
        <f>10068.2*J413*POWER(10,-6)*10</f>
        <v>5.537510000000001E-2</v>
      </c>
      <c r="AV413" s="245">
        <f t="shared" si="519"/>
        <v>22.413906350000001</v>
      </c>
      <c r="AW413" s="246">
        <f t="shared" ref="AW413:AW419" si="524">AJ413*H413</f>
        <v>5.6999999999999994E-7</v>
      </c>
      <c r="AX413" s="246">
        <f t="shared" ref="AX413:AX419" si="525">H413*AK413</f>
        <v>1.5199999999999998E-6</v>
      </c>
      <c r="AY413" s="246">
        <f t="shared" ref="AY413" si="526">H413*AV413</f>
        <v>4.2586422064999995E-6</v>
      </c>
    </row>
    <row r="414" spans="1:51" s="241" customFormat="1" x14ac:dyDescent="0.3">
      <c r="A414" s="232" t="s">
        <v>21</v>
      </c>
      <c r="B414" s="232" t="str">
        <f>B412</f>
        <v>Отпарная колонна поз. К-202, Рег. №ТО-315(У),
Учетный номер – №43-20-4704 ОК(НХС) Заводской № L5CO029-00</v>
      </c>
      <c r="C414" s="53" t="s">
        <v>254</v>
      </c>
      <c r="D414" s="234" t="s">
        <v>61</v>
      </c>
      <c r="E414" s="247">
        <f>E412</f>
        <v>9.9999999999999995E-7</v>
      </c>
      <c r="F414" s="248">
        <f t="shared" ref="F414:F420" si="527">F413</f>
        <v>1</v>
      </c>
      <c r="G414" s="232">
        <v>0.76</v>
      </c>
      <c r="H414" s="236">
        <f t="shared" si="520"/>
        <v>7.5999999999999992E-7</v>
      </c>
      <c r="I414" s="249">
        <f>I412</f>
        <v>36.03</v>
      </c>
      <c r="J414" s="238">
        <v>0</v>
      </c>
      <c r="K414" s="250" t="s">
        <v>186</v>
      </c>
      <c r="L414" s="251">
        <v>10</v>
      </c>
      <c r="M414" s="241" t="str">
        <f t="shared" si="516"/>
        <v>С3</v>
      </c>
      <c r="N414" s="241" t="str">
        <f t="shared" si="517"/>
        <v>Отпарная колонна поз. К-202, Рег. №ТО-315(У),
Учетный номер – №43-20-4704 ОК(НХС) Заводской № L5CO029-00</v>
      </c>
      <c r="O414" s="241" t="str">
        <f t="shared" si="518"/>
        <v>Полное-ликвидация</v>
      </c>
      <c r="P414" s="241" t="s">
        <v>85</v>
      </c>
      <c r="Q414" s="241" t="s">
        <v>85</v>
      </c>
      <c r="R414" s="241" t="s">
        <v>85</v>
      </c>
      <c r="S414" s="241" t="s">
        <v>85</v>
      </c>
      <c r="T414" s="241" t="s">
        <v>85</v>
      </c>
      <c r="U414" s="241" t="s">
        <v>85</v>
      </c>
      <c r="V414" s="241" t="s">
        <v>85</v>
      </c>
      <c r="W414" s="241" t="s">
        <v>85</v>
      </c>
      <c r="X414" s="241" t="s">
        <v>85</v>
      </c>
      <c r="Y414" s="241" t="s">
        <v>85</v>
      </c>
      <c r="Z414" s="241" t="s">
        <v>85</v>
      </c>
      <c r="AA414" s="241" t="s">
        <v>85</v>
      </c>
      <c r="AB414" s="241" t="s">
        <v>85</v>
      </c>
      <c r="AC414" s="241" t="s">
        <v>85</v>
      </c>
      <c r="AD414" s="241" t="s">
        <v>85</v>
      </c>
      <c r="AE414" s="241" t="s">
        <v>85</v>
      </c>
      <c r="AF414" s="241" t="s">
        <v>85</v>
      </c>
      <c r="AG414" s="241" t="s">
        <v>85</v>
      </c>
      <c r="AH414" s="241" t="s">
        <v>85</v>
      </c>
      <c r="AI414" s="241" t="s">
        <v>85</v>
      </c>
      <c r="AJ414" s="241">
        <v>0</v>
      </c>
      <c r="AK414" s="241">
        <v>0</v>
      </c>
      <c r="AL414" s="241">
        <f>AL412</f>
        <v>5.36</v>
      </c>
      <c r="AM414" s="241">
        <f>AM412</f>
        <v>2.5000000000000001E-2</v>
      </c>
      <c r="AN414" s="241">
        <f>AN412</f>
        <v>5</v>
      </c>
      <c r="AQ414" s="244">
        <f>AM414*I414*0.1+AL414</f>
        <v>5.450075</v>
      </c>
      <c r="AR414" s="244">
        <f t="shared" si="521"/>
        <v>0.54500749999999998</v>
      </c>
      <c r="AS414" s="245">
        <f t="shared" si="522"/>
        <v>0</v>
      </c>
      <c r="AT414" s="245">
        <f t="shared" si="523"/>
        <v>1.4987706249999999</v>
      </c>
      <c r="AU414" s="244">
        <f>1333*J412*POWER(10,-6)</f>
        <v>6.2436386999999999E-3</v>
      </c>
      <c r="AV414" s="245">
        <f t="shared" si="519"/>
        <v>7.5000967637000002</v>
      </c>
      <c r="AW414" s="246">
        <f t="shared" si="524"/>
        <v>0</v>
      </c>
      <c r="AX414" s="246">
        <f t="shared" si="525"/>
        <v>0</v>
      </c>
      <c r="AY414" s="246">
        <f>H414*AV414</f>
        <v>5.7000735404119994E-6</v>
      </c>
    </row>
    <row r="415" spans="1:51" s="241" customFormat="1" x14ac:dyDescent="0.3">
      <c r="A415" s="232" t="s">
        <v>22</v>
      </c>
      <c r="B415" s="232" t="str">
        <f>B412</f>
        <v>Отпарная колонна поз. К-202, Рег. №ТО-315(У),
Учетный номер – №43-20-4704 ОК(НХС) Заводской № L5CO029-00</v>
      </c>
      <c r="C415" s="53" t="s">
        <v>222</v>
      </c>
      <c r="D415" s="234" t="s">
        <v>223</v>
      </c>
      <c r="E415" s="235">
        <v>1.0000000000000001E-5</v>
      </c>
      <c r="F415" s="248">
        <f t="shared" si="527"/>
        <v>1</v>
      </c>
      <c r="G415" s="232">
        <v>4.0000000000000008E-2</v>
      </c>
      <c r="H415" s="236">
        <f t="shared" si="520"/>
        <v>4.0000000000000009E-7</v>
      </c>
      <c r="I415" s="249">
        <f>0.15*I412</f>
        <v>5.4044999999999996</v>
      </c>
      <c r="J415" s="238">
        <f>I415</f>
        <v>5.4044999999999996</v>
      </c>
      <c r="K415" s="250" t="s">
        <v>188</v>
      </c>
      <c r="L415" s="251">
        <v>45390</v>
      </c>
      <c r="M415" s="241" t="str">
        <f t="shared" si="516"/>
        <v>С4</v>
      </c>
      <c r="N415" s="241" t="str">
        <f t="shared" si="517"/>
        <v>Отпарная колонна поз. К-202, Рег. №ТО-315(У),
Учетный номер – №43-20-4704 ОК(НХС) Заводской № L5CO029-00</v>
      </c>
      <c r="O415" s="241" t="str">
        <f t="shared" si="518"/>
        <v>Частичное факел</v>
      </c>
      <c r="P415" s="241" t="s">
        <v>85</v>
      </c>
      <c r="Q415" s="241" t="s">
        <v>85</v>
      </c>
      <c r="R415" s="241" t="s">
        <v>85</v>
      </c>
      <c r="S415" s="241" t="s">
        <v>85</v>
      </c>
      <c r="T415" s="241" t="s">
        <v>85</v>
      </c>
      <c r="U415" s="241" t="s">
        <v>85</v>
      </c>
      <c r="V415" s="241" t="s">
        <v>85</v>
      </c>
      <c r="W415" s="241" t="s">
        <v>85</v>
      </c>
      <c r="X415" s="241" t="s">
        <v>85</v>
      </c>
      <c r="Y415" s="241">
        <v>37</v>
      </c>
      <c r="Z415" s="241">
        <v>6</v>
      </c>
      <c r="AA415" s="241" t="s">
        <v>85</v>
      </c>
      <c r="AB415" s="241" t="s">
        <v>85</v>
      </c>
      <c r="AC415" s="241" t="s">
        <v>85</v>
      </c>
      <c r="AD415" s="241" t="s">
        <v>85</v>
      </c>
      <c r="AE415" s="241" t="s">
        <v>85</v>
      </c>
      <c r="AF415" s="241" t="s">
        <v>85</v>
      </c>
      <c r="AG415" s="241" t="s">
        <v>85</v>
      </c>
      <c r="AH415" s="241" t="s">
        <v>85</v>
      </c>
      <c r="AI415" s="241" t="s">
        <v>85</v>
      </c>
      <c r="AJ415" s="241">
        <v>1</v>
      </c>
      <c r="AK415" s="241">
        <v>1</v>
      </c>
      <c r="AL415" s="241">
        <f>0.1*$AL412</f>
        <v>0.53600000000000003</v>
      </c>
      <c r="AM415" s="241">
        <f>AM413</f>
        <v>2.5000000000000001E-2</v>
      </c>
      <c r="AN415" s="241">
        <f>AN412</f>
        <v>5</v>
      </c>
      <c r="AQ415" s="244">
        <f>AM415*I415*0.1+AL415</f>
        <v>0.54951125000000001</v>
      </c>
      <c r="AR415" s="244">
        <f t="shared" si="521"/>
        <v>5.4951125000000003E-2</v>
      </c>
      <c r="AS415" s="245">
        <f t="shared" si="522"/>
        <v>3.25</v>
      </c>
      <c r="AT415" s="245">
        <f t="shared" si="523"/>
        <v>0.96361559374999994</v>
      </c>
      <c r="AU415" s="244">
        <f>10068.2*J415*POWER(10,-6)</f>
        <v>5.4413586899999998E-2</v>
      </c>
      <c r="AV415" s="245">
        <f t="shared" si="519"/>
        <v>4.8724915556499999</v>
      </c>
      <c r="AW415" s="246">
        <f t="shared" si="524"/>
        <v>4.0000000000000009E-7</v>
      </c>
      <c r="AX415" s="246">
        <f t="shared" si="525"/>
        <v>4.0000000000000009E-7</v>
      </c>
      <c r="AY415" s="246">
        <f t="shared" ref="AY415:AY419" si="528">H415*AV415</f>
        <v>1.9489966222600003E-6</v>
      </c>
    </row>
    <row r="416" spans="1:51" s="241" customFormat="1" x14ac:dyDescent="0.3">
      <c r="A416" s="232" t="s">
        <v>23</v>
      </c>
      <c r="B416" s="232" t="str">
        <f>B412</f>
        <v>Отпарная колонна поз. К-202, Рег. №ТО-315(У),
Учетный номер – №43-20-4704 ОК(НХС) Заводской № L5CO029-00</v>
      </c>
      <c r="C416" s="53" t="s">
        <v>255</v>
      </c>
      <c r="D416" s="234" t="s">
        <v>62</v>
      </c>
      <c r="E416" s="247">
        <f>E415</f>
        <v>1.0000000000000001E-5</v>
      </c>
      <c r="F416" s="248">
        <f t="shared" si="527"/>
        <v>1</v>
      </c>
      <c r="G416" s="232">
        <v>0.16000000000000003</v>
      </c>
      <c r="H416" s="236">
        <f t="shared" si="520"/>
        <v>1.6000000000000004E-6</v>
      </c>
      <c r="I416" s="249">
        <f>0.15*I412</f>
        <v>5.4044999999999996</v>
      </c>
      <c r="J416" s="238">
        <v>0</v>
      </c>
      <c r="K416" s="250" t="s">
        <v>189</v>
      </c>
      <c r="L416" s="251">
        <v>3</v>
      </c>
      <c r="M416" s="241" t="str">
        <f t="shared" si="516"/>
        <v>С5</v>
      </c>
      <c r="N416" s="241" t="str">
        <f t="shared" si="517"/>
        <v>Отпарная колонна поз. К-202, Рег. №ТО-315(У),
Учетный номер – №43-20-4704 ОК(НХС) Заводской № L5CO029-00</v>
      </c>
      <c r="O416" s="241" t="str">
        <f t="shared" si="518"/>
        <v>Частичное-ликвидация</v>
      </c>
      <c r="P416" s="241" t="s">
        <v>85</v>
      </c>
      <c r="Q416" s="241" t="s">
        <v>85</v>
      </c>
      <c r="R416" s="241" t="s">
        <v>85</v>
      </c>
      <c r="S416" s="241" t="s">
        <v>85</v>
      </c>
      <c r="T416" s="241" t="s">
        <v>85</v>
      </c>
      <c r="U416" s="241" t="s">
        <v>85</v>
      </c>
      <c r="V416" s="241" t="s">
        <v>85</v>
      </c>
      <c r="W416" s="241" t="s">
        <v>85</v>
      </c>
      <c r="X416" s="241" t="s">
        <v>85</v>
      </c>
      <c r="Y416" s="241" t="s">
        <v>85</v>
      </c>
      <c r="Z416" s="241" t="s">
        <v>85</v>
      </c>
      <c r="AA416" s="241" t="s">
        <v>85</v>
      </c>
      <c r="AB416" s="241" t="s">
        <v>85</v>
      </c>
      <c r="AC416" s="241" t="s">
        <v>85</v>
      </c>
      <c r="AD416" s="241" t="s">
        <v>85</v>
      </c>
      <c r="AE416" s="241" t="s">
        <v>85</v>
      </c>
      <c r="AF416" s="241" t="s">
        <v>85</v>
      </c>
      <c r="AG416" s="241" t="s">
        <v>85</v>
      </c>
      <c r="AH416" s="241" t="s">
        <v>85</v>
      </c>
      <c r="AI416" s="241" t="s">
        <v>85</v>
      </c>
      <c r="AJ416" s="241">
        <v>0</v>
      </c>
      <c r="AK416" s="241">
        <v>1</v>
      </c>
      <c r="AL416" s="241">
        <f t="shared" ref="AL416:AL419" si="529">0.1*$AL413</f>
        <v>0.53600000000000003</v>
      </c>
      <c r="AM416" s="241">
        <f>AM412</f>
        <v>2.5000000000000001E-2</v>
      </c>
      <c r="AN416" s="241">
        <f>ROUNDUP(AN412/3,0)</f>
        <v>2</v>
      </c>
      <c r="AQ416" s="244">
        <f>AM416*I416+AL416</f>
        <v>0.6711125</v>
      </c>
      <c r="AR416" s="244">
        <f t="shared" si="521"/>
        <v>6.7111249999999997E-2</v>
      </c>
      <c r="AS416" s="245">
        <f t="shared" si="522"/>
        <v>0.25</v>
      </c>
      <c r="AT416" s="245">
        <f t="shared" si="523"/>
        <v>0.24705593749999999</v>
      </c>
      <c r="AU416" s="244">
        <f>1333*J413*POWER(10,-6)*10</f>
        <v>7.3315000000000003E-3</v>
      </c>
      <c r="AV416" s="245">
        <f t="shared" si="519"/>
        <v>1.2426111874999999</v>
      </c>
      <c r="AW416" s="246">
        <f t="shared" si="524"/>
        <v>0</v>
      </c>
      <c r="AX416" s="246">
        <f t="shared" si="525"/>
        <v>1.6000000000000004E-6</v>
      </c>
      <c r="AY416" s="246">
        <f t="shared" si="528"/>
        <v>1.9881779000000002E-6</v>
      </c>
    </row>
    <row r="417" spans="1:51" s="241" customFormat="1" x14ac:dyDescent="0.3">
      <c r="A417" s="232" t="s">
        <v>24</v>
      </c>
      <c r="B417" s="232" t="str">
        <f>B412</f>
        <v>Отпарная колонна поз. К-202, Рег. №ТО-315(У),
Учетный номер – №43-20-4704 ОК(НХС) Заводской № L5CO029-00</v>
      </c>
      <c r="C417" s="53" t="s">
        <v>224</v>
      </c>
      <c r="D417" s="234" t="s">
        <v>223</v>
      </c>
      <c r="E417" s="247">
        <f>E416</f>
        <v>1.0000000000000001E-5</v>
      </c>
      <c r="F417" s="248">
        <f t="shared" si="527"/>
        <v>1</v>
      </c>
      <c r="G417" s="232">
        <v>4.0000000000000008E-2</v>
      </c>
      <c r="H417" s="236">
        <f t="shared" si="520"/>
        <v>4.0000000000000009E-7</v>
      </c>
      <c r="I417" s="249">
        <f>I415*0.15</f>
        <v>0.81067499999999992</v>
      </c>
      <c r="J417" s="238">
        <f>I417</f>
        <v>0.81067499999999992</v>
      </c>
      <c r="K417" s="253" t="s">
        <v>200</v>
      </c>
      <c r="L417" s="254">
        <v>21</v>
      </c>
      <c r="M417" s="241" t="str">
        <f t="shared" si="516"/>
        <v>С6</v>
      </c>
      <c r="N417" s="241" t="str">
        <f t="shared" si="517"/>
        <v>Отпарная колонна поз. К-202, Рег. №ТО-315(У),
Учетный номер – №43-20-4704 ОК(НХС) Заводской № L5CO029-00</v>
      </c>
      <c r="O417" s="241" t="str">
        <f t="shared" si="518"/>
        <v>Частичное факел</v>
      </c>
      <c r="P417" s="241" t="s">
        <v>85</v>
      </c>
      <c r="Q417" s="241" t="s">
        <v>85</v>
      </c>
      <c r="R417" s="241" t="s">
        <v>85</v>
      </c>
      <c r="S417" s="241" t="s">
        <v>85</v>
      </c>
      <c r="T417" s="241" t="s">
        <v>85</v>
      </c>
      <c r="U417" s="241" t="s">
        <v>85</v>
      </c>
      <c r="V417" s="241" t="s">
        <v>85</v>
      </c>
      <c r="W417" s="241" t="s">
        <v>85</v>
      </c>
      <c r="X417" s="241" t="s">
        <v>85</v>
      </c>
      <c r="Y417" s="241">
        <v>11</v>
      </c>
      <c r="Z417" s="241">
        <v>2</v>
      </c>
      <c r="AA417" s="241" t="s">
        <v>85</v>
      </c>
      <c r="AB417" s="241" t="s">
        <v>85</v>
      </c>
      <c r="AC417" s="241" t="s">
        <v>85</v>
      </c>
      <c r="AD417" s="241" t="s">
        <v>85</v>
      </c>
      <c r="AE417" s="241" t="s">
        <v>85</v>
      </c>
      <c r="AF417" s="241" t="s">
        <v>85</v>
      </c>
      <c r="AG417" s="241" t="s">
        <v>85</v>
      </c>
      <c r="AH417" s="241" t="s">
        <v>85</v>
      </c>
      <c r="AI417" s="241" t="s">
        <v>85</v>
      </c>
      <c r="AJ417" s="241">
        <v>1</v>
      </c>
      <c r="AK417" s="241">
        <v>1</v>
      </c>
      <c r="AL417" s="241">
        <f t="shared" si="529"/>
        <v>0.53600000000000003</v>
      </c>
      <c r="AM417" s="241">
        <f>AM412</f>
        <v>2.5000000000000001E-2</v>
      </c>
      <c r="AN417" s="241">
        <f>AN416</f>
        <v>2</v>
      </c>
      <c r="AQ417" s="244">
        <f t="shared" ref="AQ417:AQ418" si="530">AM417*I417+AL417</f>
        <v>0.55626687500000005</v>
      </c>
      <c r="AR417" s="244">
        <f t="shared" si="521"/>
        <v>5.5626687500000008E-2</v>
      </c>
      <c r="AS417" s="245">
        <f t="shared" si="522"/>
        <v>3.25</v>
      </c>
      <c r="AT417" s="245">
        <f t="shared" si="523"/>
        <v>0.96547339062500004</v>
      </c>
      <c r="AU417" s="244">
        <f>10068.2*J417*POWER(10,-6)</f>
        <v>8.1620380349999994E-3</v>
      </c>
      <c r="AV417" s="245">
        <f t="shared" si="519"/>
        <v>4.8355289911600003</v>
      </c>
      <c r="AW417" s="246">
        <f t="shared" si="524"/>
        <v>4.0000000000000009E-7</v>
      </c>
      <c r="AX417" s="246">
        <f t="shared" si="525"/>
        <v>4.0000000000000009E-7</v>
      </c>
      <c r="AY417" s="246">
        <f t="shared" si="528"/>
        <v>1.9342115964640006E-6</v>
      </c>
    </row>
    <row r="418" spans="1:51" s="241" customFormat="1" x14ac:dyDescent="0.3">
      <c r="A418" s="232" t="s">
        <v>219</v>
      </c>
      <c r="B418" s="232" t="str">
        <f>B412</f>
        <v>Отпарная колонна поз. К-202, Рег. №ТО-315(У),
Учетный номер – №43-20-4704 ОК(НХС) Заводской № L5CO029-00</v>
      </c>
      <c r="C418" s="53" t="s">
        <v>225</v>
      </c>
      <c r="D418" s="234" t="s">
        <v>174</v>
      </c>
      <c r="E418" s="247">
        <f>E416</f>
        <v>1.0000000000000001E-5</v>
      </c>
      <c r="F418" s="248">
        <f t="shared" si="527"/>
        <v>1</v>
      </c>
      <c r="G418" s="232">
        <v>0.15200000000000002</v>
      </c>
      <c r="H418" s="236">
        <f t="shared" si="520"/>
        <v>1.5200000000000003E-6</v>
      </c>
      <c r="I418" s="249">
        <f>I415*0.15</f>
        <v>0.81067499999999992</v>
      </c>
      <c r="J418" s="238">
        <f>I418</f>
        <v>0.81067499999999992</v>
      </c>
      <c r="K418" s="250"/>
      <c r="L418" s="251"/>
      <c r="M418" s="241" t="str">
        <f t="shared" si="516"/>
        <v>С7</v>
      </c>
      <c r="N418" s="241" t="str">
        <f t="shared" si="517"/>
        <v>Отпарная колонна поз. К-202, Рег. №ТО-315(У),
Учетный номер – №43-20-4704 ОК(НХС) Заводской № L5CO029-00</v>
      </c>
      <c r="O418" s="241" t="str">
        <f t="shared" si="518"/>
        <v>Частичное-пожар-вспышка</v>
      </c>
      <c r="P418" s="241" t="s">
        <v>85</v>
      </c>
      <c r="Q418" s="241" t="s">
        <v>85</v>
      </c>
      <c r="R418" s="241" t="s">
        <v>85</v>
      </c>
      <c r="S418" s="241" t="s">
        <v>85</v>
      </c>
      <c r="T418" s="241" t="s">
        <v>85</v>
      </c>
      <c r="U418" s="241" t="s">
        <v>85</v>
      </c>
      <c r="V418" s="241" t="s">
        <v>85</v>
      </c>
      <c r="W418" s="241" t="s">
        <v>85</v>
      </c>
      <c r="X418" s="241" t="s">
        <v>85</v>
      </c>
      <c r="Y418" s="241" t="s">
        <v>85</v>
      </c>
      <c r="Z418" s="241" t="s">
        <v>85</v>
      </c>
      <c r="AA418" s="241">
        <v>31.28</v>
      </c>
      <c r="AB418" s="241">
        <v>37.54</v>
      </c>
      <c r="AC418" s="241" t="s">
        <v>85</v>
      </c>
      <c r="AD418" s="241" t="s">
        <v>85</v>
      </c>
      <c r="AE418" s="241" t="s">
        <v>85</v>
      </c>
      <c r="AF418" s="241" t="s">
        <v>85</v>
      </c>
      <c r="AG418" s="241" t="s">
        <v>85</v>
      </c>
      <c r="AH418" s="241" t="s">
        <v>85</v>
      </c>
      <c r="AI418" s="241" t="s">
        <v>85</v>
      </c>
      <c r="AJ418" s="241">
        <v>1</v>
      </c>
      <c r="AK418" s="241">
        <v>1</v>
      </c>
      <c r="AL418" s="241">
        <f t="shared" si="529"/>
        <v>5.3600000000000009E-2</v>
      </c>
      <c r="AM418" s="241">
        <f>AM412</f>
        <v>2.5000000000000001E-2</v>
      </c>
      <c r="AN418" s="241">
        <f>ROUNDUP(AN412/3,0)</f>
        <v>2</v>
      </c>
      <c r="AQ418" s="244">
        <f t="shared" si="530"/>
        <v>7.3866875000000012E-2</v>
      </c>
      <c r="AR418" s="244">
        <f t="shared" si="521"/>
        <v>7.3866875000000018E-3</v>
      </c>
      <c r="AS418" s="245">
        <f t="shared" si="522"/>
        <v>3.25</v>
      </c>
      <c r="AT418" s="245">
        <f t="shared" si="523"/>
        <v>0.83281339062500004</v>
      </c>
      <c r="AU418" s="244">
        <f>10068.2*J418*POWER(10,-6)</f>
        <v>8.1620380349999994E-3</v>
      </c>
      <c r="AV418" s="245">
        <f t="shared" si="519"/>
        <v>4.1722289911600008</v>
      </c>
      <c r="AW418" s="246">
        <f t="shared" si="524"/>
        <v>1.5200000000000003E-6</v>
      </c>
      <c r="AX418" s="246">
        <f t="shared" si="525"/>
        <v>1.5200000000000003E-6</v>
      </c>
      <c r="AY418" s="246">
        <f t="shared" si="528"/>
        <v>6.3417880665632021E-6</v>
      </c>
    </row>
    <row r="419" spans="1:51" s="241" customFormat="1" ht="15" thickBot="1" x14ac:dyDescent="0.35">
      <c r="A419" s="232" t="s">
        <v>220</v>
      </c>
      <c r="B419" s="232" t="str">
        <f>B412</f>
        <v>Отпарная колонна поз. К-202, Рег. №ТО-315(У),
Учетный номер – №43-20-4704 ОК(НХС) Заводской № L5CO029-00</v>
      </c>
      <c r="C419" s="53" t="s">
        <v>226</v>
      </c>
      <c r="D419" s="234" t="s">
        <v>62</v>
      </c>
      <c r="E419" s="247">
        <f>E416</f>
        <v>1.0000000000000001E-5</v>
      </c>
      <c r="F419" s="248">
        <f t="shared" si="527"/>
        <v>1</v>
      </c>
      <c r="G419" s="232">
        <v>0.6080000000000001</v>
      </c>
      <c r="H419" s="236">
        <f t="shared" si="520"/>
        <v>6.0800000000000011E-6</v>
      </c>
      <c r="I419" s="249">
        <f>I415*0.15</f>
        <v>0.81067499999999992</v>
      </c>
      <c r="J419" s="238">
        <v>0</v>
      </c>
      <c r="K419" s="255"/>
      <c r="L419" s="256"/>
      <c r="M419" s="241" t="str">
        <f t="shared" si="516"/>
        <v>С8</v>
      </c>
      <c r="N419" s="241" t="str">
        <f t="shared" si="517"/>
        <v>Отпарная колонна поз. К-202, Рег. №ТО-315(У),
Учетный номер – №43-20-4704 ОК(НХС) Заводской № L5CO029-00</v>
      </c>
      <c r="O419" s="241" t="str">
        <f t="shared" si="518"/>
        <v>Частичное-ликвидация</v>
      </c>
      <c r="P419" s="241" t="s">
        <v>85</v>
      </c>
      <c r="Q419" s="241" t="s">
        <v>85</v>
      </c>
      <c r="R419" s="241" t="s">
        <v>85</v>
      </c>
      <c r="S419" s="241" t="s">
        <v>85</v>
      </c>
      <c r="T419" s="241" t="s">
        <v>85</v>
      </c>
      <c r="U419" s="241" t="s">
        <v>85</v>
      </c>
      <c r="V419" s="241" t="s">
        <v>85</v>
      </c>
      <c r="W419" s="241" t="s">
        <v>85</v>
      </c>
      <c r="X419" s="241" t="s">
        <v>85</v>
      </c>
      <c r="Y419" s="241" t="s">
        <v>85</v>
      </c>
      <c r="Z419" s="241" t="s">
        <v>85</v>
      </c>
      <c r="AA419" s="241" t="s">
        <v>85</v>
      </c>
      <c r="AB419" s="241" t="s">
        <v>85</v>
      </c>
      <c r="AC419" s="241" t="s">
        <v>85</v>
      </c>
      <c r="AD419" s="241" t="s">
        <v>85</v>
      </c>
      <c r="AE419" s="241" t="s">
        <v>85</v>
      </c>
      <c r="AF419" s="241" t="s">
        <v>85</v>
      </c>
      <c r="AG419" s="241" t="s">
        <v>85</v>
      </c>
      <c r="AH419" s="241" t="s">
        <v>85</v>
      </c>
      <c r="AI419" s="241" t="s">
        <v>85</v>
      </c>
      <c r="AJ419" s="241">
        <v>0</v>
      </c>
      <c r="AK419" s="241">
        <v>0</v>
      </c>
      <c r="AL419" s="241">
        <f t="shared" si="529"/>
        <v>5.3600000000000009E-2</v>
      </c>
      <c r="AM419" s="241">
        <f>AM412</f>
        <v>2.5000000000000001E-2</v>
      </c>
      <c r="AN419" s="241">
        <f>ROUNDUP(AN412/3,0)</f>
        <v>2</v>
      </c>
      <c r="AQ419" s="244">
        <f>AM419*I419*0.1+AL419</f>
        <v>5.5626687500000008E-2</v>
      </c>
      <c r="AR419" s="244">
        <f t="shared" si="521"/>
        <v>5.5626687500000011E-3</v>
      </c>
      <c r="AS419" s="245">
        <f t="shared" si="522"/>
        <v>0</v>
      </c>
      <c r="AT419" s="245">
        <f t="shared" si="523"/>
        <v>1.5297339062500002E-2</v>
      </c>
      <c r="AU419" s="244">
        <f>1333*J417*POWER(10,-6)</f>
        <v>1.0806297749999998E-3</v>
      </c>
      <c r="AV419" s="245">
        <f t="shared" si="519"/>
        <v>7.7567325087500014E-2</v>
      </c>
      <c r="AW419" s="246">
        <f t="shared" si="524"/>
        <v>0</v>
      </c>
      <c r="AX419" s="246">
        <f t="shared" si="525"/>
        <v>0</v>
      </c>
      <c r="AY419" s="246">
        <f t="shared" si="528"/>
        <v>4.7160933653200016E-7</v>
      </c>
    </row>
    <row r="420" spans="1:51" s="241" customFormat="1" x14ac:dyDescent="0.3">
      <c r="A420" s="296" t="s">
        <v>251</v>
      </c>
      <c r="B420" s="296" t="str">
        <f>B412</f>
        <v>Отпарная колонна поз. К-202, Рег. №ТО-315(У),
Учетный номер – №43-20-4704 ОК(НХС) Заводской № L5CO029-00</v>
      </c>
      <c r="C420" s="296" t="s">
        <v>354</v>
      </c>
      <c r="D420" s="296" t="s">
        <v>355</v>
      </c>
      <c r="E420" s="297">
        <v>2.5000000000000001E-5</v>
      </c>
      <c r="F420" s="248">
        <f t="shared" si="527"/>
        <v>1</v>
      </c>
      <c r="G420" s="296">
        <v>1</v>
      </c>
      <c r="H420" s="298">
        <f t="shared" si="520"/>
        <v>2.5000000000000001E-5</v>
      </c>
      <c r="I420" s="299">
        <f>I412</f>
        <v>36.03</v>
      </c>
      <c r="J420" s="299">
        <f>I420*0.2</f>
        <v>7.2060000000000004</v>
      </c>
      <c r="K420" s="296"/>
      <c r="L420" s="296"/>
      <c r="M420" s="300" t="str">
        <f t="shared" si="516"/>
        <v>С9</v>
      </c>
      <c r="N420" s="300"/>
      <c r="O420" s="300"/>
      <c r="P420" s="300">
        <v>18.899999999999999</v>
      </c>
      <c r="Q420" s="300">
        <v>26.2</v>
      </c>
      <c r="R420" s="300">
        <v>37.6</v>
      </c>
      <c r="S420" s="300">
        <v>70.2</v>
      </c>
      <c r="T420" s="300" t="s">
        <v>85</v>
      </c>
      <c r="U420" s="300" t="s">
        <v>85</v>
      </c>
      <c r="V420" s="300" t="s">
        <v>85</v>
      </c>
      <c r="W420" s="300" t="s">
        <v>85</v>
      </c>
      <c r="X420" s="300" t="s">
        <v>85</v>
      </c>
      <c r="Y420" s="300" t="s">
        <v>85</v>
      </c>
      <c r="Z420" s="300" t="s">
        <v>85</v>
      </c>
      <c r="AA420" s="300" t="s">
        <v>85</v>
      </c>
      <c r="AB420" s="300" t="s">
        <v>85</v>
      </c>
      <c r="AC420" s="300" t="s">
        <v>85</v>
      </c>
      <c r="AD420" s="300" t="s">
        <v>85</v>
      </c>
      <c r="AE420" s="300">
        <v>72</v>
      </c>
      <c r="AF420" s="300">
        <v>111.5</v>
      </c>
      <c r="AG420" s="300">
        <v>135.5</v>
      </c>
      <c r="AH420" s="300">
        <v>177.5</v>
      </c>
      <c r="AI420" s="241" t="s">
        <v>85</v>
      </c>
      <c r="AJ420" s="300">
        <v>1</v>
      </c>
      <c r="AK420" s="300">
        <v>2</v>
      </c>
      <c r="AL420" s="300">
        <f>AL412</f>
        <v>5.36</v>
      </c>
      <c r="AM420" s="300">
        <f>AM412</f>
        <v>2.5000000000000001E-2</v>
      </c>
      <c r="AN420" s="300">
        <v>5</v>
      </c>
      <c r="AO420" s="300"/>
      <c r="AP420" s="300"/>
      <c r="AQ420" s="301">
        <f>AM420*I420+AL420</f>
        <v>6.2607500000000007</v>
      </c>
      <c r="AR420" s="301">
        <f>0.1*AQ420</f>
        <v>0.62607500000000016</v>
      </c>
      <c r="AS420" s="302">
        <f>AJ420*3+0.25*AK420</f>
        <v>3.5</v>
      </c>
      <c r="AT420" s="302">
        <f>SUM(AQ420:AS420)/4</f>
        <v>2.5967062500000004</v>
      </c>
      <c r="AU420" s="301">
        <f>10068.2*J420*POWER(10,-6)</f>
        <v>7.2551449199999993E-2</v>
      </c>
      <c r="AV420" s="302">
        <f t="shared" si="519"/>
        <v>13.056082699200001</v>
      </c>
      <c r="AW420" s="303">
        <f>AJ420*H420</f>
        <v>2.5000000000000001E-5</v>
      </c>
      <c r="AX420" s="303">
        <f>H420*AK420</f>
        <v>5.0000000000000002E-5</v>
      </c>
      <c r="AY420" s="303">
        <f>H420*AV420</f>
        <v>3.2640206748000005E-4</v>
      </c>
    </row>
    <row r="421" spans="1:51" ht="15" thickBot="1" x14ac:dyDescent="0.35">
      <c r="P421" t="s">
        <v>85</v>
      </c>
      <c r="Q421" t="s">
        <v>85</v>
      </c>
      <c r="R421" t="s">
        <v>85</v>
      </c>
      <c r="S421" t="s">
        <v>85</v>
      </c>
      <c r="T421" t="s">
        <v>85</v>
      </c>
      <c r="U421" t="s">
        <v>85</v>
      </c>
      <c r="V421" t="s">
        <v>85</v>
      </c>
      <c r="W421" t="s">
        <v>85</v>
      </c>
      <c r="X421" t="s">
        <v>85</v>
      </c>
      <c r="Y421" t="s">
        <v>85</v>
      </c>
      <c r="Z421" t="s">
        <v>85</v>
      </c>
      <c r="AA421" t="s">
        <v>85</v>
      </c>
      <c r="AB421" t="s">
        <v>85</v>
      </c>
      <c r="AC421" t="s">
        <v>85</v>
      </c>
      <c r="AD421" t="s">
        <v>85</v>
      </c>
      <c r="AE421" t="s">
        <v>85</v>
      </c>
      <c r="AF421" t="s">
        <v>85</v>
      </c>
      <c r="AG421" t="s">
        <v>85</v>
      </c>
      <c r="AH421" t="s">
        <v>85</v>
      </c>
      <c r="AI421" t="s">
        <v>85</v>
      </c>
    </row>
    <row r="422" spans="1:51" s="241" customFormat="1" ht="18" customHeight="1" x14ac:dyDescent="0.3">
      <c r="A422" s="232" t="s">
        <v>19</v>
      </c>
      <c r="B422" s="330" t="s">
        <v>378</v>
      </c>
      <c r="C422" s="53" t="s">
        <v>349</v>
      </c>
      <c r="D422" s="234" t="s">
        <v>350</v>
      </c>
      <c r="E422" s="235">
        <v>9.9999999999999995E-7</v>
      </c>
      <c r="F422" s="233">
        <v>1</v>
      </c>
      <c r="G422" s="232">
        <v>0.05</v>
      </c>
      <c r="H422" s="236">
        <f>E422*F422*G422</f>
        <v>4.9999999999999998E-8</v>
      </c>
      <c r="I422" s="237">
        <v>21.89</v>
      </c>
      <c r="J422" s="238">
        <f>0.13*I422</f>
        <v>2.8457000000000003</v>
      </c>
      <c r="K422" s="239" t="s">
        <v>184</v>
      </c>
      <c r="L422" s="240">
        <f>15*I422</f>
        <v>328.35</v>
      </c>
      <c r="M422" s="241" t="str">
        <f t="shared" ref="M422:M430" si="531">A422</f>
        <v>С1</v>
      </c>
      <c r="N422" s="241" t="str">
        <f t="shared" ref="N422:N429" si="532">B422</f>
        <v>Колонна вакуумная поз. К-201, Рег. №ТО-251,
Заводской № WHC-13-036-08,</v>
      </c>
      <c r="O422" s="241" t="str">
        <f t="shared" ref="O422:O429" si="533">D422</f>
        <v>Полное-огенный шар</v>
      </c>
      <c r="P422" s="241" t="s">
        <v>85</v>
      </c>
      <c r="Q422" s="241" t="s">
        <v>85</v>
      </c>
      <c r="R422" s="241" t="s">
        <v>85</v>
      </c>
      <c r="S422" s="241" t="s">
        <v>85</v>
      </c>
      <c r="T422" s="241" t="s">
        <v>85</v>
      </c>
      <c r="U422" s="241" t="s">
        <v>85</v>
      </c>
      <c r="V422" s="241" t="s">
        <v>85</v>
      </c>
      <c r="W422" s="241" t="s">
        <v>85</v>
      </c>
      <c r="X422" s="241" t="s">
        <v>85</v>
      </c>
      <c r="Y422" s="241" t="s">
        <v>85</v>
      </c>
      <c r="Z422" s="241" t="s">
        <v>85</v>
      </c>
      <c r="AA422" s="241" t="s">
        <v>85</v>
      </c>
      <c r="AB422" s="241" t="s">
        <v>85</v>
      </c>
      <c r="AC422" s="241" t="s">
        <v>85</v>
      </c>
      <c r="AD422" s="241" t="s">
        <v>85</v>
      </c>
      <c r="AE422" s="241">
        <v>39</v>
      </c>
      <c r="AF422" s="241">
        <v>70</v>
      </c>
      <c r="AG422" s="241">
        <v>87.5</v>
      </c>
      <c r="AH422" s="241">
        <v>117.5</v>
      </c>
      <c r="AI422" s="241" t="s">
        <v>85</v>
      </c>
      <c r="AJ422" s="242">
        <v>2</v>
      </c>
      <c r="AK422" s="242">
        <v>5</v>
      </c>
      <c r="AL422" s="243">
        <v>7.36</v>
      </c>
      <c r="AM422" s="243">
        <v>2.5000000000000001E-2</v>
      </c>
      <c r="AN422" s="243">
        <v>5</v>
      </c>
      <c r="AQ422" s="244">
        <f>AM422*I422+AL422</f>
        <v>7.9072500000000003</v>
      </c>
      <c r="AR422" s="244">
        <f>0.1*AQ422</f>
        <v>0.79072500000000012</v>
      </c>
      <c r="AS422" s="245">
        <f>AJ422*3+0.25*AK422</f>
        <v>7.25</v>
      </c>
      <c r="AT422" s="245">
        <f>SUM(AQ422:AS422)/4</f>
        <v>3.9869937499999999</v>
      </c>
      <c r="AU422" s="244">
        <f>10068.2*J422*POWER(10,-6)</f>
        <v>2.8651076740000003E-2</v>
      </c>
      <c r="AV422" s="245">
        <f t="shared" ref="AV422:AV430" si="534">AU422+AT422+AS422+AR422+AQ422</f>
        <v>19.96361982674</v>
      </c>
      <c r="AW422" s="246">
        <f>AJ422*H422</f>
        <v>9.9999999999999995E-8</v>
      </c>
      <c r="AX422" s="246">
        <f>H422*AK422</f>
        <v>2.4999999999999999E-7</v>
      </c>
      <c r="AY422" s="246">
        <f>H422*AV422</f>
        <v>9.981809913369999E-7</v>
      </c>
    </row>
    <row r="423" spans="1:51" s="241" customFormat="1" x14ac:dyDescent="0.3">
      <c r="A423" s="232" t="s">
        <v>20</v>
      </c>
      <c r="B423" s="232" t="str">
        <f>B422</f>
        <v>Колонна вакуумная поз. К-201, Рег. №ТО-251,
Заводской № WHC-13-036-08,</v>
      </c>
      <c r="C423" s="53" t="s">
        <v>211</v>
      </c>
      <c r="D423" s="234" t="s">
        <v>63</v>
      </c>
      <c r="E423" s="247">
        <f>E422</f>
        <v>9.9999999999999995E-7</v>
      </c>
      <c r="F423" s="248">
        <f>F422</f>
        <v>1</v>
      </c>
      <c r="G423" s="232">
        <v>0.19</v>
      </c>
      <c r="H423" s="236">
        <f t="shared" ref="H423:H430" si="535">E423*F423*G423</f>
        <v>1.8999999999999998E-7</v>
      </c>
      <c r="I423" s="249">
        <f>I422</f>
        <v>21.89</v>
      </c>
      <c r="J423" s="257">
        <v>0.62</v>
      </c>
      <c r="K423" s="250" t="s">
        <v>185</v>
      </c>
      <c r="L423" s="251">
        <v>2</v>
      </c>
      <c r="M423" s="241" t="str">
        <f t="shared" si="531"/>
        <v>С2</v>
      </c>
      <c r="N423" s="241" t="str">
        <f t="shared" si="532"/>
        <v>Колонна вакуумная поз. К-201, Рег. №ТО-251,
Заводской № WHC-13-036-08,</v>
      </c>
      <c r="O423" s="241" t="str">
        <f t="shared" si="533"/>
        <v>Полное-взрыв</v>
      </c>
      <c r="P423" s="241" t="s">
        <v>85</v>
      </c>
      <c r="Q423" s="241" t="s">
        <v>85</v>
      </c>
      <c r="R423" s="241" t="s">
        <v>85</v>
      </c>
      <c r="S423" s="241" t="s">
        <v>85</v>
      </c>
      <c r="T423" s="241">
        <v>0</v>
      </c>
      <c r="U423" s="241">
        <v>54.6</v>
      </c>
      <c r="V423" s="241">
        <v>155.6</v>
      </c>
      <c r="W423" s="241">
        <v>395.1</v>
      </c>
      <c r="X423" s="241">
        <v>668.1</v>
      </c>
      <c r="Y423" s="241" t="s">
        <v>85</v>
      </c>
      <c r="Z423" s="241" t="s">
        <v>85</v>
      </c>
      <c r="AA423" s="241" t="s">
        <v>85</v>
      </c>
      <c r="AB423" s="241" t="s">
        <v>85</v>
      </c>
      <c r="AC423" s="241" t="s">
        <v>85</v>
      </c>
      <c r="AD423" s="241" t="s">
        <v>85</v>
      </c>
      <c r="AE423" s="241" t="s">
        <v>85</v>
      </c>
      <c r="AF423" s="241" t="s">
        <v>85</v>
      </c>
      <c r="AG423" s="241" t="s">
        <v>85</v>
      </c>
      <c r="AH423" s="241" t="s">
        <v>85</v>
      </c>
      <c r="AI423" s="241" t="s">
        <v>85</v>
      </c>
      <c r="AJ423" s="242">
        <v>3</v>
      </c>
      <c r="AK423" s="242">
        <v>8</v>
      </c>
      <c r="AL423" s="241">
        <f>AL422</f>
        <v>7.36</v>
      </c>
      <c r="AM423" s="241">
        <f>AM422</f>
        <v>2.5000000000000001E-2</v>
      </c>
      <c r="AN423" s="241">
        <f>AN422</f>
        <v>5</v>
      </c>
      <c r="AQ423" s="244">
        <f>AM423*I423+AL423</f>
        <v>7.9072500000000003</v>
      </c>
      <c r="AR423" s="244">
        <f t="shared" ref="AR423:AR429" si="536">0.1*AQ423</f>
        <v>0.79072500000000012</v>
      </c>
      <c r="AS423" s="245">
        <f t="shared" ref="AS423:AS429" si="537">AJ423*3+0.25*AK423</f>
        <v>11</v>
      </c>
      <c r="AT423" s="245">
        <f t="shared" ref="AT423:AT429" si="538">SUM(AQ423:AS423)/4</f>
        <v>4.9244937499999999</v>
      </c>
      <c r="AU423" s="244">
        <f>10068.2*J423*POWER(10,-6)*10</f>
        <v>6.242284E-2</v>
      </c>
      <c r="AV423" s="245">
        <f t="shared" si="534"/>
        <v>24.684891590000003</v>
      </c>
      <c r="AW423" s="246">
        <f t="shared" ref="AW423:AW429" si="539">AJ423*H423</f>
        <v>5.6999999999999994E-7</v>
      </c>
      <c r="AX423" s="246">
        <f t="shared" ref="AX423:AX429" si="540">H423*AK423</f>
        <v>1.5199999999999998E-6</v>
      </c>
      <c r="AY423" s="246">
        <f t="shared" ref="AY423" si="541">H423*AV423</f>
        <v>4.6901294020999998E-6</v>
      </c>
    </row>
    <row r="424" spans="1:51" s="241" customFormat="1" x14ac:dyDescent="0.3">
      <c r="A424" s="232" t="s">
        <v>21</v>
      </c>
      <c r="B424" s="232" t="str">
        <f>B422</f>
        <v>Колонна вакуумная поз. К-201, Рег. №ТО-251,
Заводской № WHC-13-036-08,</v>
      </c>
      <c r="C424" s="53" t="s">
        <v>254</v>
      </c>
      <c r="D424" s="234" t="s">
        <v>61</v>
      </c>
      <c r="E424" s="247">
        <f>E422</f>
        <v>9.9999999999999995E-7</v>
      </c>
      <c r="F424" s="248">
        <f t="shared" ref="F424:F430" si="542">F423</f>
        <v>1</v>
      </c>
      <c r="G424" s="232">
        <v>0.76</v>
      </c>
      <c r="H424" s="236">
        <f t="shared" si="535"/>
        <v>7.5999999999999992E-7</v>
      </c>
      <c r="I424" s="249">
        <f>I422</f>
        <v>21.89</v>
      </c>
      <c r="J424" s="238">
        <v>0</v>
      </c>
      <c r="K424" s="250" t="s">
        <v>186</v>
      </c>
      <c r="L424" s="251">
        <v>10</v>
      </c>
      <c r="M424" s="241" t="str">
        <f t="shared" si="531"/>
        <v>С3</v>
      </c>
      <c r="N424" s="241" t="str">
        <f t="shared" si="532"/>
        <v>Колонна вакуумная поз. К-201, Рег. №ТО-251,
Заводской № WHC-13-036-08,</v>
      </c>
      <c r="O424" s="241" t="str">
        <f t="shared" si="533"/>
        <v>Полное-ликвидация</v>
      </c>
      <c r="P424" s="241" t="s">
        <v>85</v>
      </c>
      <c r="Q424" s="241" t="s">
        <v>85</v>
      </c>
      <c r="R424" s="241" t="s">
        <v>85</v>
      </c>
      <c r="S424" s="241" t="s">
        <v>85</v>
      </c>
      <c r="T424" s="241" t="s">
        <v>85</v>
      </c>
      <c r="U424" s="241" t="s">
        <v>85</v>
      </c>
      <c r="V424" s="241" t="s">
        <v>85</v>
      </c>
      <c r="W424" s="241" t="s">
        <v>85</v>
      </c>
      <c r="X424" s="241" t="s">
        <v>85</v>
      </c>
      <c r="Y424" s="241" t="s">
        <v>85</v>
      </c>
      <c r="Z424" s="241" t="s">
        <v>85</v>
      </c>
      <c r="AA424" s="241" t="s">
        <v>85</v>
      </c>
      <c r="AB424" s="241" t="s">
        <v>85</v>
      </c>
      <c r="AC424" s="241" t="s">
        <v>85</v>
      </c>
      <c r="AD424" s="241" t="s">
        <v>85</v>
      </c>
      <c r="AE424" s="241" t="s">
        <v>85</v>
      </c>
      <c r="AF424" s="241" t="s">
        <v>85</v>
      </c>
      <c r="AG424" s="241" t="s">
        <v>85</v>
      </c>
      <c r="AH424" s="241" t="s">
        <v>85</v>
      </c>
      <c r="AI424" s="241" t="s">
        <v>85</v>
      </c>
      <c r="AJ424" s="241">
        <v>0</v>
      </c>
      <c r="AK424" s="241">
        <v>0</v>
      </c>
      <c r="AL424" s="241">
        <f>AL422</f>
        <v>7.36</v>
      </c>
      <c r="AM424" s="241">
        <f>AM422</f>
        <v>2.5000000000000001E-2</v>
      </c>
      <c r="AN424" s="241">
        <f>AN422</f>
        <v>5</v>
      </c>
      <c r="AQ424" s="244">
        <f>AM424*I424*0.1+AL424</f>
        <v>7.4147250000000007</v>
      </c>
      <c r="AR424" s="244">
        <f t="shared" si="536"/>
        <v>0.74147250000000009</v>
      </c>
      <c r="AS424" s="245">
        <f t="shared" si="537"/>
        <v>0</v>
      </c>
      <c r="AT424" s="245">
        <f t="shared" si="538"/>
        <v>2.0390493750000003</v>
      </c>
      <c r="AU424" s="244">
        <f>1333*J422*POWER(10,-6)</f>
        <v>3.7933181000000004E-3</v>
      </c>
      <c r="AV424" s="245">
        <f t="shared" si="534"/>
        <v>10.1990401931</v>
      </c>
      <c r="AW424" s="246">
        <f t="shared" si="539"/>
        <v>0</v>
      </c>
      <c r="AX424" s="246">
        <f t="shared" si="540"/>
        <v>0</v>
      </c>
      <c r="AY424" s="246">
        <f>H424*AV424</f>
        <v>7.7512705467559992E-6</v>
      </c>
    </row>
    <row r="425" spans="1:51" s="241" customFormat="1" x14ac:dyDescent="0.3">
      <c r="A425" s="232" t="s">
        <v>22</v>
      </c>
      <c r="B425" s="232" t="str">
        <f>B422</f>
        <v>Колонна вакуумная поз. К-201, Рег. №ТО-251,
Заводской № WHC-13-036-08,</v>
      </c>
      <c r="C425" s="53" t="s">
        <v>222</v>
      </c>
      <c r="D425" s="234" t="s">
        <v>223</v>
      </c>
      <c r="E425" s="235">
        <v>1.0000000000000001E-5</v>
      </c>
      <c r="F425" s="248">
        <f t="shared" si="542"/>
        <v>1</v>
      </c>
      <c r="G425" s="232">
        <v>4.0000000000000008E-2</v>
      </c>
      <c r="H425" s="236">
        <f t="shared" si="535"/>
        <v>4.0000000000000009E-7</v>
      </c>
      <c r="I425" s="249">
        <f>0.15*I422</f>
        <v>3.2835000000000001</v>
      </c>
      <c r="J425" s="238">
        <f>I425</f>
        <v>3.2835000000000001</v>
      </c>
      <c r="K425" s="250" t="s">
        <v>188</v>
      </c>
      <c r="L425" s="251">
        <v>45390</v>
      </c>
      <c r="M425" s="241" t="str">
        <f t="shared" si="531"/>
        <v>С4</v>
      </c>
      <c r="N425" s="241" t="str">
        <f t="shared" si="532"/>
        <v>Колонна вакуумная поз. К-201, Рег. №ТО-251,
Заводской № WHC-13-036-08,</v>
      </c>
      <c r="O425" s="241" t="str">
        <f t="shared" si="533"/>
        <v>Частичное факел</v>
      </c>
      <c r="P425" s="241" t="s">
        <v>85</v>
      </c>
      <c r="Q425" s="241" t="s">
        <v>85</v>
      </c>
      <c r="R425" s="241" t="s">
        <v>85</v>
      </c>
      <c r="S425" s="241" t="s">
        <v>85</v>
      </c>
      <c r="T425" s="241" t="s">
        <v>85</v>
      </c>
      <c r="U425" s="241" t="s">
        <v>85</v>
      </c>
      <c r="V425" s="241" t="s">
        <v>85</v>
      </c>
      <c r="W425" s="241" t="s">
        <v>85</v>
      </c>
      <c r="X425" s="241" t="s">
        <v>85</v>
      </c>
      <c r="Y425" s="241">
        <v>37</v>
      </c>
      <c r="Z425" s="241">
        <v>6</v>
      </c>
      <c r="AA425" s="241" t="s">
        <v>85</v>
      </c>
      <c r="AB425" s="241" t="s">
        <v>85</v>
      </c>
      <c r="AC425" s="241" t="s">
        <v>85</v>
      </c>
      <c r="AD425" s="241" t="s">
        <v>85</v>
      </c>
      <c r="AE425" s="241" t="s">
        <v>85</v>
      </c>
      <c r="AF425" s="241" t="s">
        <v>85</v>
      </c>
      <c r="AG425" s="241" t="s">
        <v>85</v>
      </c>
      <c r="AH425" s="241" t="s">
        <v>85</v>
      </c>
      <c r="AI425" s="241" t="s">
        <v>85</v>
      </c>
      <c r="AJ425" s="241">
        <v>1</v>
      </c>
      <c r="AK425" s="241">
        <v>1</v>
      </c>
      <c r="AL425" s="241">
        <f>0.1*$AL422</f>
        <v>0.7360000000000001</v>
      </c>
      <c r="AM425" s="241">
        <f>AM423</f>
        <v>2.5000000000000001E-2</v>
      </c>
      <c r="AN425" s="241">
        <f>AN422</f>
        <v>5</v>
      </c>
      <c r="AQ425" s="244">
        <f>AM425*I425*0.1+AL425</f>
        <v>0.74420875000000009</v>
      </c>
      <c r="AR425" s="244">
        <f t="shared" si="536"/>
        <v>7.4420875000000011E-2</v>
      </c>
      <c r="AS425" s="245">
        <f t="shared" si="537"/>
        <v>3.25</v>
      </c>
      <c r="AT425" s="245">
        <f t="shared" si="538"/>
        <v>1.01715740625</v>
      </c>
      <c r="AU425" s="244">
        <f>10068.2*J425*POWER(10,-6)</f>
        <v>3.3058934700000001E-2</v>
      </c>
      <c r="AV425" s="245">
        <f t="shared" si="534"/>
        <v>5.1188459659500003</v>
      </c>
      <c r="AW425" s="246">
        <f t="shared" si="539"/>
        <v>4.0000000000000009E-7</v>
      </c>
      <c r="AX425" s="246">
        <f t="shared" si="540"/>
        <v>4.0000000000000009E-7</v>
      </c>
      <c r="AY425" s="246">
        <f t="shared" ref="AY425:AY429" si="543">H425*AV425</f>
        <v>2.0475383863800006E-6</v>
      </c>
    </row>
    <row r="426" spans="1:51" s="241" customFormat="1" x14ac:dyDescent="0.3">
      <c r="A426" s="232" t="s">
        <v>23</v>
      </c>
      <c r="B426" s="232" t="str">
        <f>B422</f>
        <v>Колонна вакуумная поз. К-201, Рег. №ТО-251,
Заводской № WHC-13-036-08,</v>
      </c>
      <c r="C426" s="53" t="s">
        <v>255</v>
      </c>
      <c r="D426" s="234" t="s">
        <v>62</v>
      </c>
      <c r="E426" s="247">
        <f>E425</f>
        <v>1.0000000000000001E-5</v>
      </c>
      <c r="F426" s="248">
        <f t="shared" si="542"/>
        <v>1</v>
      </c>
      <c r="G426" s="232">
        <v>0.16000000000000003</v>
      </c>
      <c r="H426" s="236">
        <f t="shared" si="535"/>
        <v>1.6000000000000004E-6</v>
      </c>
      <c r="I426" s="249">
        <f>0.15*I422</f>
        <v>3.2835000000000001</v>
      </c>
      <c r="J426" s="238">
        <v>0</v>
      </c>
      <c r="K426" s="250" t="s">
        <v>189</v>
      </c>
      <c r="L426" s="251">
        <v>3</v>
      </c>
      <c r="M426" s="241" t="str">
        <f t="shared" si="531"/>
        <v>С5</v>
      </c>
      <c r="N426" s="241" t="str">
        <f t="shared" si="532"/>
        <v>Колонна вакуумная поз. К-201, Рег. №ТО-251,
Заводской № WHC-13-036-08,</v>
      </c>
      <c r="O426" s="241" t="str">
        <f t="shared" si="533"/>
        <v>Частичное-ликвидация</v>
      </c>
      <c r="P426" s="241" t="s">
        <v>85</v>
      </c>
      <c r="Q426" s="241" t="s">
        <v>85</v>
      </c>
      <c r="R426" s="241" t="s">
        <v>85</v>
      </c>
      <c r="S426" s="241" t="s">
        <v>85</v>
      </c>
      <c r="T426" s="241" t="s">
        <v>85</v>
      </c>
      <c r="U426" s="241" t="s">
        <v>85</v>
      </c>
      <c r="V426" s="241" t="s">
        <v>85</v>
      </c>
      <c r="W426" s="241" t="s">
        <v>85</v>
      </c>
      <c r="X426" s="241" t="s">
        <v>85</v>
      </c>
      <c r="Y426" s="241" t="s">
        <v>85</v>
      </c>
      <c r="Z426" s="241" t="s">
        <v>85</v>
      </c>
      <c r="AA426" s="241" t="s">
        <v>85</v>
      </c>
      <c r="AB426" s="241" t="s">
        <v>85</v>
      </c>
      <c r="AC426" s="241" t="s">
        <v>85</v>
      </c>
      <c r="AD426" s="241" t="s">
        <v>85</v>
      </c>
      <c r="AE426" s="241" t="s">
        <v>85</v>
      </c>
      <c r="AF426" s="241" t="s">
        <v>85</v>
      </c>
      <c r="AG426" s="241" t="s">
        <v>85</v>
      </c>
      <c r="AH426" s="241" t="s">
        <v>85</v>
      </c>
      <c r="AI426" s="241" t="s">
        <v>85</v>
      </c>
      <c r="AJ426" s="241">
        <v>0</v>
      </c>
      <c r="AK426" s="241">
        <v>1</v>
      </c>
      <c r="AL426" s="241">
        <f t="shared" ref="AL426:AL429" si="544">0.1*$AL423</f>
        <v>0.7360000000000001</v>
      </c>
      <c r="AM426" s="241">
        <f>AM422</f>
        <v>2.5000000000000001E-2</v>
      </c>
      <c r="AN426" s="241">
        <f>ROUNDUP(AN422/3,0)</f>
        <v>2</v>
      </c>
      <c r="AQ426" s="244">
        <f>AM426*I426+AL426</f>
        <v>0.81808750000000008</v>
      </c>
      <c r="AR426" s="244">
        <f t="shared" si="536"/>
        <v>8.1808750000000013E-2</v>
      </c>
      <c r="AS426" s="245">
        <f t="shared" si="537"/>
        <v>0.25</v>
      </c>
      <c r="AT426" s="245">
        <f t="shared" si="538"/>
        <v>0.28747406250000002</v>
      </c>
      <c r="AU426" s="244">
        <f>1333*J423*POWER(10,-6)*10</f>
        <v>8.2646000000000004E-3</v>
      </c>
      <c r="AV426" s="245">
        <f t="shared" si="534"/>
        <v>1.4456349125000001</v>
      </c>
      <c r="AW426" s="246">
        <f t="shared" si="539"/>
        <v>0</v>
      </c>
      <c r="AX426" s="246">
        <f t="shared" si="540"/>
        <v>1.6000000000000004E-6</v>
      </c>
      <c r="AY426" s="246">
        <f t="shared" si="543"/>
        <v>2.3130158600000005E-6</v>
      </c>
    </row>
    <row r="427" spans="1:51" s="241" customFormat="1" x14ac:dyDescent="0.3">
      <c r="A427" s="232" t="s">
        <v>24</v>
      </c>
      <c r="B427" s="232" t="str">
        <f>B422</f>
        <v>Колонна вакуумная поз. К-201, Рег. №ТО-251,
Заводской № WHC-13-036-08,</v>
      </c>
      <c r="C427" s="53" t="s">
        <v>224</v>
      </c>
      <c r="D427" s="234" t="s">
        <v>223</v>
      </c>
      <c r="E427" s="247">
        <f>E426</f>
        <v>1.0000000000000001E-5</v>
      </c>
      <c r="F427" s="248">
        <f t="shared" si="542"/>
        <v>1</v>
      </c>
      <c r="G427" s="232">
        <v>4.0000000000000008E-2</v>
      </c>
      <c r="H427" s="236">
        <f t="shared" si="535"/>
        <v>4.0000000000000009E-7</v>
      </c>
      <c r="I427" s="249">
        <f>I425*0.15</f>
        <v>0.49252499999999999</v>
      </c>
      <c r="J427" s="238">
        <f>I427</f>
        <v>0.49252499999999999</v>
      </c>
      <c r="K427" s="253" t="s">
        <v>200</v>
      </c>
      <c r="L427" s="254">
        <v>21</v>
      </c>
      <c r="M427" s="241" t="str">
        <f t="shared" si="531"/>
        <v>С6</v>
      </c>
      <c r="N427" s="241" t="str">
        <f t="shared" si="532"/>
        <v>Колонна вакуумная поз. К-201, Рег. №ТО-251,
Заводской № WHC-13-036-08,</v>
      </c>
      <c r="O427" s="241" t="str">
        <f t="shared" si="533"/>
        <v>Частичное факел</v>
      </c>
      <c r="P427" s="241" t="s">
        <v>85</v>
      </c>
      <c r="Q427" s="241" t="s">
        <v>85</v>
      </c>
      <c r="R427" s="241" t="s">
        <v>85</v>
      </c>
      <c r="S427" s="241" t="s">
        <v>85</v>
      </c>
      <c r="T427" s="241" t="s">
        <v>85</v>
      </c>
      <c r="U427" s="241" t="s">
        <v>85</v>
      </c>
      <c r="V427" s="241" t="s">
        <v>85</v>
      </c>
      <c r="W427" s="241" t="s">
        <v>85</v>
      </c>
      <c r="X427" s="241" t="s">
        <v>85</v>
      </c>
      <c r="Y427" s="241">
        <v>11</v>
      </c>
      <c r="Z427" s="241">
        <v>2</v>
      </c>
      <c r="AA427" s="241" t="s">
        <v>85</v>
      </c>
      <c r="AB427" s="241" t="s">
        <v>85</v>
      </c>
      <c r="AC427" s="241" t="s">
        <v>85</v>
      </c>
      <c r="AD427" s="241" t="s">
        <v>85</v>
      </c>
      <c r="AE427" s="241" t="s">
        <v>85</v>
      </c>
      <c r="AF427" s="241" t="s">
        <v>85</v>
      </c>
      <c r="AG427" s="241" t="s">
        <v>85</v>
      </c>
      <c r="AH427" s="241" t="s">
        <v>85</v>
      </c>
      <c r="AI427" s="241" t="s">
        <v>85</v>
      </c>
      <c r="AJ427" s="241">
        <v>1</v>
      </c>
      <c r="AK427" s="241">
        <v>1</v>
      </c>
      <c r="AL427" s="241">
        <f t="shared" si="544"/>
        <v>0.7360000000000001</v>
      </c>
      <c r="AM427" s="241">
        <f>AM422</f>
        <v>2.5000000000000001E-2</v>
      </c>
      <c r="AN427" s="241">
        <f>AN426</f>
        <v>2</v>
      </c>
      <c r="AQ427" s="244">
        <f t="shared" ref="AQ427:AQ428" si="545">AM427*I427+AL427</f>
        <v>0.74831312500000013</v>
      </c>
      <c r="AR427" s="244">
        <f t="shared" si="536"/>
        <v>7.4831312500000011E-2</v>
      </c>
      <c r="AS427" s="245">
        <f t="shared" si="537"/>
        <v>3.25</v>
      </c>
      <c r="AT427" s="245">
        <f t="shared" si="538"/>
        <v>1.018286109375</v>
      </c>
      <c r="AU427" s="244">
        <f>10068.2*J427*POWER(10,-6)</f>
        <v>4.9588402050000004E-3</v>
      </c>
      <c r="AV427" s="245">
        <f t="shared" si="534"/>
        <v>5.0963893870800003</v>
      </c>
      <c r="AW427" s="246">
        <f t="shared" si="539"/>
        <v>4.0000000000000009E-7</v>
      </c>
      <c r="AX427" s="246">
        <f t="shared" si="540"/>
        <v>4.0000000000000009E-7</v>
      </c>
      <c r="AY427" s="246">
        <f t="shared" si="543"/>
        <v>2.0385557548320007E-6</v>
      </c>
    </row>
    <row r="428" spans="1:51" s="241" customFormat="1" x14ac:dyDescent="0.3">
      <c r="A428" s="232" t="s">
        <v>219</v>
      </c>
      <c r="B428" s="232" t="str">
        <f>B422</f>
        <v>Колонна вакуумная поз. К-201, Рег. №ТО-251,
Заводской № WHC-13-036-08,</v>
      </c>
      <c r="C428" s="53" t="s">
        <v>225</v>
      </c>
      <c r="D428" s="234" t="s">
        <v>174</v>
      </c>
      <c r="E428" s="247">
        <f>E426</f>
        <v>1.0000000000000001E-5</v>
      </c>
      <c r="F428" s="248">
        <f t="shared" si="542"/>
        <v>1</v>
      </c>
      <c r="G428" s="232">
        <v>0.15200000000000002</v>
      </c>
      <c r="H428" s="236">
        <f t="shared" si="535"/>
        <v>1.5200000000000003E-6</v>
      </c>
      <c r="I428" s="249">
        <f>I425*0.15</f>
        <v>0.49252499999999999</v>
      </c>
      <c r="J428" s="238">
        <f>I428</f>
        <v>0.49252499999999999</v>
      </c>
      <c r="K428" s="250"/>
      <c r="L428" s="251"/>
      <c r="M428" s="241" t="str">
        <f t="shared" si="531"/>
        <v>С7</v>
      </c>
      <c r="N428" s="241" t="str">
        <f t="shared" si="532"/>
        <v>Колонна вакуумная поз. К-201, Рег. №ТО-251,
Заводской № WHC-13-036-08,</v>
      </c>
      <c r="O428" s="241" t="str">
        <f t="shared" si="533"/>
        <v>Частичное-пожар-вспышка</v>
      </c>
      <c r="P428" s="241" t="s">
        <v>85</v>
      </c>
      <c r="Q428" s="241" t="s">
        <v>85</v>
      </c>
      <c r="R428" s="241" t="s">
        <v>85</v>
      </c>
      <c r="S428" s="241" t="s">
        <v>85</v>
      </c>
      <c r="T428" s="241" t="s">
        <v>85</v>
      </c>
      <c r="U428" s="241" t="s">
        <v>85</v>
      </c>
      <c r="V428" s="241" t="s">
        <v>85</v>
      </c>
      <c r="W428" s="241" t="s">
        <v>85</v>
      </c>
      <c r="X428" s="241" t="s">
        <v>85</v>
      </c>
      <c r="Y428" s="241" t="s">
        <v>85</v>
      </c>
      <c r="Z428" s="241" t="s">
        <v>85</v>
      </c>
      <c r="AA428" s="241">
        <v>26.53</v>
      </c>
      <c r="AB428" s="241">
        <v>31.84</v>
      </c>
      <c r="AC428" s="241" t="s">
        <v>85</v>
      </c>
      <c r="AD428" s="241" t="s">
        <v>85</v>
      </c>
      <c r="AE428" s="241" t="s">
        <v>85</v>
      </c>
      <c r="AF428" s="241" t="s">
        <v>85</v>
      </c>
      <c r="AG428" s="241" t="s">
        <v>85</v>
      </c>
      <c r="AH428" s="241" t="s">
        <v>85</v>
      </c>
      <c r="AI428" s="241" t="s">
        <v>85</v>
      </c>
      <c r="AJ428" s="241">
        <v>1</v>
      </c>
      <c r="AK428" s="241">
        <v>1</v>
      </c>
      <c r="AL428" s="241">
        <f t="shared" si="544"/>
        <v>7.3600000000000013E-2</v>
      </c>
      <c r="AM428" s="241">
        <f>AM422</f>
        <v>2.5000000000000001E-2</v>
      </c>
      <c r="AN428" s="241">
        <f>ROUNDUP(AN422/3,0)</f>
        <v>2</v>
      </c>
      <c r="AQ428" s="244">
        <f t="shared" si="545"/>
        <v>8.5913125000000007E-2</v>
      </c>
      <c r="AR428" s="244">
        <f t="shared" si="536"/>
        <v>8.5913125000000017E-3</v>
      </c>
      <c r="AS428" s="245">
        <f t="shared" si="537"/>
        <v>3.25</v>
      </c>
      <c r="AT428" s="245">
        <f t="shared" si="538"/>
        <v>0.83612610937499998</v>
      </c>
      <c r="AU428" s="244">
        <f>10068.2*J428*POWER(10,-6)</f>
        <v>4.9588402050000004E-3</v>
      </c>
      <c r="AV428" s="245">
        <f t="shared" si="534"/>
        <v>4.1855893870800003</v>
      </c>
      <c r="AW428" s="246">
        <f t="shared" si="539"/>
        <v>1.5200000000000003E-6</v>
      </c>
      <c r="AX428" s="246">
        <f t="shared" si="540"/>
        <v>1.5200000000000003E-6</v>
      </c>
      <c r="AY428" s="246">
        <f t="shared" si="543"/>
        <v>6.3620958683616012E-6</v>
      </c>
    </row>
    <row r="429" spans="1:51" s="241" customFormat="1" ht="15" thickBot="1" x14ac:dyDescent="0.35">
      <c r="A429" s="232" t="s">
        <v>220</v>
      </c>
      <c r="B429" s="232" t="str">
        <f>B422</f>
        <v>Колонна вакуумная поз. К-201, Рег. №ТО-251,
Заводской № WHC-13-036-08,</v>
      </c>
      <c r="C429" s="53" t="s">
        <v>226</v>
      </c>
      <c r="D429" s="234" t="s">
        <v>62</v>
      </c>
      <c r="E429" s="247">
        <f>E426</f>
        <v>1.0000000000000001E-5</v>
      </c>
      <c r="F429" s="248">
        <f t="shared" si="542"/>
        <v>1</v>
      </c>
      <c r="G429" s="232">
        <v>0.6080000000000001</v>
      </c>
      <c r="H429" s="236">
        <f t="shared" si="535"/>
        <v>6.0800000000000011E-6</v>
      </c>
      <c r="I429" s="249">
        <f>I425*0.15</f>
        <v>0.49252499999999999</v>
      </c>
      <c r="J429" s="238">
        <v>0</v>
      </c>
      <c r="K429" s="255"/>
      <c r="L429" s="256"/>
      <c r="M429" s="241" t="str">
        <f t="shared" si="531"/>
        <v>С8</v>
      </c>
      <c r="N429" s="241" t="str">
        <f t="shared" si="532"/>
        <v>Колонна вакуумная поз. К-201, Рег. №ТО-251,
Заводской № WHC-13-036-08,</v>
      </c>
      <c r="O429" s="241" t="str">
        <f t="shared" si="533"/>
        <v>Частичное-ликвидация</v>
      </c>
      <c r="P429" s="241" t="s">
        <v>85</v>
      </c>
      <c r="Q429" s="241" t="s">
        <v>85</v>
      </c>
      <c r="R429" s="241" t="s">
        <v>85</v>
      </c>
      <c r="S429" s="241" t="s">
        <v>85</v>
      </c>
      <c r="T429" s="241" t="s">
        <v>85</v>
      </c>
      <c r="U429" s="241" t="s">
        <v>85</v>
      </c>
      <c r="V429" s="241" t="s">
        <v>85</v>
      </c>
      <c r="W429" s="241" t="s">
        <v>85</v>
      </c>
      <c r="X429" s="241" t="s">
        <v>85</v>
      </c>
      <c r="Y429" s="241" t="s">
        <v>85</v>
      </c>
      <c r="Z429" s="241" t="s">
        <v>85</v>
      </c>
      <c r="AA429" s="241" t="s">
        <v>85</v>
      </c>
      <c r="AB429" s="241" t="s">
        <v>85</v>
      </c>
      <c r="AC429" s="241" t="s">
        <v>85</v>
      </c>
      <c r="AD429" s="241" t="s">
        <v>85</v>
      </c>
      <c r="AE429" s="241" t="s">
        <v>85</v>
      </c>
      <c r="AF429" s="241" t="s">
        <v>85</v>
      </c>
      <c r="AG429" s="241" t="s">
        <v>85</v>
      </c>
      <c r="AH429" s="241" t="s">
        <v>85</v>
      </c>
      <c r="AI429" s="241" t="s">
        <v>85</v>
      </c>
      <c r="AJ429" s="241">
        <v>0</v>
      </c>
      <c r="AK429" s="241">
        <v>0</v>
      </c>
      <c r="AL429" s="241">
        <f t="shared" si="544"/>
        <v>7.3600000000000013E-2</v>
      </c>
      <c r="AM429" s="241">
        <f>AM422</f>
        <v>2.5000000000000001E-2</v>
      </c>
      <c r="AN429" s="241">
        <f>ROUNDUP(AN422/3,0)</f>
        <v>2</v>
      </c>
      <c r="AQ429" s="244">
        <f>AM429*I429*0.1+AL429</f>
        <v>7.4831312500000011E-2</v>
      </c>
      <c r="AR429" s="244">
        <f t="shared" si="536"/>
        <v>7.4831312500000012E-3</v>
      </c>
      <c r="AS429" s="245">
        <f t="shared" si="537"/>
        <v>0</v>
      </c>
      <c r="AT429" s="245">
        <f t="shared" si="538"/>
        <v>2.0578610937500002E-2</v>
      </c>
      <c r="AU429" s="244">
        <f>1333*J427*POWER(10,-6)</f>
        <v>6.5653582499999993E-4</v>
      </c>
      <c r="AV429" s="245">
        <f t="shared" si="534"/>
        <v>0.10354959051250001</v>
      </c>
      <c r="AW429" s="246">
        <f t="shared" si="539"/>
        <v>0</v>
      </c>
      <c r="AX429" s="246">
        <f t="shared" si="540"/>
        <v>0</v>
      </c>
      <c r="AY429" s="246">
        <f t="shared" si="543"/>
        <v>6.2958151031600017E-7</v>
      </c>
    </row>
    <row r="430" spans="1:51" s="241" customFormat="1" x14ac:dyDescent="0.3">
      <c r="A430" s="296" t="s">
        <v>251</v>
      </c>
      <c r="B430" s="296" t="str">
        <f>B422</f>
        <v>Колонна вакуумная поз. К-201, Рег. №ТО-251,
Заводской № WHC-13-036-08,</v>
      </c>
      <c r="C430" s="296" t="s">
        <v>354</v>
      </c>
      <c r="D430" s="296" t="s">
        <v>355</v>
      </c>
      <c r="E430" s="297">
        <v>2.5000000000000001E-5</v>
      </c>
      <c r="F430" s="248">
        <f t="shared" si="542"/>
        <v>1</v>
      </c>
      <c r="G430" s="296">
        <v>1</v>
      </c>
      <c r="H430" s="298">
        <f t="shared" si="535"/>
        <v>2.5000000000000001E-5</v>
      </c>
      <c r="I430" s="299">
        <f>I422</f>
        <v>21.89</v>
      </c>
      <c r="J430" s="299">
        <f>I430*0.2</f>
        <v>4.3780000000000001</v>
      </c>
      <c r="K430" s="296"/>
      <c r="L430" s="296"/>
      <c r="M430" s="300" t="str">
        <f t="shared" si="531"/>
        <v>С9</v>
      </c>
      <c r="N430" s="300"/>
      <c r="O430" s="300"/>
      <c r="P430" s="300">
        <v>17.3</v>
      </c>
      <c r="Q430" s="300">
        <v>23.8</v>
      </c>
      <c r="R430" s="300">
        <v>33.700000000000003</v>
      </c>
      <c r="S430" s="300">
        <v>62.4</v>
      </c>
      <c r="T430" s="300" t="s">
        <v>85</v>
      </c>
      <c r="U430" s="300" t="s">
        <v>85</v>
      </c>
      <c r="V430" s="300" t="s">
        <v>85</v>
      </c>
      <c r="W430" s="300" t="s">
        <v>85</v>
      </c>
      <c r="X430" s="300" t="s">
        <v>85</v>
      </c>
      <c r="Y430" s="300" t="s">
        <v>85</v>
      </c>
      <c r="Z430" s="300" t="s">
        <v>85</v>
      </c>
      <c r="AA430" s="300" t="s">
        <v>85</v>
      </c>
      <c r="AB430" s="300" t="s">
        <v>85</v>
      </c>
      <c r="AC430" s="300" t="s">
        <v>85</v>
      </c>
      <c r="AD430" s="300" t="s">
        <v>85</v>
      </c>
      <c r="AE430" s="300">
        <v>53</v>
      </c>
      <c r="AF430" s="300">
        <v>87</v>
      </c>
      <c r="AG430" s="300">
        <v>107.5</v>
      </c>
      <c r="AH430" s="300">
        <v>142.5</v>
      </c>
      <c r="AI430" s="241" t="s">
        <v>85</v>
      </c>
      <c r="AJ430" s="300">
        <v>1</v>
      </c>
      <c r="AK430" s="300">
        <v>2</v>
      </c>
      <c r="AL430" s="300">
        <f>AL422</f>
        <v>7.36</v>
      </c>
      <c r="AM430" s="300">
        <f>AM422</f>
        <v>2.5000000000000001E-2</v>
      </c>
      <c r="AN430" s="300">
        <v>5</v>
      </c>
      <c r="AO430" s="300"/>
      <c r="AP430" s="300"/>
      <c r="AQ430" s="301">
        <f>AM430*I430+AL430</f>
        <v>7.9072500000000003</v>
      </c>
      <c r="AR430" s="301">
        <f>0.1*AQ430</f>
        <v>0.79072500000000012</v>
      </c>
      <c r="AS430" s="302">
        <f>AJ430*3+0.25*AK430</f>
        <v>3.5</v>
      </c>
      <c r="AT430" s="302">
        <f>SUM(AQ430:AS430)/4</f>
        <v>3.0494937499999999</v>
      </c>
      <c r="AU430" s="301">
        <f>10068.2*J430*POWER(10,-6)</f>
        <v>4.4078579600000001E-2</v>
      </c>
      <c r="AV430" s="302">
        <f t="shared" si="534"/>
        <v>15.2915473296</v>
      </c>
      <c r="AW430" s="303">
        <f>AJ430*H430</f>
        <v>2.5000000000000001E-5</v>
      </c>
      <c r="AX430" s="303">
        <f>H430*AK430</f>
        <v>5.0000000000000002E-5</v>
      </c>
      <c r="AY430" s="303">
        <f>H430*AV430</f>
        <v>3.8228868324E-4</v>
      </c>
    </row>
    <row r="431" spans="1:51" ht="15" thickBot="1" x14ac:dyDescent="0.35">
      <c r="P431" t="s">
        <v>85</v>
      </c>
      <c r="Q431" t="s">
        <v>85</v>
      </c>
      <c r="R431" t="s">
        <v>85</v>
      </c>
      <c r="S431" t="s">
        <v>85</v>
      </c>
      <c r="T431" t="s">
        <v>85</v>
      </c>
      <c r="U431" t="s">
        <v>85</v>
      </c>
      <c r="V431" t="s">
        <v>85</v>
      </c>
      <c r="W431" t="s">
        <v>85</v>
      </c>
      <c r="X431" t="s">
        <v>85</v>
      </c>
      <c r="Y431" t="s">
        <v>85</v>
      </c>
      <c r="Z431" t="s">
        <v>85</v>
      </c>
      <c r="AA431" t="s">
        <v>85</v>
      </c>
      <c r="AB431" t="s">
        <v>85</v>
      </c>
      <c r="AC431" t="s">
        <v>85</v>
      </c>
      <c r="AD431" t="s">
        <v>85</v>
      </c>
      <c r="AE431" t="s">
        <v>85</v>
      </c>
      <c r="AF431" t="s">
        <v>85</v>
      </c>
      <c r="AG431" t="s">
        <v>85</v>
      </c>
      <c r="AH431" t="s">
        <v>85</v>
      </c>
      <c r="AI431" t="s">
        <v>85</v>
      </c>
    </row>
    <row r="432" spans="1:51" s="241" customFormat="1" ht="18" customHeight="1" x14ac:dyDescent="0.3">
      <c r="A432" s="232" t="s">
        <v>19</v>
      </c>
      <c r="B432" s="330" t="s">
        <v>444</v>
      </c>
      <c r="C432" s="53" t="s">
        <v>349</v>
      </c>
      <c r="D432" s="234" t="s">
        <v>350</v>
      </c>
      <c r="E432" s="235">
        <v>9.9999999999999995E-7</v>
      </c>
      <c r="F432" s="233">
        <v>1</v>
      </c>
      <c r="G432" s="232">
        <v>0.05</v>
      </c>
      <c r="H432" s="236">
        <f>E432*F432*G432</f>
        <v>4.9999999999999998E-8</v>
      </c>
      <c r="I432" s="237">
        <v>245</v>
      </c>
      <c r="J432" s="238">
        <f>0.03*I432</f>
        <v>7.35</v>
      </c>
      <c r="K432" s="239" t="s">
        <v>184</v>
      </c>
      <c r="L432" s="240">
        <f>15*I432</f>
        <v>3675</v>
      </c>
      <c r="M432" s="241" t="str">
        <f t="shared" ref="M432:M440" si="546">A432</f>
        <v>С1</v>
      </c>
      <c r="N432" s="241" t="str">
        <f t="shared" ref="N432:N439" si="547">B432</f>
        <v>Фракционирующая колонна поз. К-203
Рег. №ТО-264(У),
Учетный номер – №43-20-4662 ОК(НХС)
Заводской № 13C0014-04</v>
      </c>
      <c r="O432" s="241" t="str">
        <f t="shared" ref="O432:O439" si="548">D432</f>
        <v>Полное-огенный шар</v>
      </c>
      <c r="P432" s="241" t="s">
        <v>85</v>
      </c>
      <c r="Q432" s="241" t="s">
        <v>85</v>
      </c>
      <c r="R432" s="241" t="s">
        <v>85</v>
      </c>
      <c r="S432" s="241" t="s">
        <v>85</v>
      </c>
      <c r="T432" s="241" t="s">
        <v>85</v>
      </c>
      <c r="U432" s="241" t="s">
        <v>85</v>
      </c>
      <c r="V432" s="241" t="s">
        <v>85</v>
      </c>
      <c r="W432" s="241" t="s">
        <v>85</v>
      </c>
      <c r="X432" s="241" t="s">
        <v>85</v>
      </c>
      <c r="Y432" s="241" t="s">
        <v>85</v>
      </c>
      <c r="Z432" s="241" t="s">
        <v>85</v>
      </c>
      <c r="AA432" s="241" t="s">
        <v>85</v>
      </c>
      <c r="AB432" s="241" t="s">
        <v>85</v>
      </c>
      <c r="AC432" s="241" t="s">
        <v>85</v>
      </c>
      <c r="AD432" s="241" t="s">
        <v>85</v>
      </c>
      <c r="AE432" s="241">
        <v>73</v>
      </c>
      <c r="AF432" s="241">
        <v>112.5</v>
      </c>
      <c r="AG432" s="241">
        <v>137</v>
      </c>
      <c r="AH432" s="241">
        <v>179</v>
      </c>
      <c r="AI432" s="241" t="s">
        <v>85</v>
      </c>
      <c r="AJ432" s="242">
        <v>3</v>
      </c>
      <c r="AK432" s="242">
        <v>9</v>
      </c>
      <c r="AL432" s="243">
        <v>39.630000000000003</v>
      </c>
      <c r="AM432" s="243">
        <v>2.5000000000000001E-2</v>
      </c>
      <c r="AN432" s="243">
        <v>5</v>
      </c>
      <c r="AQ432" s="244">
        <f>AM432*I432+AL432</f>
        <v>45.755000000000003</v>
      </c>
      <c r="AR432" s="244">
        <f>0.1*AQ432</f>
        <v>4.5755000000000008</v>
      </c>
      <c r="AS432" s="245">
        <f>AJ432*3+0.25*AK432</f>
        <v>11.25</v>
      </c>
      <c r="AT432" s="245">
        <f>SUM(AQ432:AS432)/4</f>
        <v>15.395125</v>
      </c>
      <c r="AU432" s="244">
        <f>10068.2*J432*POWER(10,-6)</f>
        <v>7.4001269999999994E-2</v>
      </c>
      <c r="AV432" s="245">
        <f t="shared" ref="AV432:AV440" si="549">AU432+AT432+AS432+AR432+AQ432</f>
        <v>77.049626270000005</v>
      </c>
      <c r="AW432" s="246">
        <f>AJ432*H432</f>
        <v>1.4999999999999999E-7</v>
      </c>
      <c r="AX432" s="246">
        <f>H432*AK432</f>
        <v>4.4999999999999998E-7</v>
      </c>
      <c r="AY432" s="246">
        <f>H432*AV432</f>
        <v>3.8524813135000004E-6</v>
      </c>
    </row>
    <row r="433" spans="1:51" s="322" customFormat="1" x14ac:dyDescent="0.3">
      <c r="A433" s="312" t="s">
        <v>20</v>
      </c>
      <c r="B433" s="312" t="str">
        <f>B432</f>
        <v>Фракционирующая колонна поз. К-203
Рег. №ТО-264(У),
Учетный номер – №43-20-4662 ОК(НХС)
Заводской № 13C0014-04</v>
      </c>
      <c r="C433" s="313" t="s">
        <v>211</v>
      </c>
      <c r="D433" s="314" t="s">
        <v>63</v>
      </c>
      <c r="E433" s="315">
        <f>E432</f>
        <v>9.9999999999999995E-7</v>
      </c>
      <c r="F433" s="316">
        <f>F432</f>
        <v>1</v>
      </c>
      <c r="G433" s="312">
        <v>0.19</v>
      </c>
      <c r="H433" s="317">
        <f t="shared" ref="H433:H440" si="550">E433*F433*G433</f>
        <v>1.8999999999999998E-7</v>
      </c>
      <c r="I433" s="318">
        <f>I432</f>
        <v>245</v>
      </c>
      <c r="J433" s="319">
        <v>2.67</v>
      </c>
      <c r="K433" s="320" t="s">
        <v>185</v>
      </c>
      <c r="L433" s="321">
        <v>6</v>
      </c>
      <c r="M433" s="322" t="str">
        <f t="shared" si="546"/>
        <v>С2</v>
      </c>
      <c r="N433" s="322" t="str">
        <f t="shared" si="547"/>
        <v>Фракционирующая колонна поз. К-203
Рег. №ТО-264(У),
Учетный номер – №43-20-4662 ОК(НХС)
Заводской № 13C0014-04</v>
      </c>
      <c r="O433" s="322" t="str">
        <f t="shared" si="548"/>
        <v>Полное-взрыв</v>
      </c>
      <c r="P433" s="322" t="s">
        <v>85</v>
      </c>
      <c r="Q433" s="322" t="s">
        <v>85</v>
      </c>
      <c r="R433" s="322" t="s">
        <v>85</v>
      </c>
      <c r="S433" s="322" t="s">
        <v>85</v>
      </c>
      <c r="T433" s="322">
        <v>0</v>
      </c>
      <c r="U433" s="322">
        <v>88.6</v>
      </c>
      <c r="V433" s="322">
        <v>253.1</v>
      </c>
      <c r="W433" s="322">
        <v>643.1</v>
      </c>
      <c r="X433" s="322">
        <v>1086.5999999999999</v>
      </c>
      <c r="Y433" s="322" t="s">
        <v>85</v>
      </c>
      <c r="Z433" s="322" t="s">
        <v>85</v>
      </c>
      <c r="AA433" s="322" t="s">
        <v>85</v>
      </c>
      <c r="AB433" s="322" t="s">
        <v>85</v>
      </c>
      <c r="AC433" s="322" t="s">
        <v>85</v>
      </c>
      <c r="AD433" s="322" t="s">
        <v>85</v>
      </c>
      <c r="AE433" s="322" t="s">
        <v>85</v>
      </c>
      <c r="AF433" s="322" t="s">
        <v>85</v>
      </c>
      <c r="AG433" s="322" t="s">
        <v>85</v>
      </c>
      <c r="AH433" s="322" t="s">
        <v>85</v>
      </c>
      <c r="AI433" s="322" t="s">
        <v>85</v>
      </c>
      <c r="AJ433" s="323">
        <v>6</v>
      </c>
      <c r="AK433" s="323">
        <v>12</v>
      </c>
      <c r="AL433" s="322">
        <f>AL432</f>
        <v>39.630000000000003</v>
      </c>
      <c r="AM433" s="322">
        <f>AM432</f>
        <v>2.5000000000000001E-2</v>
      </c>
      <c r="AN433" s="322">
        <f>AN432</f>
        <v>5</v>
      </c>
      <c r="AQ433" s="324">
        <f>AM433*I433+AL433</f>
        <v>45.755000000000003</v>
      </c>
      <c r="AR433" s="324">
        <f t="shared" ref="AR433:AR439" si="551">0.1*AQ433</f>
        <v>4.5755000000000008</v>
      </c>
      <c r="AS433" s="325">
        <f t="shared" ref="AS433:AS439" si="552">AJ433*3+0.25*AK433</f>
        <v>21</v>
      </c>
      <c r="AT433" s="325">
        <f t="shared" ref="AT433:AT439" si="553">SUM(AQ433:AS433)/4</f>
        <v>17.832625</v>
      </c>
      <c r="AU433" s="324">
        <f>10068.2*J433*POWER(10,-6)*10</f>
        <v>0.26882094000000001</v>
      </c>
      <c r="AV433" s="325">
        <f t="shared" si="549"/>
        <v>89.431945940000006</v>
      </c>
      <c r="AW433" s="326">
        <f t="shared" ref="AW433:AW439" si="554">AJ433*H433</f>
        <v>1.1399999999999999E-6</v>
      </c>
      <c r="AX433" s="326">
        <f t="shared" ref="AX433:AX439" si="555">H433*AK433</f>
        <v>2.2799999999999998E-6</v>
      </c>
      <c r="AY433" s="326">
        <f t="shared" ref="AY433" si="556">H433*AV433</f>
        <v>1.6992069728599999E-5</v>
      </c>
    </row>
    <row r="434" spans="1:51" s="241" customFormat="1" x14ac:dyDescent="0.3">
      <c r="A434" s="232" t="s">
        <v>21</v>
      </c>
      <c r="B434" s="232" t="str">
        <f>B432</f>
        <v>Фракционирующая колонна поз. К-203
Рег. №ТО-264(У),
Учетный номер – №43-20-4662 ОК(НХС)
Заводской № 13C0014-04</v>
      </c>
      <c r="C434" s="53" t="s">
        <v>254</v>
      </c>
      <c r="D434" s="234" t="s">
        <v>61</v>
      </c>
      <c r="E434" s="247">
        <f>E432</f>
        <v>9.9999999999999995E-7</v>
      </c>
      <c r="F434" s="248">
        <f t="shared" ref="F434:F440" si="557">F433</f>
        <v>1</v>
      </c>
      <c r="G434" s="232">
        <v>0.76</v>
      </c>
      <c r="H434" s="236">
        <f t="shared" si="550"/>
        <v>7.5999999999999992E-7</v>
      </c>
      <c r="I434" s="249">
        <f>I432</f>
        <v>245</v>
      </c>
      <c r="J434" s="238">
        <v>0</v>
      </c>
      <c r="K434" s="250" t="s">
        <v>186</v>
      </c>
      <c r="L434" s="251">
        <v>15</v>
      </c>
      <c r="M434" s="241" t="str">
        <f t="shared" si="546"/>
        <v>С3</v>
      </c>
      <c r="N434" s="241" t="str">
        <f t="shared" si="547"/>
        <v>Фракционирующая колонна поз. К-203
Рег. №ТО-264(У),
Учетный номер – №43-20-4662 ОК(НХС)
Заводской № 13C0014-04</v>
      </c>
      <c r="O434" s="241" t="str">
        <f t="shared" si="548"/>
        <v>Полное-ликвидация</v>
      </c>
      <c r="P434" s="241" t="s">
        <v>85</v>
      </c>
      <c r="Q434" s="241" t="s">
        <v>85</v>
      </c>
      <c r="R434" s="241" t="s">
        <v>85</v>
      </c>
      <c r="S434" s="241" t="s">
        <v>85</v>
      </c>
      <c r="T434" s="241" t="s">
        <v>85</v>
      </c>
      <c r="U434" s="241" t="s">
        <v>85</v>
      </c>
      <c r="V434" s="241" t="s">
        <v>85</v>
      </c>
      <c r="W434" s="241" t="s">
        <v>85</v>
      </c>
      <c r="X434" s="241" t="s">
        <v>85</v>
      </c>
      <c r="Y434" s="241" t="s">
        <v>85</v>
      </c>
      <c r="Z434" s="241" t="s">
        <v>85</v>
      </c>
      <c r="AA434" s="241" t="s">
        <v>85</v>
      </c>
      <c r="AB434" s="241" t="s">
        <v>85</v>
      </c>
      <c r="AC434" s="241" t="s">
        <v>85</v>
      </c>
      <c r="AD434" s="241" t="s">
        <v>85</v>
      </c>
      <c r="AE434" s="241" t="s">
        <v>85</v>
      </c>
      <c r="AF434" s="241" t="s">
        <v>85</v>
      </c>
      <c r="AG434" s="241" t="s">
        <v>85</v>
      </c>
      <c r="AH434" s="241" t="s">
        <v>85</v>
      </c>
      <c r="AI434" s="241" t="s">
        <v>85</v>
      </c>
      <c r="AJ434" s="241">
        <v>0</v>
      </c>
      <c r="AK434" s="241">
        <v>0</v>
      </c>
      <c r="AL434" s="241">
        <f>AL432</f>
        <v>39.630000000000003</v>
      </c>
      <c r="AM434" s="241">
        <f>AM432</f>
        <v>2.5000000000000001E-2</v>
      </c>
      <c r="AN434" s="241">
        <f>AN432</f>
        <v>5</v>
      </c>
      <c r="AQ434" s="244">
        <f>AM434*I434*0.1+AL434</f>
        <v>40.2425</v>
      </c>
      <c r="AR434" s="244">
        <f t="shared" si="551"/>
        <v>4.0242500000000003</v>
      </c>
      <c r="AS434" s="245">
        <f t="shared" si="552"/>
        <v>0</v>
      </c>
      <c r="AT434" s="245">
        <f t="shared" si="553"/>
        <v>11.0666875</v>
      </c>
      <c r="AU434" s="244">
        <f>1333*J432*POWER(10,-6)</f>
        <v>9.7975499999999986E-3</v>
      </c>
      <c r="AV434" s="245">
        <f t="shared" si="549"/>
        <v>55.343235050000004</v>
      </c>
      <c r="AW434" s="246">
        <f t="shared" si="554"/>
        <v>0</v>
      </c>
      <c r="AX434" s="246">
        <f t="shared" si="555"/>
        <v>0</v>
      </c>
      <c r="AY434" s="246">
        <f>H434*AV434</f>
        <v>4.2060858637999996E-5</v>
      </c>
    </row>
    <row r="435" spans="1:51" s="241" customFormat="1" x14ac:dyDescent="0.3">
      <c r="A435" s="232" t="s">
        <v>22</v>
      </c>
      <c r="B435" s="232" t="str">
        <f>B432</f>
        <v>Фракционирующая колонна поз. К-203
Рег. №ТО-264(У),
Учетный номер – №43-20-4662 ОК(НХС)
Заводской № 13C0014-04</v>
      </c>
      <c r="C435" s="53" t="s">
        <v>222</v>
      </c>
      <c r="D435" s="234" t="s">
        <v>223</v>
      </c>
      <c r="E435" s="235">
        <v>1.0000000000000001E-5</v>
      </c>
      <c r="F435" s="248">
        <f t="shared" si="557"/>
        <v>1</v>
      </c>
      <c r="G435" s="232">
        <v>4.0000000000000008E-2</v>
      </c>
      <c r="H435" s="236">
        <f t="shared" si="550"/>
        <v>4.0000000000000009E-7</v>
      </c>
      <c r="I435" s="249">
        <f>0.15*I432</f>
        <v>36.75</v>
      </c>
      <c r="J435" s="238">
        <f>I435</f>
        <v>36.75</v>
      </c>
      <c r="K435" s="250" t="s">
        <v>188</v>
      </c>
      <c r="L435" s="251">
        <v>45390</v>
      </c>
      <c r="M435" s="241" t="str">
        <f t="shared" si="546"/>
        <v>С4</v>
      </c>
      <c r="N435" s="241" t="str">
        <f t="shared" si="547"/>
        <v>Фракционирующая колонна поз. К-203
Рег. №ТО-264(У),
Учетный номер – №43-20-4662 ОК(НХС)
Заводской № 13C0014-04</v>
      </c>
      <c r="O435" s="241" t="str">
        <f t="shared" si="548"/>
        <v>Частичное факел</v>
      </c>
      <c r="P435" s="241" t="s">
        <v>85</v>
      </c>
      <c r="Q435" s="241" t="s">
        <v>85</v>
      </c>
      <c r="R435" s="241" t="s">
        <v>85</v>
      </c>
      <c r="S435" s="241" t="s">
        <v>85</v>
      </c>
      <c r="T435" s="241" t="s">
        <v>85</v>
      </c>
      <c r="U435" s="241" t="s">
        <v>85</v>
      </c>
      <c r="V435" s="241" t="s">
        <v>85</v>
      </c>
      <c r="W435" s="241" t="s">
        <v>85</v>
      </c>
      <c r="X435" s="241" t="s">
        <v>85</v>
      </c>
      <c r="Y435" s="241">
        <v>44</v>
      </c>
      <c r="Z435" s="241">
        <v>7</v>
      </c>
      <c r="AA435" s="241" t="s">
        <v>85</v>
      </c>
      <c r="AB435" s="241" t="s">
        <v>85</v>
      </c>
      <c r="AC435" s="241" t="s">
        <v>85</v>
      </c>
      <c r="AD435" s="241" t="s">
        <v>85</v>
      </c>
      <c r="AE435" s="241" t="s">
        <v>85</v>
      </c>
      <c r="AF435" s="241" t="s">
        <v>85</v>
      </c>
      <c r="AG435" s="241" t="s">
        <v>85</v>
      </c>
      <c r="AH435" s="241" t="s">
        <v>85</v>
      </c>
      <c r="AI435" s="241" t="s">
        <v>85</v>
      </c>
      <c r="AJ435" s="241">
        <v>2</v>
      </c>
      <c r="AK435" s="241">
        <v>1</v>
      </c>
      <c r="AL435" s="241">
        <f>0.1*$AL432</f>
        <v>3.9630000000000005</v>
      </c>
      <c r="AM435" s="241">
        <f>AM433</f>
        <v>2.5000000000000001E-2</v>
      </c>
      <c r="AN435" s="241">
        <f>AN432</f>
        <v>5</v>
      </c>
      <c r="AQ435" s="244">
        <f>AM435*I435*0.1+AL435</f>
        <v>4.0548750000000009</v>
      </c>
      <c r="AR435" s="244">
        <f t="shared" si="551"/>
        <v>0.40548750000000011</v>
      </c>
      <c r="AS435" s="245">
        <f t="shared" si="552"/>
        <v>6.25</v>
      </c>
      <c r="AT435" s="245">
        <f t="shared" si="553"/>
        <v>2.6775906250000006</v>
      </c>
      <c r="AU435" s="244">
        <f>10068.2*J435*POWER(10,-6)</f>
        <v>0.37000635000000004</v>
      </c>
      <c r="AV435" s="245">
        <f t="shared" si="549"/>
        <v>13.757959475000002</v>
      </c>
      <c r="AW435" s="246">
        <f t="shared" si="554"/>
        <v>8.0000000000000018E-7</v>
      </c>
      <c r="AX435" s="246">
        <f t="shared" si="555"/>
        <v>4.0000000000000009E-7</v>
      </c>
      <c r="AY435" s="246">
        <f t="shared" ref="AY435:AY439" si="558">H435*AV435</f>
        <v>5.5031837900000016E-6</v>
      </c>
    </row>
    <row r="436" spans="1:51" s="241" customFormat="1" x14ac:dyDescent="0.3">
      <c r="A436" s="232" t="s">
        <v>23</v>
      </c>
      <c r="B436" s="232" t="str">
        <f>B432</f>
        <v>Фракционирующая колонна поз. К-203
Рег. №ТО-264(У),
Учетный номер – №43-20-4662 ОК(НХС)
Заводской № 13C0014-04</v>
      </c>
      <c r="C436" s="53" t="s">
        <v>255</v>
      </c>
      <c r="D436" s="234" t="s">
        <v>62</v>
      </c>
      <c r="E436" s="247">
        <f>E435</f>
        <v>1.0000000000000001E-5</v>
      </c>
      <c r="F436" s="248">
        <f t="shared" si="557"/>
        <v>1</v>
      </c>
      <c r="G436" s="232">
        <v>0.16000000000000003</v>
      </c>
      <c r="H436" s="236">
        <f t="shared" si="550"/>
        <v>1.6000000000000004E-6</v>
      </c>
      <c r="I436" s="249">
        <f>0.15*I432</f>
        <v>36.75</v>
      </c>
      <c r="J436" s="238">
        <v>0</v>
      </c>
      <c r="K436" s="250" t="s">
        <v>189</v>
      </c>
      <c r="L436" s="251">
        <v>3</v>
      </c>
      <c r="M436" s="241" t="str">
        <f t="shared" si="546"/>
        <v>С5</v>
      </c>
      <c r="N436" s="241" t="str">
        <f t="shared" si="547"/>
        <v>Фракционирующая колонна поз. К-203
Рег. №ТО-264(У),
Учетный номер – №43-20-4662 ОК(НХС)
Заводской № 13C0014-04</v>
      </c>
      <c r="O436" s="241" t="str">
        <f t="shared" si="548"/>
        <v>Частичное-ликвидация</v>
      </c>
      <c r="P436" s="241" t="s">
        <v>85</v>
      </c>
      <c r="Q436" s="241" t="s">
        <v>85</v>
      </c>
      <c r="R436" s="241" t="s">
        <v>85</v>
      </c>
      <c r="S436" s="241" t="s">
        <v>85</v>
      </c>
      <c r="T436" s="241" t="s">
        <v>85</v>
      </c>
      <c r="U436" s="241" t="s">
        <v>85</v>
      </c>
      <c r="V436" s="241" t="s">
        <v>85</v>
      </c>
      <c r="W436" s="241" t="s">
        <v>85</v>
      </c>
      <c r="X436" s="241" t="s">
        <v>85</v>
      </c>
      <c r="Y436" s="241" t="s">
        <v>85</v>
      </c>
      <c r="Z436" s="241" t="s">
        <v>85</v>
      </c>
      <c r="AA436" s="241" t="s">
        <v>85</v>
      </c>
      <c r="AB436" s="241" t="s">
        <v>85</v>
      </c>
      <c r="AC436" s="241" t="s">
        <v>85</v>
      </c>
      <c r="AD436" s="241" t="s">
        <v>85</v>
      </c>
      <c r="AE436" s="241" t="s">
        <v>85</v>
      </c>
      <c r="AF436" s="241" t="s">
        <v>85</v>
      </c>
      <c r="AG436" s="241" t="s">
        <v>85</v>
      </c>
      <c r="AH436" s="241" t="s">
        <v>85</v>
      </c>
      <c r="AI436" s="241" t="s">
        <v>85</v>
      </c>
      <c r="AJ436" s="241">
        <v>0</v>
      </c>
      <c r="AK436" s="241">
        <v>1</v>
      </c>
      <c r="AL436" s="241">
        <f t="shared" ref="AL436:AL439" si="559">0.1*$AL433</f>
        <v>3.9630000000000005</v>
      </c>
      <c r="AM436" s="241">
        <f>AM432</f>
        <v>2.5000000000000001E-2</v>
      </c>
      <c r="AN436" s="241">
        <f>ROUNDUP(AN432/3,0)</f>
        <v>2</v>
      </c>
      <c r="AQ436" s="244">
        <f>AM436*I436+AL436</f>
        <v>4.8817500000000003</v>
      </c>
      <c r="AR436" s="244">
        <f t="shared" si="551"/>
        <v>0.48817500000000003</v>
      </c>
      <c r="AS436" s="245">
        <f t="shared" si="552"/>
        <v>0.25</v>
      </c>
      <c r="AT436" s="245">
        <f t="shared" si="553"/>
        <v>1.4049812500000001</v>
      </c>
      <c r="AU436" s="244">
        <f>1333*J433*POWER(10,-6)*10</f>
        <v>3.5591100000000001E-2</v>
      </c>
      <c r="AV436" s="245">
        <f t="shared" si="549"/>
        <v>7.0604973500000003</v>
      </c>
      <c r="AW436" s="246">
        <f t="shared" si="554"/>
        <v>0</v>
      </c>
      <c r="AX436" s="246">
        <f t="shared" si="555"/>
        <v>1.6000000000000004E-6</v>
      </c>
      <c r="AY436" s="246">
        <f t="shared" si="558"/>
        <v>1.1296795760000003E-5</v>
      </c>
    </row>
    <row r="437" spans="1:51" s="241" customFormat="1" x14ac:dyDescent="0.3">
      <c r="A437" s="232" t="s">
        <v>24</v>
      </c>
      <c r="B437" s="232" t="str">
        <f>B432</f>
        <v>Фракционирующая колонна поз. К-203
Рег. №ТО-264(У),
Учетный номер – №43-20-4662 ОК(НХС)
Заводской № 13C0014-04</v>
      </c>
      <c r="C437" s="53" t="s">
        <v>224</v>
      </c>
      <c r="D437" s="234" t="s">
        <v>223</v>
      </c>
      <c r="E437" s="247">
        <f>E436</f>
        <v>1.0000000000000001E-5</v>
      </c>
      <c r="F437" s="248">
        <f t="shared" si="557"/>
        <v>1</v>
      </c>
      <c r="G437" s="232">
        <v>4.0000000000000008E-2</v>
      </c>
      <c r="H437" s="236">
        <f t="shared" si="550"/>
        <v>4.0000000000000009E-7</v>
      </c>
      <c r="I437" s="249">
        <f>I435*0.15</f>
        <v>5.5125000000000002</v>
      </c>
      <c r="J437" s="238">
        <f>I437</f>
        <v>5.5125000000000002</v>
      </c>
      <c r="K437" s="253" t="s">
        <v>200</v>
      </c>
      <c r="L437" s="254">
        <v>21</v>
      </c>
      <c r="M437" s="241" t="str">
        <f t="shared" si="546"/>
        <v>С6</v>
      </c>
      <c r="N437" s="241" t="str">
        <f t="shared" si="547"/>
        <v>Фракционирующая колонна поз. К-203
Рег. №ТО-264(У),
Учетный номер – №43-20-4662 ОК(НХС)
Заводской № 13C0014-04</v>
      </c>
      <c r="O437" s="241" t="str">
        <f t="shared" si="548"/>
        <v>Частичное факел</v>
      </c>
      <c r="P437" s="241" t="s">
        <v>85</v>
      </c>
      <c r="Q437" s="241" t="s">
        <v>85</v>
      </c>
      <c r="R437" s="241" t="s">
        <v>85</v>
      </c>
      <c r="S437" s="241" t="s">
        <v>85</v>
      </c>
      <c r="T437" s="241" t="s">
        <v>85</v>
      </c>
      <c r="U437" s="241" t="s">
        <v>85</v>
      </c>
      <c r="V437" s="241" t="s">
        <v>85</v>
      </c>
      <c r="W437" s="241" t="s">
        <v>85</v>
      </c>
      <c r="X437" s="241" t="s">
        <v>85</v>
      </c>
      <c r="Y437" s="241">
        <v>17</v>
      </c>
      <c r="Z437" s="241">
        <v>3</v>
      </c>
      <c r="AA437" s="241" t="s">
        <v>85</v>
      </c>
      <c r="AB437" s="241" t="s">
        <v>85</v>
      </c>
      <c r="AC437" s="241" t="s">
        <v>85</v>
      </c>
      <c r="AD437" s="241" t="s">
        <v>85</v>
      </c>
      <c r="AE437" s="241" t="s">
        <v>85</v>
      </c>
      <c r="AF437" s="241" t="s">
        <v>85</v>
      </c>
      <c r="AG437" s="241" t="s">
        <v>85</v>
      </c>
      <c r="AH437" s="241" t="s">
        <v>85</v>
      </c>
      <c r="AI437" s="241" t="s">
        <v>85</v>
      </c>
      <c r="AJ437" s="241">
        <v>2</v>
      </c>
      <c r="AK437" s="241">
        <v>1</v>
      </c>
      <c r="AL437" s="241">
        <f t="shared" si="559"/>
        <v>3.9630000000000005</v>
      </c>
      <c r="AM437" s="241">
        <f>AM432</f>
        <v>2.5000000000000001E-2</v>
      </c>
      <c r="AN437" s="241">
        <f>AN436</f>
        <v>2</v>
      </c>
      <c r="AQ437" s="244">
        <f t="shared" ref="AQ437:AQ438" si="560">AM437*I437+AL437</f>
        <v>4.1008125000000009</v>
      </c>
      <c r="AR437" s="244">
        <f t="shared" si="551"/>
        <v>0.41008125000000012</v>
      </c>
      <c r="AS437" s="245">
        <f t="shared" si="552"/>
        <v>6.25</v>
      </c>
      <c r="AT437" s="245">
        <f t="shared" si="553"/>
        <v>2.6902234375000003</v>
      </c>
      <c r="AU437" s="244">
        <f>10068.2*J437*POWER(10,-6)</f>
        <v>5.5500952500000006E-2</v>
      </c>
      <c r="AV437" s="245">
        <f t="shared" si="549"/>
        <v>13.50661814</v>
      </c>
      <c r="AW437" s="246">
        <f t="shared" si="554"/>
        <v>8.0000000000000018E-7</v>
      </c>
      <c r="AX437" s="246">
        <f t="shared" si="555"/>
        <v>4.0000000000000009E-7</v>
      </c>
      <c r="AY437" s="246">
        <f t="shared" si="558"/>
        <v>5.4026472560000018E-6</v>
      </c>
    </row>
    <row r="438" spans="1:51" s="241" customFormat="1" x14ac:dyDescent="0.3">
      <c r="A438" s="232" t="s">
        <v>219</v>
      </c>
      <c r="B438" s="232" t="str">
        <f>B432</f>
        <v>Фракционирующая колонна поз. К-203
Рег. №ТО-264(У),
Учетный номер – №43-20-4662 ОК(НХС)
Заводской № 13C0014-04</v>
      </c>
      <c r="C438" s="53" t="s">
        <v>225</v>
      </c>
      <c r="D438" s="234" t="s">
        <v>174</v>
      </c>
      <c r="E438" s="247">
        <f>E436</f>
        <v>1.0000000000000001E-5</v>
      </c>
      <c r="F438" s="248">
        <f t="shared" si="557"/>
        <v>1</v>
      </c>
      <c r="G438" s="232">
        <v>0.15200000000000002</v>
      </c>
      <c r="H438" s="236">
        <f t="shared" si="550"/>
        <v>1.5200000000000003E-6</v>
      </c>
      <c r="I438" s="249">
        <f>I435*0.15</f>
        <v>5.5125000000000002</v>
      </c>
      <c r="J438" s="238">
        <f>I438</f>
        <v>5.5125000000000002</v>
      </c>
      <c r="K438" s="250"/>
      <c r="L438" s="251"/>
      <c r="M438" s="241" t="str">
        <f t="shared" si="546"/>
        <v>С7</v>
      </c>
      <c r="N438" s="241" t="str">
        <f t="shared" si="547"/>
        <v>Фракционирующая колонна поз. К-203
Рег. №ТО-264(У),
Учетный номер – №43-20-4662 ОК(НХС)
Заводской № 13C0014-04</v>
      </c>
      <c r="O438" s="241" t="str">
        <f t="shared" si="548"/>
        <v>Частичное-пожар-вспышка</v>
      </c>
      <c r="P438" s="241" t="s">
        <v>85</v>
      </c>
      <c r="Q438" s="241" t="s">
        <v>85</v>
      </c>
      <c r="R438" s="241" t="s">
        <v>85</v>
      </c>
      <c r="S438" s="241" t="s">
        <v>85</v>
      </c>
      <c r="T438" s="241" t="s">
        <v>85</v>
      </c>
      <c r="U438" s="241" t="s">
        <v>85</v>
      </c>
      <c r="V438" s="241" t="s">
        <v>85</v>
      </c>
      <c r="W438" s="241" t="s">
        <v>85</v>
      </c>
      <c r="X438" s="241" t="s">
        <v>85</v>
      </c>
      <c r="Y438" s="241" t="s">
        <v>85</v>
      </c>
      <c r="Z438" s="241" t="s">
        <v>85</v>
      </c>
      <c r="AA438" s="241">
        <v>58.87</v>
      </c>
      <c r="AB438" s="241">
        <v>70.64</v>
      </c>
      <c r="AC438" s="241" t="s">
        <v>85</v>
      </c>
      <c r="AD438" s="241" t="s">
        <v>85</v>
      </c>
      <c r="AE438" s="241" t="s">
        <v>85</v>
      </c>
      <c r="AF438" s="241" t="s">
        <v>85</v>
      </c>
      <c r="AG438" s="241" t="s">
        <v>85</v>
      </c>
      <c r="AH438" s="241" t="s">
        <v>85</v>
      </c>
      <c r="AI438" s="241" t="s">
        <v>85</v>
      </c>
      <c r="AJ438" s="241">
        <v>1</v>
      </c>
      <c r="AK438" s="241">
        <v>1</v>
      </c>
      <c r="AL438" s="241">
        <f t="shared" si="559"/>
        <v>0.3963000000000001</v>
      </c>
      <c r="AM438" s="241">
        <f>AM432</f>
        <v>2.5000000000000001E-2</v>
      </c>
      <c r="AN438" s="241">
        <f>ROUNDUP(AN432/3,0)</f>
        <v>2</v>
      </c>
      <c r="AQ438" s="244">
        <f t="shared" si="560"/>
        <v>0.5341125000000001</v>
      </c>
      <c r="AR438" s="244">
        <f t="shared" si="551"/>
        <v>5.3411250000000014E-2</v>
      </c>
      <c r="AS438" s="245">
        <f t="shared" si="552"/>
        <v>3.25</v>
      </c>
      <c r="AT438" s="245">
        <f t="shared" si="553"/>
        <v>0.95938093749999998</v>
      </c>
      <c r="AU438" s="244">
        <f>10068.2*J438*POWER(10,-6)</f>
        <v>5.5500952500000006E-2</v>
      </c>
      <c r="AV438" s="245">
        <f t="shared" si="549"/>
        <v>4.8524056399999997</v>
      </c>
      <c r="AW438" s="246">
        <f t="shared" si="554"/>
        <v>1.5200000000000003E-6</v>
      </c>
      <c r="AX438" s="246">
        <f t="shared" si="555"/>
        <v>1.5200000000000003E-6</v>
      </c>
      <c r="AY438" s="246">
        <f t="shared" si="558"/>
        <v>7.3756565728000006E-6</v>
      </c>
    </row>
    <row r="439" spans="1:51" s="241" customFormat="1" ht="15" thickBot="1" x14ac:dyDescent="0.35">
      <c r="A439" s="232" t="s">
        <v>220</v>
      </c>
      <c r="B439" s="232" t="str">
        <f>B432</f>
        <v>Фракционирующая колонна поз. К-203
Рег. №ТО-264(У),
Учетный номер – №43-20-4662 ОК(НХС)
Заводской № 13C0014-04</v>
      </c>
      <c r="C439" s="53" t="s">
        <v>226</v>
      </c>
      <c r="D439" s="234" t="s">
        <v>62</v>
      </c>
      <c r="E439" s="247">
        <f>E436</f>
        <v>1.0000000000000001E-5</v>
      </c>
      <c r="F439" s="248">
        <f t="shared" si="557"/>
        <v>1</v>
      </c>
      <c r="G439" s="232">
        <v>0.6080000000000001</v>
      </c>
      <c r="H439" s="236">
        <f t="shared" si="550"/>
        <v>6.0800000000000011E-6</v>
      </c>
      <c r="I439" s="249">
        <f>I435*0.15</f>
        <v>5.5125000000000002</v>
      </c>
      <c r="J439" s="238">
        <v>0</v>
      </c>
      <c r="K439" s="255"/>
      <c r="L439" s="256"/>
      <c r="M439" s="241" t="str">
        <f t="shared" si="546"/>
        <v>С8</v>
      </c>
      <c r="N439" s="241" t="str">
        <f t="shared" si="547"/>
        <v>Фракционирующая колонна поз. К-203
Рег. №ТО-264(У),
Учетный номер – №43-20-4662 ОК(НХС)
Заводской № 13C0014-04</v>
      </c>
      <c r="O439" s="241" t="str">
        <f t="shared" si="548"/>
        <v>Частичное-ликвидация</v>
      </c>
      <c r="P439" s="241" t="s">
        <v>85</v>
      </c>
      <c r="Q439" s="241" t="s">
        <v>85</v>
      </c>
      <c r="R439" s="241" t="s">
        <v>85</v>
      </c>
      <c r="S439" s="241" t="s">
        <v>85</v>
      </c>
      <c r="T439" s="241" t="s">
        <v>85</v>
      </c>
      <c r="U439" s="241" t="s">
        <v>85</v>
      </c>
      <c r="V439" s="241" t="s">
        <v>85</v>
      </c>
      <c r="W439" s="241" t="s">
        <v>85</v>
      </c>
      <c r="X439" s="241" t="s">
        <v>85</v>
      </c>
      <c r="Y439" s="241" t="s">
        <v>85</v>
      </c>
      <c r="Z439" s="241" t="s">
        <v>85</v>
      </c>
      <c r="AA439" s="241" t="s">
        <v>85</v>
      </c>
      <c r="AB439" s="241" t="s">
        <v>85</v>
      </c>
      <c r="AC439" s="241" t="s">
        <v>85</v>
      </c>
      <c r="AD439" s="241" t="s">
        <v>85</v>
      </c>
      <c r="AE439" s="241" t="s">
        <v>85</v>
      </c>
      <c r="AF439" s="241" t="s">
        <v>85</v>
      </c>
      <c r="AG439" s="241" t="s">
        <v>85</v>
      </c>
      <c r="AH439" s="241" t="s">
        <v>85</v>
      </c>
      <c r="AI439" s="241" t="s">
        <v>85</v>
      </c>
      <c r="AJ439" s="241">
        <v>0</v>
      </c>
      <c r="AK439" s="241">
        <v>0</v>
      </c>
      <c r="AL439" s="241">
        <f t="shared" si="559"/>
        <v>0.3963000000000001</v>
      </c>
      <c r="AM439" s="241">
        <f>AM432</f>
        <v>2.5000000000000001E-2</v>
      </c>
      <c r="AN439" s="241">
        <f>ROUNDUP(AN432/3,0)</f>
        <v>2</v>
      </c>
      <c r="AQ439" s="244">
        <f>AM439*I439*0.1+AL439</f>
        <v>0.41008125000000012</v>
      </c>
      <c r="AR439" s="244">
        <f t="shared" si="551"/>
        <v>4.1008125000000013E-2</v>
      </c>
      <c r="AS439" s="245">
        <f t="shared" si="552"/>
        <v>0</v>
      </c>
      <c r="AT439" s="245">
        <f t="shared" si="553"/>
        <v>0.11277234375000003</v>
      </c>
      <c r="AU439" s="244">
        <f>1333*J437*POWER(10,-6)</f>
        <v>7.3481624999999998E-3</v>
      </c>
      <c r="AV439" s="245">
        <f t="shared" si="549"/>
        <v>0.57120988125000016</v>
      </c>
      <c r="AW439" s="246">
        <f t="shared" si="554"/>
        <v>0</v>
      </c>
      <c r="AX439" s="246">
        <f t="shared" si="555"/>
        <v>0</v>
      </c>
      <c r="AY439" s="246">
        <f t="shared" si="558"/>
        <v>3.4729560780000014E-6</v>
      </c>
    </row>
    <row r="440" spans="1:51" s="241" customFormat="1" x14ac:dyDescent="0.3">
      <c r="A440" s="296" t="s">
        <v>251</v>
      </c>
      <c r="B440" s="296" t="str">
        <f>B432</f>
        <v>Фракционирующая колонна поз. К-203
Рег. №ТО-264(У),
Учетный номер – №43-20-4662 ОК(НХС)
Заводской № 13C0014-04</v>
      </c>
      <c r="C440" s="296" t="s">
        <v>354</v>
      </c>
      <c r="D440" s="296" t="s">
        <v>355</v>
      </c>
      <c r="E440" s="297">
        <v>2.5000000000000001E-5</v>
      </c>
      <c r="F440" s="248">
        <f t="shared" si="557"/>
        <v>1</v>
      </c>
      <c r="G440" s="296">
        <v>1</v>
      </c>
      <c r="H440" s="298">
        <f t="shared" si="550"/>
        <v>2.5000000000000001E-5</v>
      </c>
      <c r="I440" s="299">
        <f>I432</f>
        <v>245</v>
      </c>
      <c r="J440" s="299">
        <f>I440*0.07</f>
        <v>17.150000000000002</v>
      </c>
      <c r="K440" s="296"/>
      <c r="L440" s="296"/>
      <c r="M440" s="300" t="str">
        <f t="shared" si="546"/>
        <v>С9</v>
      </c>
      <c r="N440" s="300"/>
      <c r="O440" s="300"/>
      <c r="P440" s="300">
        <v>40.5</v>
      </c>
      <c r="Q440" s="300">
        <v>55.3</v>
      </c>
      <c r="R440" s="300">
        <v>78.3</v>
      </c>
      <c r="S440" s="300">
        <v>141.9</v>
      </c>
      <c r="T440" s="300" t="s">
        <v>85</v>
      </c>
      <c r="U440" s="300" t="s">
        <v>85</v>
      </c>
      <c r="V440" s="300" t="s">
        <v>85</v>
      </c>
      <c r="W440" s="300" t="s">
        <v>85</v>
      </c>
      <c r="X440" s="300" t="s">
        <v>85</v>
      </c>
      <c r="Y440" s="300" t="s">
        <v>85</v>
      </c>
      <c r="Z440" s="300" t="s">
        <v>85</v>
      </c>
      <c r="AA440" s="300" t="s">
        <v>85</v>
      </c>
      <c r="AB440" s="300" t="s">
        <v>85</v>
      </c>
      <c r="AC440" s="300" t="s">
        <v>85</v>
      </c>
      <c r="AD440" s="300" t="s">
        <v>85</v>
      </c>
      <c r="AE440" s="300">
        <v>117</v>
      </c>
      <c r="AF440" s="300">
        <v>169</v>
      </c>
      <c r="AG440" s="300">
        <v>201</v>
      </c>
      <c r="AH440" s="300">
        <v>258.5</v>
      </c>
      <c r="AI440" s="241" t="s">
        <v>85</v>
      </c>
      <c r="AJ440" s="300">
        <v>3</v>
      </c>
      <c r="AK440" s="300">
        <v>5</v>
      </c>
      <c r="AL440" s="300">
        <f>AL432</f>
        <v>39.630000000000003</v>
      </c>
      <c r="AM440" s="300">
        <f>AM432</f>
        <v>2.5000000000000001E-2</v>
      </c>
      <c r="AN440" s="300">
        <v>5</v>
      </c>
      <c r="AO440" s="300"/>
      <c r="AP440" s="300"/>
      <c r="AQ440" s="301">
        <f>AM440*I440+AL440</f>
        <v>45.755000000000003</v>
      </c>
      <c r="AR440" s="301">
        <f>0.1*AQ440</f>
        <v>4.5755000000000008</v>
      </c>
      <c r="AS440" s="302">
        <f>AJ440*3+0.25*AK440</f>
        <v>10.25</v>
      </c>
      <c r="AT440" s="302">
        <f>SUM(AQ440:AS440)/4</f>
        <v>15.145125</v>
      </c>
      <c r="AU440" s="301">
        <f>10068.2*J440*POWER(10,-6)</f>
        <v>0.17266963000000002</v>
      </c>
      <c r="AV440" s="302">
        <f t="shared" si="549"/>
        <v>75.898294630000009</v>
      </c>
      <c r="AW440" s="303">
        <f>AJ440*H440</f>
        <v>7.5000000000000007E-5</v>
      </c>
      <c r="AX440" s="303">
        <f>H440*AK440</f>
        <v>1.25E-4</v>
      </c>
      <c r="AY440" s="303">
        <f>H440*AV440</f>
        <v>1.8974573657500003E-3</v>
      </c>
    </row>
    <row r="441" spans="1:51" ht="15" thickBot="1" x14ac:dyDescent="0.35">
      <c r="P441" t="s">
        <v>85</v>
      </c>
      <c r="Q441" t="s">
        <v>85</v>
      </c>
      <c r="R441" t="s">
        <v>85</v>
      </c>
      <c r="S441" t="s">
        <v>85</v>
      </c>
      <c r="T441" t="s">
        <v>85</v>
      </c>
      <c r="U441" t="s">
        <v>85</v>
      </c>
      <c r="V441" t="s">
        <v>85</v>
      </c>
      <c r="W441" t="s">
        <v>85</v>
      </c>
      <c r="X441" t="s">
        <v>85</v>
      </c>
      <c r="Y441" t="s">
        <v>85</v>
      </c>
      <c r="Z441" t="s">
        <v>85</v>
      </c>
      <c r="AA441" t="s">
        <v>85</v>
      </c>
      <c r="AB441" t="s">
        <v>85</v>
      </c>
      <c r="AC441" t="s">
        <v>85</v>
      </c>
      <c r="AD441" t="s">
        <v>85</v>
      </c>
      <c r="AE441" t="s">
        <v>85</v>
      </c>
      <c r="AF441" t="s">
        <v>85</v>
      </c>
      <c r="AG441" t="s">
        <v>85</v>
      </c>
      <c r="AH441" t="s">
        <v>85</v>
      </c>
      <c r="AI441" t="s">
        <v>85</v>
      </c>
    </row>
    <row r="442" spans="1:51" s="241" customFormat="1" ht="18" customHeight="1" x14ac:dyDescent="0.3">
      <c r="A442" s="232" t="s">
        <v>19</v>
      </c>
      <c r="B442" s="330" t="s">
        <v>379</v>
      </c>
      <c r="C442" s="53" t="s">
        <v>349</v>
      </c>
      <c r="D442" s="234" t="s">
        <v>350</v>
      </c>
      <c r="E442" s="235">
        <v>9.9999999999999995E-7</v>
      </c>
      <c r="F442" s="233">
        <v>1</v>
      </c>
      <c r="G442" s="232">
        <v>0.05</v>
      </c>
      <c r="H442" s="236">
        <f>E442*F442*G442</f>
        <v>4.9999999999999998E-8</v>
      </c>
      <c r="I442" s="237">
        <v>41.48</v>
      </c>
      <c r="J442" s="238">
        <f>0.13*I442</f>
        <v>5.3923999999999994</v>
      </c>
      <c r="K442" s="239" t="s">
        <v>184</v>
      </c>
      <c r="L442" s="240">
        <f>15*I442</f>
        <v>622.19999999999993</v>
      </c>
      <c r="M442" s="241" t="str">
        <f t="shared" ref="M442:M450" si="561">A442</f>
        <v>С1</v>
      </c>
      <c r="N442" s="241" t="str">
        <f t="shared" ref="N442:N449" si="562">B442</f>
        <v>Абсорбционная колонна СУГ / Отпарная колонна СУГ поз. К-301/К-302,
Рег. №ТО-265(У), Учетный номер – №43-20-4522 ОК(НХС) Заводской № L5CO029-003,</v>
      </c>
      <c r="O442" s="241" t="str">
        <f t="shared" ref="O442:O449" si="563">D442</f>
        <v>Полное-огенный шар</v>
      </c>
      <c r="P442" s="241" t="s">
        <v>85</v>
      </c>
      <c r="Q442" s="241" t="s">
        <v>85</v>
      </c>
      <c r="R442" s="241" t="s">
        <v>85</v>
      </c>
      <c r="S442" s="241" t="s">
        <v>85</v>
      </c>
      <c r="T442" s="241" t="s">
        <v>85</v>
      </c>
      <c r="U442" s="241" t="s">
        <v>85</v>
      </c>
      <c r="V442" s="241" t="s">
        <v>85</v>
      </c>
      <c r="W442" s="241" t="s">
        <v>85</v>
      </c>
      <c r="X442" s="241" t="s">
        <v>85</v>
      </c>
      <c r="Y442" s="241" t="s">
        <v>85</v>
      </c>
      <c r="Z442" s="241" t="s">
        <v>85</v>
      </c>
      <c r="AA442" s="241" t="s">
        <v>85</v>
      </c>
      <c r="AB442" s="241" t="s">
        <v>85</v>
      </c>
      <c r="AC442" s="241" t="s">
        <v>85</v>
      </c>
      <c r="AD442" s="241" t="s">
        <v>85</v>
      </c>
      <c r="AE442" s="241">
        <v>60.5</v>
      </c>
      <c r="AF442" s="241">
        <v>97</v>
      </c>
      <c r="AG442" s="241">
        <v>118.5</v>
      </c>
      <c r="AH442" s="241">
        <v>156</v>
      </c>
      <c r="AI442" s="241" t="s">
        <v>85</v>
      </c>
      <c r="AJ442" s="242">
        <v>2</v>
      </c>
      <c r="AK442" s="242">
        <v>5</v>
      </c>
      <c r="AL442" s="243">
        <v>5.36</v>
      </c>
      <c r="AM442" s="243">
        <v>2.5000000000000001E-2</v>
      </c>
      <c r="AN442" s="243">
        <v>5</v>
      </c>
      <c r="AQ442" s="244">
        <f>AM442*I442+AL442</f>
        <v>6.3970000000000002</v>
      </c>
      <c r="AR442" s="244">
        <f>0.1*AQ442</f>
        <v>0.63970000000000005</v>
      </c>
      <c r="AS442" s="245">
        <f>AJ442*3+0.25*AK442</f>
        <v>7.25</v>
      </c>
      <c r="AT442" s="245">
        <f>SUM(AQ442:AS442)/4</f>
        <v>3.5716749999999999</v>
      </c>
      <c r="AU442" s="244">
        <f>10068.2*J442*POWER(10,-6)</f>
        <v>5.4291761679999995E-2</v>
      </c>
      <c r="AV442" s="245">
        <f t="shared" ref="AV442:AV450" si="564">AU442+AT442+AS442+AR442+AQ442</f>
        <v>17.912666761680001</v>
      </c>
      <c r="AW442" s="246">
        <f>AJ442*H442</f>
        <v>9.9999999999999995E-8</v>
      </c>
      <c r="AX442" s="246">
        <f>H442*AK442</f>
        <v>2.4999999999999999E-7</v>
      </c>
      <c r="AY442" s="246">
        <f>H442*AV442</f>
        <v>8.9563333808400001E-7</v>
      </c>
    </row>
    <row r="443" spans="1:51" s="241" customFormat="1" x14ac:dyDescent="0.3">
      <c r="A443" s="232" t="s">
        <v>20</v>
      </c>
      <c r="B443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3" s="53" t="s">
        <v>211</v>
      </c>
      <c r="D443" s="234" t="s">
        <v>63</v>
      </c>
      <c r="E443" s="247">
        <f>E442</f>
        <v>9.9999999999999995E-7</v>
      </c>
      <c r="F443" s="248">
        <f>F442</f>
        <v>1</v>
      </c>
      <c r="G443" s="232">
        <v>0.19</v>
      </c>
      <c r="H443" s="236">
        <f t="shared" ref="H443:H450" si="565">E443*F443*G443</f>
        <v>1.8999999999999998E-7</v>
      </c>
      <c r="I443" s="249">
        <f>I442</f>
        <v>41.48</v>
      </c>
      <c r="J443" s="257">
        <v>1.25</v>
      </c>
      <c r="K443" s="250" t="s">
        <v>185</v>
      </c>
      <c r="L443" s="251">
        <v>2</v>
      </c>
      <c r="M443" s="241" t="str">
        <f t="shared" si="561"/>
        <v>С2</v>
      </c>
      <c r="N443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3" s="241" t="str">
        <f t="shared" si="563"/>
        <v>Полное-взрыв</v>
      </c>
      <c r="P443" s="241" t="s">
        <v>85</v>
      </c>
      <c r="Q443" s="241" t="s">
        <v>85</v>
      </c>
      <c r="R443" s="241" t="s">
        <v>85</v>
      </c>
      <c r="S443" s="241" t="s">
        <v>85</v>
      </c>
      <c r="T443" s="241">
        <v>0</v>
      </c>
      <c r="U443" s="241">
        <v>69.099999999999994</v>
      </c>
      <c r="V443" s="241">
        <v>196.6</v>
      </c>
      <c r="W443" s="241">
        <v>499.1</v>
      </c>
      <c r="X443" s="241">
        <v>843.6</v>
      </c>
      <c r="Y443" s="241" t="s">
        <v>85</v>
      </c>
      <c r="Z443" s="241" t="s">
        <v>85</v>
      </c>
      <c r="AA443" s="241" t="s">
        <v>85</v>
      </c>
      <c r="AB443" s="241" t="s">
        <v>85</v>
      </c>
      <c r="AC443" s="241" t="s">
        <v>85</v>
      </c>
      <c r="AD443" s="241" t="s">
        <v>85</v>
      </c>
      <c r="AE443" s="241" t="s">
        <v>85</v>
      </c>
      <c r="AF443" s="241" t="s">
        <v>85</v>
      </c>
      <c r="AG443" s="241" t="s">
        <v>85</v>
      </c>
      <c r="AH443" s="241" t="s">
        <v>85</v>
      </c>
      <c r="AI443" s="241" t="s">
        <v>85</v>
      </c>
      <c r="AJ443" s="242">
        <v>3</v>
      </c>
      <c r="AK443" s="242">
        <v>8</v>
      </c>
      <c r="AL443" s="241">
        <f>AL442</f>
        <v>5.36</v>
      </c>
      <c r="AM443" s="241">
        <f>AM442</f>
        <v>2.5000000000000001E-2</v>
      </c>
      <c r="AN443" s="241">
        <f>AN442</f>
        <v>5</v>
      </c>
      <c r="AQ443" s="244">
        <f>AM443*I443+AL443</f>
        <v>6.3970000000000002</v>
      </c>
      <c r="AR443" s="244">
        <f t="shared" ref="AR443:AR449" si="566">0.1*AQ443</f>
        <v>0.63970000000000005</v>
      </c>
      <c r="AS443" s="245">
        <f t="shared" ref="AS443:AS449" si="567">AJ443*3+0.25*AK443</f>
        <v>11</v>
      </c>
      <c r="AT443" s="245">
        <f t="shared" ref="AT443:AT449" si="568">SUM(AQ443:AS443)/4</f>
        <v>4.5091749999999999</v>
      </c>
      <c r="AU443" s="244">
        <f>10068.2*J443*POWER(10,-6)*10</f>
        <v>0.12585249999999998</v>
      </c>
      <c r="AV443" s="245">
        <f t="shared" si="564"/>
        <v>22.671727500000003</v>
      </c>
      <c r="AW443" s="246">
        <f t="shared" ref="AW443:AW449" si="569">AJ443*H443</f>
        <v>5.6999999999999994E-7</v>
      </c>
      <c r="AX443" s="246">
        <f t="shared" ref="AX443:AX449" si="570">H443*AK443</f>
        <v>1.5199999999999998E-6</v>
      </c>
      <c r="AY443" s="246">
        <f t="shared" ref="AY443" si="571">H443*AV443</f>
        <v>4.3076282250000003E-6</v>
      </c>
    </row>
    <row r="444" spans="1:51" s="241" customFormat="1" x14ac:dyDescent="0.3">
      <c r="A444" s="232" t="s">
        <v>21</v>
      </c>
      <c r="B444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4" s="53" t="s">
        <v>254</v>
      </c>
      <c r="D444" s="234" t="s">
        <v>61</v>
      </c>
      <c r="E444" s="247">
        <f>E442</f>
        <v>9.9999999999999995E-7</v>
      </c>
      <c r="F444" s="248">
        <f t="shared" ref="F444:F450" si="572">F443</f>
        <v>1</v>
      </c>
      <c r="G444" s="232">
        <v>0.76</v>
      </c>
      <c r="H444" s="236">
        <f t="shared" si="565"/>
        <v>7.5999999999999992E-7</v>
      </c>
      <c r="I444" s="249">
        <f>I442</f>
        <v>41.48</v>
      </c>
      <c r="J444" s="238">
        <v>0</v>
      </c>
      <c r="K444" s="250" t="s">
        <v>186</v>
      </c>
      <c r="L444" s="251">
        <v>10</v>
      </c>
      <c r="M444" s="241" t="str">
        <f t="shared" si="561"/>
        <v>С3</v>
      </c>
      <c r="N444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4" s="241" t="str">
        <f t="shared" si="563"/>
        <v>Полное-ликвидация</v>
      </c>
      <c r="P444" s="241" t="s">
        <v>85</v>
      </c>
      <c r="Q444" s="241" t="s">
        <v>85</v>
      </c>
      <c r="R444" s="241" t="s">
        <v>85</v>
      </c>
      <c r="S444" s="241" t="s">
        <v>85</v>
      </c>
      <c r="T444" s="241" t="s">
        <v>85</v>
      </c>
      <c r="U444" s="241" t="s">
        <v>85</v>
      </c>
      <c r="V444" s="241" t="s">
        <v>85</v>
      </c>
      <c r="W444" s="241" t="s">
        <v>85</v>
      </c>
      <c r="X444" s="241" t="s">
        <v>85</v>
      </c>
      <c r="Y444" s="241" t="s">
        <v>85</v>
      </c>
      <c r="Z444" s="241" t="s">
        <v>85</v>
      </c>
      <c r="AA444" s="241" t="s">
        <v>85</v>
      </c>
      <c r="AB444" s="241" t="s">
        <v>85</v>
      </c>
      <c r="AC444" s="241" t="s">
        <v>85</v>
      </c>
      <c r="AD444" s="241" t="s">
        <v>85</v>
      </c>
      <c r="AE444" s="241" t="s">
        <v>85</v>
      </c>
      <c r="AF444" s="241" t="s">
        <v>85</v>
      </c>
      <c r="AG444" s="241" t="s">
        <v>85</v>
      </c>
      <c r="AH444" s="241" t="s">
        <v>85</v>
      </c>
      <c r="AI444" s="241" t="s">
        <v>85</v>
      </c>
      <c r="AJ444" s="241">
        <v>0</v>
      </c>
      <c r="AK444" s="241">
        <v>0</v>
      </c>
      <c r="AL444" s="241">
        <f>AL442</f>
        <v>5.36</v>
      </c>
      <c r="AM444" s="241">
        <f>AM442</f>
        <v>2.5000000000000001E-2</v>
      </c>
      <c r="AN444" s="241">
        <f>AN442</f>
        <v>5</v>
      </c>
      <c r="AQ444" s="244">
        <f>AM444*I444*0.1+AL444</f>
        <v>5.4637000000000002</v>
      </c>
      <c r="AR444" s="244">
        <f t="shared" si="566"/>
        <v>0.54637000000000002</v>
      </c>
      <c r="AS444" s="245">
        <f t="shared" si="567"/>
        <v>0</v>
      </c>
      <c r="AT444" s="245">
        <f t="shared" si="568"/>
        <v>1.5025175000000002</v>
      </c>
      <c r="AU444" s="244">
        <f>1333*J442*POWER(10,-6)</f>
        <v>7.1880691999999984E-3</v>
      </c>
      <c r="AV444" s="245">
        <f t="shared" si="564"/>
        <v>7.5197755692000001</v>
      </c>
      <c r="AW444" s="246">
        <f t="shared" si="569"/>
        <v>0</v>
      </c>
      <c r="AX444" s="246">
        <f t="shared" si="570"/>
        <v>0</v>
      </c>
      <c r="AY444" s="246">
        <f>H444*AV444</f>
        <v>5.7150294325919993E-6</v>
      </c>
    </row>
    <row r="445" spans="1:51" s="241" customFormat="1" x14ac:dyDescent="0.3">
      <c r="A445" s="232" t="s">
        <v>22</v>
      </c>
      <c r="B445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5" s="53" t="s">
        <v>222</v>
      </c>
      <c r="D445" s="234" t="s">
        <v>223</v>
      </c>
      <c r="E445" s="235">
        <v>1.0000000000000001E-5</v>
      </c>
      <c r="F445" s="248">
        <f t="shared" si="572"/>
        <v>1</v>
      </c>
      <c r="G445" s="232">
        <v>4.0000000000000008E-2</v>
      </c>
      <c r="H445" s="236">
        <f t="shared" si="565"/>
        <v>4.0000000000000009E-7</v>
      </c>
      <c r="I445" s="249">
        <f>0.15*I442</f>
        <v>6.2219999999999995</v>
      </c>
      <c r="J445" s="238">
        <f>I445</f>
        <v>6.2219999999999995</v>
      </c>
      <c r="K445" s="250" t="s">
        <v>188</v>
      </c>
      <c r="L445" s="251">
        <v>45390</v>
      </c>
      <c r="M445" s="241" t="str">
        <f t="shared" si="561"/>
        <v>С4</v>
      </c>
      <c r="N445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5" s="241" t="str">
        <f t="shared" si="563"/>
        <v>Частичное факел</v>
      </c>
      <c r="P445" s="241" t="s">
        <v>85</v>
      </c>
      <c r="Q445" s="241" t="s">
        <v>85</v>
      </c>
      <c r="R445" s="241" t="s">
        <v>85</v>
      </c>
      <c r="S445" s="241" t="s">
        <v>85</v>
      </c>
      <c r="T445" s="241" t="s">
        <v>85</v>
      </c>
      <c r="U445" s="241" t="s">
        <v>85</v>
      </c>
      <c r="V445" s="241" t="s">
        <v>85</v>
      </c>
      <c r="W445" s="241" t="s">
        <v>85</v>
      </c>
      <c r="X445" s="241" t="s">
        <v>85</v>
      </c>
      <c r="Y445" s="241">
        <v>37</v>
      </c>
      <c r="Z445" s="241">
        <v>6</v>
      </c>
      <c r="AA445" s="241" t="s">
        <v>85</v>
      </c>
      <c r="AB445" s="241" t="s">
        <v>85</v>
      </c>
      <c r="AC445" s="241" t="s">
        <v>85</v>
      </c>
      <c r="AD445" s="241" t="s">
        <v>85</v>
      </c>
      <c r="AE445" s="241" t="s">
        <v>85</v>
      </c>
      <c r="AF445" s="241" t="s">
        <v>85</v>
      </c>
      <c r="AG445" s="241" t="s">
        <v>85</v>
      </c>
      <c r="AH445" s="241" t="s">
        <v>85</v>
      </c>
      <c r="AI445" s="241" t="s">
        <v>85</v>
      </c>
      <c r="AJ445" s="241">
        <v>1</v>
      </c>
      <c r="AK445" s="241">
        <v>1</v>
      </c>
      <c r="AL445" s="241">
        <f>0.1*$AL442</f>
        <v>0.53600000000000003</v>
      </c>
      <c r="AM445" s="241">
        <f>AM443</f>
        <v>2.5000000000000001E-2</v>
      </c>
      <c r="AN445" s="241">
        <f>AN442</f>
        <v>5</v>
      </c>
      <c r="AQ445" s="244">
        <f>AM445*I445*0.1+AL445</f>
        <v>0.55155500000000002</v>
      </c>
      <c r="AR445" s="244">
        <f t="shared" si="566"/>
        <v>5.5155500000000003E-2</v>
      </c>
      <c r="AS445" s="245">
        <f t="shared" si="567"/>
        <v>3.25</v>
      </c>
      <c r="AT445" s="245">
        <f t="shared" si="568"/>
        <v>0.96417762500000004</v>
      </c>
      <c r="AU445" s="244">
        <f>10068.2*J445*POWER(10,-6)</f>
        <v>6.2644340399999998E-2</v>
      </c>
      <c r="AV445" s="245">
        <f t="shared" si="564"/>
        <v>4.8835324654000001</v>
      </c>
      <c r="AW445" s="246">
        <f t="shared" si="569"/>
        <v>4.0000000000000009E-7</v>
      </c>
      <c r="AX445" s="246">
        <f t="shared" si="570"/>
        <v>4.0000000000000009E-7</v>
      </c>
      <c r="AY445" s="246">
        <f t="shared" ref="AY445:AY449" si="573">H445*AV445</f>
        <v>1.9534129861600004E-6</v>
      </c>
    </row>
    <row r="446" spans="1:51" s="241" customFormat="1" x14ac:dyDescent="0.3">
      <c r="A446" s="232" t="s">
        <v>23</v>
      </c>
      <c r="B446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6" s="53" t="s">
        <v>255</v>
      </c>
      <c r="D446" s="234" t="s">
        <v>62</v>
      </c>
      <c r="E446" s="247">
        <f>E445</f>
        <v>1.0000000000000001E-5</v>
      </c>
      <c r="F446" s="248">
        <f t="shared" si="572"/>
        <v>1</v>
      </c>
      <c r="G446" s="232">
        <v>0.16000000000000003</v>
      </c>
      <c r="H446" s="236">
        <f t="shared" si="565"/>
        <v>1.6000000000000004E-6</v>
      </c>
      <c r="I446" s="249">
        <f>0.15*I442</f>
        <v>6.2219999999999995</v>
      </c>
      <c r="J446" s="238">
        <v>0</v>
      </c>
      <c r="K446" s="250" t="s">
        <v>189</v>
      </c>
      <c r="L446" s="251">
        <v>3</v>
      </c>
      <c r="M446" s="241" t="str">
        <f t="shared" si="561"/>
        <v>С5</v>
      </c>
      <c r="N446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6" s="241" t="str">
        <f t="shared" si="563"/>
        <v>Частичное-ликвидация</v>
      </c>
      <c r="P446" s="241" t="s">
        <v>85</v>
      </c>
      <c r="Q446" s="241" t="s">
        <v>85</v>
      </c>
      <c r="R446" s="241" t="s">
        <v>85</v>
      </c>
      <c r="S446" s="241" t="s">
        <v>85</v>
      </c>
      <c r="T446" s="241" t="s">
        <v>85</v>
      </c>
      <c r="U446" s="241" t="s">
        <v>85</v>
      </c>
      <c r="V446" s="241" t="s">
        <v>85</v>
      </c>
      <c r="W446" s="241" t="s">
        <v>85</v>
      </c>
      <c r="X446" s="241" t="s">
        <v>85</v>
      </c>
      <c r="Y446" s="241" t="s">
        <v>85</v>
      </c>
      <c r="Z446" s="241" t="s">
        <v>85</v>
      </c>
      <c r="AA446" s="241" t="s">
        <v>85</v>
      </c>
      <c r="AB446" s="241" t="s">
        <v>85</v>
      </c>
      <c r="AC446" s="241" t="s">
        <v>85</v>
      </c>
      <c r="AD446" s="241" t="s">
        <v>85</v>
      </c>
      <c r="AE446" s="241" t="s">
        <v>85</v>
      </c>
      <c r="AF446" s="241" t="s">
        <v>85</v>
      </c>
      <c r="AG446" s="241" t="s">
        <v>85</v>
      </c>
      <c r="AH446" s="241" t="s">
        <v>85</v>
      </c>
      <c r="AI446" s="241" t="s">
        <v>85</v>
      </c>
      <c r="AJ446" s="241">
        <v>0</v>
      </c>
      <c r="AK446" s="241">
        <v>1</v>
      </c>
      <c r="AL446" s="241">
        <f t="shared" ref="AL446:AL449" si="574">0.1*$AL443</f>
        <v>0.53600000000000003</v>
      </c>
      <c r="AM446" s="241">
        <f>AM442</f>
        <v>2.5000000000000001E-2</v>
      </c>
      <c r="AN446" s="241">
        <f>ROUNDUP(AN442/3,0)</f>
        <v>2</v>
      </c>
      <c r="AQ446" s="244">
        <f>AM446*I446+AL446</f>
        <v>0.69155</v>
      </c>
      <c r="AR446" s="244">
        <f t="shared" si="566"/>
        <v>6.9155000000000008E-2</v>
      </c>
      <c r="AS446" s="245">
        <f t="shared" si="567"/>
        <v>0.25</v>
      </c>
      <c r="AT446" s="245">
        <f t="shared" si="568"/>
        <v>0.25267624999999999</v>
      </c>
      <c r="AU446" s="244">
        <f>1333*J443*POWER(10,-6)*10</f>
        <v>1.66625E-2</v>
      </c>
      <c r="AV446" s="245">
        <f t="shared" si="564"/>
        <v>1.2800437499999999</v>
      </c>
      <c r="AW446" s="246">
        <f t="shared" si="569"/>
        <v>0</v>
      </c>
      <c r="AX446" s="246">
        <f t="shared" si="570"/>
        <v>1.6000000000000004E-6</v>
      </c>
      <c r="AY446" s="246">
        <f t="shared" si="573"/>
        <v>2.0480700000000004E-6</v>
      </c>
    </row>
    <row r="447" spans="1:51" s="241" customFormat="1" x14ac:dyDescent="0.3">
      <c r="A447" s="232" t="s">
        <v>24</v>
      </c>
      <c r="B447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7" s="53" t="s">
        <v>224</v>
      </c>
      <c r="D447" s="234" t="s">
        <v>223</v>
      </c>
      <c r="E447" s="247">
        <f>E446</f>
        <v>1.0000000000000001E-5</v>
      </c>
      <c r="F447" s="248">
        <f t="shared" si="572"/>
        <v>1</v>
      </c>
      <c r="G447" s="232">
        <v>4.0000000000000008E-2</v>
      </c>
      <c r="H447" s="236">
        <f t="shared" si="565"/>
        <v>4.0000000000000009E-7</v>
      </c>
      <c r="I447" s="249">
        <f>I445*0.15</f>
        <v>0.93329999999999991</v>
      </c>
      <c r="J447" s="238">
        <f>I447</f>
        <v>0.93329999999999991</v>
      </c>
      <c r="K447" s="253" t="s">
        <v>200</v>
      </c>
      <c r="L447" s="254">
        <v>21</v>
      </c>
      <c r="M447" s="241" t="str">
        <f t="shared" si="561"/>
        <v>С6</v>
      </c>
      <c r="N447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7" s="241" t="str">
        <f t="shared" si="563"/>
        <v>Частичное факел</v>
      </c>
      <c r="P447" s="241" t="s">
        <v>85</v>
      </c>
      <c r="Q447" s="241" t="s">
        <v>85</v>
      </c>
      <c r="R447" s="241" t="s">
        <v>85</v>
      </c>
      <c r="S447" s="241" t="s">
        <v>85</v>
      </c>
      <c r="T447" s="241" t="s">
        <v>85</v>
      </c>
      <c r="U447" s="241" t="s">
        <v>85</v>
      </c>
      <c r="V447" s="241" t="s">
        <v>85</v>
      </c>
      <c r="W447" s="241" t="s">
        <v>85</v>
      </c>
      <c r="X447" s="241" t="s">
        <v>85</v>
      </c>
      <c r="Y447" s="241">
        <v>11</v>
      </c>
      <c r="Z447" s="241">
        <v>2</v>
      </c>
      <c r="AA447" s="241" t="s">
        <v>85</v>
      </c>
      <c r="AB447" s="241" t="s">
        <v>85</v>
      </c>
      <c r="AC447" s="241" t="s">
        <v>85</v>
      </c>
      <c r="AD447" s="241" t="s">
        <v>85</v>
      </c>
      <c r="AE447" s="241" t="s">
        <v>85</v>
      </c>
      <c r="AF447" s="241" t="s">
        <v>85</v>
      </c>
      <c r="AG447" s="241" t="s">
        <v>85</v>
      </c>
      <c r="AH447" s="241" t="s">
        <v>85</v>
      </c>
      <c r="AI447" s="241" t="s">
        <v>85</v>
      </c>
      <c r="AJ447" s="241">
        <v>1</v>
      </c>
      <c r="AK447" s="241">
        <v>1</v>
      </c>
      <c r="AL447" s="241">
        <f t="shared" si="574"/>
        <v>0.53600000000000003</v>
      </c>
      <c r="AM447" s="241">
        <f>AM442</f>
        <v>2.5000000000000001E-2</v>
      </c>
      <c r="AN447" s="241">
        <f>AN446</f>
        <v>2</v>
      </c>
      <c r="AQ447" s="244">
        <f t="shared" ref="AQ447:AQ448" si="575">AM447*I447+AL447</f>
        <v>0.55933250000000001</v>
      </c>
      <c r="AR447" s="244">
        <f t="shared" si="566"/>
        <v>5.5933250000000004E-2</v>
      </c>
      <c r="AS447" s="245">
        <f t="shared" si="567"/>
        <v>3.25</v>
      </c>
      <c r="AT447" s="245">
        <f t="shared" si="568"/>
        <v>0.96631643749999996</v>
      </c>
      <c r="AU447" s="244">
        <f>10068.2*J447*POWER(10,-6)</f>
        <v>9.3966510600000004E-3</v>
      </c>
      <c r="AV447" s="245">
        <f t="shared" si="564"/>
        <v>4.8409788385599999</v>
      </c>
      <c r="AW447" s="246">
        <f t="shared" si="569"/>
        <v>4.0000000000000009E-7</v>
      </c>
      <c r="AX447" s="246">
        <f t="shared" si="570"/>
        <v>4.0000000000000009E-7</v>
      </c>
      <c r="AY447" s="246">
        <f t="shared" si="573"/>
        <v>1.9363915354240002E-6</v>
      </c>
    </row>
    <row r="448" spans="1:51" s="241" customFormat="1" x14ac:dyDescent="0.3">
      <c r="A448" s="232" t="s">
        <v>219</v>
      </c>
      <c r="B448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8" s="53" t="s">
        <v>225</v>
      </c>
      <c r="D448" s="234" t="s">
        <v>174</v>
      </c>
      <c r="E448" s="247">
        <f>E446</f>
        <v>1.0000000000000001E-5</v>
      </c>
      <c r="F448" s="248">
        <f t="shared" si="572"/>
        <v>1</v>
      </c>
      <c r="G448" s="232">
        <v>0.15200000000000002</v>
      </c>
      <c r="H448" s="236">
        <f t="shared" si="565"/>
        <v>1.5200000000000003E-6</v>
      </c>
      <c r="I448" s="249">
        <f>I445*0.15</f>
        <v>0.93329999999999991</v>
      </c>
      <c r="J448" s="238">
        <f>I448</f>
        <v>0.93329999999999991</v>
      </c>
      <c r="K448" s="250"/>
      <c r="L448" s="251"/>
      <c r="M448" s="241" t="str">
        <f t="shared" si="561"/>
        <v>С7</v>
      </c>
      <c r="N448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8" s="241" t="str">
        <f t="shared" si="563"/>
        <v>Частичное-пожар-вспышка</v>
      </c>
      <c r="P448" s="241" t="s">
        <v>85</v>
      </c>
      <c r="Q448" s="241" t="s">
        <v>85</v>
      </c>
      <c r="R448" s="241" t="s">
        <v>85</v>
      </c>
      <c r="S448" s="241" t="s">
        <v>85</v>
      </c>
      <c r="T448" s="241" t="s">
        <v>85</v>
      </c>
      <c r="U448" s="241" t="s">
        <v>85</v>
      </c>
      <c r="V448" s="241" t="s">
        <v>85</v>
      </c>
      <c r="W448" s="241" t="s">
        <v>85</v>
      </c>
      <c r="X448" s="241" t="s">
        <v>85</v>
      </c>
      <c r="Y448" s="241" t="s">
        <v>85</v>
      </c>
      <c r="Z448" s="241" t="s">
        <v>85</v>
      </c>
      <c r="AA448" s="241">
        <v>32.76</v>
      </c>
      <c r="AB448" s="241">
        <v>39.31</v>
      </c>
      <c r="AC448" s="241" t="s">
        <v>85</v>
      </c>
      <c r="AD448" s="241" t="s">
        <v>85</v>
      </c>
      <c r="AE448" s="241" t="s">
        <v>85</v>
      </c>
      <c r="AF448" s="241" t="s">
        <v>85</v>
      </c>
      <c r="AG448" s="241" t="s">
        <v>85</v>
      </c>
      <c r="AH448" s="241" t="s">
        <v>85</v>
      </c>
      <c r="AI448" s="241" t="s">
        <v>85</v>
      </c>
      <c r="AJ448" s="241">
        <v>1</v>
      </c>
      <c r="AK448" s="241">
        <v>1</v>
      </c>
      <c r="AL448" s="241">
        <f t="shared" si="574"/>
        <v>5.3600000000000009E-2</v>
      </c>
      <c r="AM448" s="241">
        <f>AM442</f>
        <v>2.5000000000000001E-2</v>
      </c>
      <c r="AN448" s="241">
        <f>ROUNDUP(AN442/3,0)</f>
        <v>2</v>
      </c>
      <c r="AQ448" s="244">
        <f t="shared" si="575"/>
        <v>7.6932500000000015E-2</v>
      </c>
      <c r="AR448" s="244">
        <f t="shared" si="566"/>
        <v>7.6932500000000022E-3</v>
      </c>
      <c r="AS448" s="245">
        <f t="shared" si="567"/>
        <v>3.25</v>
      </c>
      <c r="AT448" s="245">
        <f t="shared" si="568"/>
        <v>0.83365643749999996</v>
      </c>
      <c r="AU448" s="244">
        <f>10068.2*J448*POWER(10,-6)</f>
        <v>9.3966510600000004E-3</v>
      </c>
      <c r="AV448" s="245">
        <f t="shared" si="564"/>
        <v>4.1776788385599994</v>
      </c>
      <c r="AW448" s="246">
        <f t="shared" si="569"/>
        <v>1.5200000000000003E-6</v>
      </c>
      <c r="AX448" s="246">
        <f t="shared" si="570"/>
        <v>1.5200000000000003E-6</v>
      </c>
      <c r="AY448" s="246">
        <f t="shared" si="573"/>
        <v>6.3500718346112E-6</v>
      </c>
    </row>
    <row r="449" spans="1:51" s="241" customFormat="1" ht="15" thickBot="1" x14ac:dyDescent="0.35">
      <c r="A449" s="232" t="s">
        <v>220</v>
      </c>
      <c r="B449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9" s="53" t="s">
        <v>226</v>
      </c>
      <c r="D449" s="234" t="s">
        <v>62</v>
      </c>
      <c r="E449" s="247">
        <f>E446</f>
        <v>1.0000000000000001E-5</v>
      </c>
      <c r="F449" s="248">
        <f t="shared" si="572"/>
        <v>1</v>
      </c>
      <c r="G449" s="232">
        <v>0.6080000000000001</v>
      </c>
      <c r="H449" s="236">
        <f t="shared" si="565"/>
        <v>6.0800000000000011E-6</v>
      </c>
      <c r="I449" s="249">
        <f>I445*0.15</f>
        <v>0.93329999999999991</v>
      </c>
      <c r="J449" s="238">
        <v>0</v>
      </c>
      <c r="K449" s="255"/>
      <c r="L449" s="256"/>
      <c r="M449" s="241" t="str">
        <f t="shared" si="561"/>
        <v>С8</v>
      </c>
      <c r="N449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9" s="241" t="str">
        <f t="shared" si="563"/>
        <v>Частичное-ликвидация</v>
      </c>
      <c r="P449" s="241" t="s">
        <v>85</v>
      </c>
      <c r="Q449" s="241" t="s">
        <v>85</v>
      </c>
      <c r="R449" s="241" t="s">
        <v>85</v>
      </c>
      <c r="S449" s="241" t="s">
        <v>85</v>
      </c>
      <c r="T449" s="241" t="s">
        <v>85</v>
      </c>
      <c r="U449" s="241" t="s">
        <v>85</v>
      </c>
      <c r="V449" s="241" t="s">
        <v>85</v>
      </c>
      <c r="W449" s="241" t="s">
        <v>85</v>
      </c>
      <c r="X449" s="241" t="s">
        <v>85</v>
      </c>
      <c r="Y449" s="241" t="s">
        <v>85</v>
      </c>
      <c r="Z449" s="241" t="s">
        <v>85</v>
      </c>
      <c r="AA449" s="241" t="s">
        <v>85</v>
      </c>
      <c r="AB449" s="241" t="s">
        <v>85</v>
      </c>
      <c r="AC449" s="241" t="s">
        <v>85</v>
      </c>
      <c r="AD449" s="241" t="s">
        <v>85</v>
      </c>
      <c r="AE449" s="241" t="s">
        <v>85</v>
      </c>
      <c r="AF449" s="241" t="s">
        <v>85</v>
      </c>
      <c r="AG449" s="241" t="s">
        <v>85</v>
      </c>
      <c r="AH449" s="241" t="s">
        <v>85</v>
      </c>
      <c r="AI449" s="241" t="s">
        <v>85</v>
      </c>
      <c r="AJ449" s="241">
        <v>0</v>
      </c>
      <c r="AK449" s="241">
        <v>0</v>
      </c>
      <c r="AL449" s="241">
        <f t="shared" si="574"/>
        <v>5.3600000000000009E-2</v>
      </c>
      <c r="AM449" s="241">
        <f>AM442</f>
        <v>2.5000000000000001E-2</v>
      </c>
      <c r="AN449" s="241">
        <f>ROUNDUP(AN442/3,0)</f>
        <v>2</v>
      </c>
      <c r="AQ449" s="244">
        <f>AM449*I449*0.1+AL449</f>
        <v>5.5933250000000011E-2</v>
      </c>
      <c r="AR449" s="244">
        <f t="shared" si="566"/>
        <v>5.5933250000000014E-3</v>
      </c>
      <c r="AS449" s="245">
        <f t="shared" si="567"/>
        <v>0</v>
      </c>
      <c r="AT449" s="245">
        <f t="shared" si="568"/>
        <v>1.5381643750000003E-2</v>
      </c>
      <c r="AU449" s="244">
        <f>1333*J447*POWER(10,-6)</f>
        <v>1.2440888999999998E-3</v>
      </c>
      <c r="AV449" s="245">
        <f t="shared" si="564"/>
        <v>7.8152307650000016E-2</v>
      </c>
      <c r="AW449" s="246">
        <f t="shared" si="569"/>
        <v>0</v>
      </c>
      <c r="AX449" s="246">
        <f t="shared" si="570"/>
        <v>0</v>
      </c>
      <c r="AY449" s="246">
        <f t="shared" si="573"/>
        <v>4.7516603051200017E-7</v>
      </c>
    </row>
    <row r="450" spans="1:51" s="241" customFormat="1" x14ac:dyDescent="0.3">
      <c r="A450" s="296" t="s">
        <v>251</v>
      </c>
      <c r="B450" s="296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50" s="296" t="s">
        <v>354</v>
      </c>
      <c r="D450" s="296" t="s">
        <v>355</v>
      </c>
      <c r="E450" s="297">
        <v>2.5000000000000001E-5</v>
      </c>
      <c r="F450" s="248">
        <f t="shared" si="572"/>
        <v>1</v>
      </c>
      <c r="G450" s="296">
        <v>1</v>
      </c>
      <c r="H450" s="298">
        <f t="shared" si="565"/>
        <v>2.5000000000000001E-5</v>
      </c>
      <c r="I450" s="299">
        <f>I442</f>
        <v>41.48</v>
      </c>
      <c r="J450" s="299">
        <f>I450*0.2</f>
        <v>8.2959999999999994</v>
      </c>
      <c r="K450" s="296"/>
      <c r="L450" s="296"/>
      <c r="M450" s="300" t="str">
        <f t="shared" si="561"/>
        <v>С9</v>
      </c>
      <c r="N450" s="300"/>
      <c r="O450" s="300"/>
      <c r="P450" s="300">
        <v>19.5</v>
      </c>
      <c r="Q450" s="300">
        <v>27.1</v>
      </c>
      <c r="R450" s="300">
        <v>39</v>
      </c>
      <c r="S450" s="300">
        <v>72.900000000000006</v>
      </c>
      <c r="T450" s="300" t="s">
        <v>85</v>
      </c>
      <c r="U450" s="300" t="s">
        <v>85</v>
      </c>
      <c r="V450" s="300" t="s">
        <v>85</v>
      </c>
      <c r="W450" s="300" t="s">
        <v>85</v>
      </c>
      <c r="X450" s="300" t="s">
        <v>85</v>
      </c>
      <c r="Y450" s="300" t="s">
        <v>85</v>
      </c>
      <c r="Z450" s="300" t="s">
        <v>85</v>
      </c>
      <c r="AA450" s="300" t="s">
        <v>85</v>
      </c>
      <c r="AB450" s="300" t="s">
        <v>85</v>
      </c>
      <c r="AC450" s="300" t="s">
        <v>85</v>
      </c>
      <c r="AD450" s="300" t="s">
        <v>85</v>
      </c>
      <c r="AE450" s="300">
        <v>78.5</v>
      </c>
      <c r="AF450" s="300">
        <v>119.5</v>
      </c>
      <c r="AG450" s="300">
        <v>145</v>
      </c>
      <c r="AH450" s="300">
        <v>189</v>
      </c>
      <c r="AI450" s="241" t="s">
        <v>85</v>
      </c>
      <c r="AJ450" s="300">
        <v>1</v>
      </c>
      <c r="AK450" s="300">
        <v>2</v>
      </c>
      <c r="AL450" s="300">
        <f>AL442</f>
        <v>5.36</v>
      </c>
      <c r="AM450" s="300">
        <f>AM442</f>
        <v>2.5000000000000001E-2</v>
      </c>
      <c r="AN450" s="300">
        <v>5</v>
      </c>
      <c r="AO450" s="300"/>
      <c r="AP450" s="300"/>
      <c r="AQ450" s="301">
        <f>AM450*I450+AL450</f>
        <v>6.3970000000000002</v>
      </c>
      <c r="AR450" s="301">
        <f>0.1*AQ450</f>
        <v>0.63970000000000005</v>
      </c>
      <c r="AS450" s="302">
        <f>AJ450*3+0.25*AK450</f>
        <v>3.5</v>
      </c>
      <c r="AT450" s="302">
        <f>SUM(AQ450:AS450)/4</f>
        <v>2.6341749999999999</v>
      </c>
      <c r="AU450" s="301">
        <f>10068.2*J450*POWER(10,-6)</f>
        <v>8.3525787200000007E-2</v>
      </c>
      <c r="AV450" s="302">
        <f t="shared" si="564"/>
        <v>13.254400787200002</v>
      </c>
      <c r="AW450" s="303">
        <f>AJ450*H450</f>
        <v>2.5000000000000001E-5</v>
      </c>
      <c r="AX450" s="303">
        <f>H450*AK450</f>
        <v>5.0000000000000002E-5</v>
      </c>
      <c r="AY450" s="303">
        <f>H450*AV450</f>
        <v>3.3136001968000003E-4</v>
      </c>
    </row>
    <row r="451" spans="1:51" ht="15" thickBot="1" x14ac:dyDescent="0.35">
      <c r="P451" t="s">
        <v>85</v>
      </c>
      <c r="Q451" t="s">
        <v>85</v>
      </c>
      <c r="R451" t="s">
        <v>85</v>
      </c>
      <c r="S451" t="s">
        <v>85</v>
      </c>
      <c r="T451" t="s">
        <v>85</v>
      </c>
      <c r="U451" t="s">
        <v>85</v>
      </c>
      <c r="V451" t="s">
        <v>85</v>
      </c>
      <c r="W451" t="s">
        <v>85</v>
      </c>
      <c r="X451" t="s">
        <v>85</v>
      </c>
      <c r="Y451" t="s">
        <v>85</v>
      </c>
      <c r="Z451" t="s">
        <v>85</v>
      </c>
      <c r="AA451" t="s">
        <v>85</v>
      </c>
      <c r="AB451" t="s">
        <v>85</v>
      </c>
      <c r="AC451" t="s">
        <v>85</v>
      </c>
      <c r="AD451" t="s">
        <v>85</v>
      </c>
      <c r="AE451" t="s">
        <v>85</v>
      </c>
      <c r="AF451" t="s">
        <v>85</v>
      </c>
      <c r="AG451" t="s">
        <v>85</v>
      </c>
      <c r="AH451" t="s">
        <v>85</v>
      </c>
      <c r="AI451" t="s">
        <v>85</v>
      </c>
    </row>
    <row r="452" spans="1:51" s="241" customFormat="1" ht="18" customHeight="1" x14ac:dyDescent="0.3">
      <c r="A452" s="232" t="s">
        <v>19</v>
      </c>
      <c r="B452" s="330" t="s">
        <v>380</v>
      </c>
      <c r="C452" s="53" t="s">
        <v>349</v>
      </c>
      <c r="D452" s="234" t="s">
        <v>350</v>
      </c>
      <c r="E452" s="235">
        <v>9.9999999999999995E-7</v>
      </c>
      <c r="F452" s="233">
        <v>1</v>
      </c>
      <c r="G452" s="232">
        <v>0.05</v>
      </c>
      <c r="H452" s="236">
        <f>E452*F452*G452</f>
        <v>4.9999999999999998E-8</v>
      </c>
      <c r="I452" s="237">
        <v>39.53</v>
      </c>
      <c r="J452" s="238">
        <f>0.13*I452</f>
        <v>5.1389000000000005</v>
      </c>
      <c r="K452" s="239" t="s">
        <v>184</v>
      </c>
      <c r="L452" s="240">
        <f>15*I452</f>
        <v>592.95000000000005</v>
      </c>
      <c r="M452" s="241" t="str">
        <f t="shared" ref="M452:M460" si="576">A452</f>
        <v>С1</v>
      </c>
      <c r="N452" s="241" t="str">
        <f t="shared" ref="N452:N459" si="577">B452</f>
        <v>Стабилизационная колонна нафты поз. К-303, Рег. №ТО-266(У),
Учетный номер – №43-20-4523 ОК(НХС) Заводской № L5CO029-006,</v>
      </c>
      <c r="O452" s="241" t="str">
        <f t="shared" ref="O452:O459" si="578">D452</f>
        <v>Полное-огенный шар</v>
      </c>
      <c r="P452" s="241" t="s">
        <v>85</v>
      </c>
      <c r="Q452" s="241" t="s">
        <v>85</v>
      </c>
      <c r="R452" s="241" t="s">
        <v>85</v>
      </c>
      <c r="S452" s="241" t="s">
        <v>85</v>
      </c>
      <c r="T452" s="241" t="s">
        <v>85</v>
      </c>
      <c r="U452" s="241" t="s">
        <v>85</v>
      </c>
      <c r="V452" s="241" t="s">
        <v>85</v>
      </c>
      <c r="W452" s="241" t="s">
        <v>85</v>
      </c>
      <c r="X452" s="241" t="s">
        <v>85</v>
      </c>
      <c r="Y452" s="241" t="s">
        <v>85</v>
      </c>
      <c r="Z452" s="241" t="s">
        <v>85</v>
      </c>
      <c r="AA452" s="241" t="s">
        <v>85</v>
      </c>
      <c r="AB452" s="241" t="s">
        <v>85</v>
      </c>
      <c r="AC452" s="241" t="s">
        <v>85</v>
      </c>
      <c r="AD452" s="241" t="s">
        <v>85</v>
      </c>
      <c r="AE452" s="241">
        <v>58.5</v>
      </c>
      <c r="AF452" s="241">
        <v>94.5</v>
      </c>
      <c r="AG452" s="241">
        <v>116</v>
      </c>
      <c r="AH452" s="241">
        <v>153</v>
      </c>
      <c r="AI452" s="241" t="s">
        <v>85</v>
      </c>
      <c r="AJ452" s="242">
        <v>2</v>
      </c>
      <c r="AK452" s="242">
        <v>5</v>
      </c>
      <c r="AL452" s="243">
        <v>7.36</v>
      </c>
      <c r="AM452" s="243">
        <v>2.5000000000000001E-2</v>
      </c>
      <c r="AN452" s="243">
        <v>5</v>
      </c>
      <c r="AQ452" s="244">
        <f>AM452*I452+AL452</f>
        <v>8.3482500000000002</v>
      </c>
      <c r="AR452" s="244">
        <f>0.1*AQ452</f>
        <v>0.83482500000000004</v>
      </c>
      <c r="AS452" s="245">
        <f>AJ452*3+0.25*AK452</f>
        <v>7.25</v>
      </c>
      <c r="AT452" s="245">
        <f>SUM(AQ452:AS452)/4</f>
        <v>4.1082687500000006</v>
      </c>
      <c r="AU452" s="244">
        <f>10068.2*J452*POWER(10,-6)</f>
        <v>5.1739472980000006E-2</v>
      </c>
      <c r="AV452" s="245">
        <f t="shared" ref="AV452:AV460" si="579">AU452+AT452+AS452+AR452+AQ452</f>
        <v>20.593083222979999</v>
      </c>
      <c r="AW452" s="246">
        <f>AJ452*H452</f>
        <v>9.9999999999999995E-8</v>
      </c>
      <c r="AX452" s="246">
        <f>H452*AK452</f>
        <v>2.4999999999999999E-7</v>
      </c>
      <c r="AY452" s="246">
        <f>H452*AV452</f>
        <v>1.029654161149E-6</v>
      </c>
    </row>
    <row r="453" spans="1:51" s="241" customFormat="1" x14ac:dyDescent="0.3">
      <c r="A453" s="232" t="s">
        <v>20</v>
      </c>
      <c r="B453" s="232" t="str">
        <f>B452</f>
        <v>Стабилизационная колонна нафты поз. К-303, Рег. №ТО-266(У),
Учетный номер – №43-20-4523 ОК(НХС) Заводской № L5CO029-006,</v>
      </c>
      <c r="C453" s="53" t="s">
        <v>211</v>
      </c>
      <c r="D453" s="234" t="s">
        <v>63</v>
      </c>
      <c r="E453" s="247">
        <f>E452</f>
        <v>9.9999999999999995E-7</v>
      </c>
      <c r="F453" s="248">
        <f>F452</f>
        <v>1</v>
      </c>
      <c r="G453" s="232">
        <v>0.19</v>
      </c>
      <c r="H453" s="236">
        <f t="shared" ref="H453:H460" si="580">E453*F453*G453</f>
        <v>1.8999999999999998E-7</v>
      </c>
      <c r="I453" s="249">
        <f>I452</f>
        <v>39.53</v>
      </c>
      <c r="J453" s="257">
        <v>0.21</v>
      </c>
      <c r="K453" s="250" t="s">
        <v>185</v>
      </c>
      <c r="L453" s="251">
        <v>2</v>
      </c>
      <c r="M453" s="241" t="str">
        <f t="shared" si="576"/>
        <v>С2</v>
      </c>
      <c r="N453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3" s="241" t="str">
        <f t="shared" si="578"/>
        <v>Полное-взрыв</v>
      </c>
      <c r="P453" s="241" t="s">
        <v>85</v>
      </c>
      <c r="Q453" s="241" t="s">
        <v>85</v>
      </c>
      <c r="R453" s="241" t="s">
        <v>85</v>
      </c>
      <c r="S453" s="241" t="s">
        <v>85</v>
      </c>
      <c r="T453" s="241">
        <v>0</v>
      </c>
      <c r="U453" s="241">
        <v>38.1</v>
      </c>
      <c r="V453" s="241">
        <v>108.6</v>
      </c>
      <c r="W453" s="241">
        <v>275.60000000000002</v>
      </c>
      <c r="X453" s="241">
        <v>465.6</v>
      </c>
      <c r="Y453" s="241" t="s">
        <v>85</v>
      </c>
      <c r="Z453" s="241" t="s">
        <v>85</v>
      </c>
      <c r="AA453" s="241" t="s">
        <v>85</v>
      </c>
      <c r="AB453" s="241" t="s">
        <v>85</v>
      </c>
      <c r="AC453" s="241" t="s">
        <v>85</v>
      </c>
      <c r="AD453" s="241" t="s">
        <v>85</v>
      </c>
      <c r="AE453" s="241" t="s">
        <v>85</v>
      </c>
      <c r="AF453" s="241" t="s">
        <v>85</v>
      </c>
      <c r="AG453" s="241" t="s">
        <v>85</v>
      </c>
      <c r="AH453" s="241" t="s">
        <v>85</v>
      </c>
      <c r="AI453" s="241" t="s">
        <v>85</v>
      </c>
      <c r="AJ453" s="242">
        <v>3</v>
      </c>
      <c r="AK453" s="242">
        <v>8</v>
      </c>
      <c r="AL453" s="241">
        <f>AL452</f>
        <v>7.36</v>
      </c>
      <c r="AM453" s="241">
        <f>AM452</f>
        <v>2.5000000000000001E-2</v>
      </c>
      <c r="AN453" s="241">
        <f>AN452</f>
        <v>5</v>
      </c>
      <c r="AQ453" s="244">
        <f>AM453*I453+AL453</f>
        <v>8.3482500000000002</v>
      </c>
      <c r="AR453" s="244">
        <f t="shared" ref="AR453:AR459" si="581">0.1*AQ453</f>
        <v>0.83482500000000004</v>
      </c>
      <c r="AS453" s="245">
        <f t="shared" ref="AS453:AS459" si="582">AJ453*3+0.25*AK453</f>
        <v>11</v>
      </c>
      <c r="AT453" s="245">
        <f t="shared" ref="AT453:AT459" si="583">SUM(AQ453:AS453)/4</f>
        <v>5.0457687500000006</v>
      </c>
      <c r="AU453" s="244">
        <f>10068.2*J453*POWER(10,-6)*10</f>
        <v>2.1143220000000001E-2</v>
      </c>
      <c r="AV453" s="245">
        <f t="shared" si="579"/>
        <v>25.249986969999998</v>
      </c>
      <c r="AW453" s="246">
        <f t="shared" ref="AW453:AW459" si="584">AJ453*H453</f>
        <v>5.6999999999999994E-7</v>
      </c>
      <c r="AX453" s="246">
        <f t="shared" ref="AX453:AX459" si="585">H453*AK453</f>
        <v>1.5199999999999998E-6</v>
      </c>
      <c r="AY453" s="246">
        <f t="shared" ref="AY453" si="586">H453*AV453</f>
        <v>4.7974975242999989E-6</v>
      </c>
    </row>
    <row r="454" spans="1:51" s="241" customFormat="1" x14ac:dyDescent="0.3">
      <c r="A454" s="232" t="s">
        <v>21</v>
      </c>
      <c r="B454" s="232" t="str">
        <f>B452</f>
        <v>Стабилизационная колонна нафты поз. К-303, Рег. №ТО-266(У),
Учетный номер – №43-20-4523 ОК(НХС) Заводской № L5CO029-006,</v>
      </c>
      <c r="C454" s="53" t="s">
        <v>254</v>
      </c>
      <c r="D454" s="234" t="s">
        <v>61</v>
      </c>
      <c r="E454" s="247">
        <f>E452</f>
        <v>9.9999999999999995E-7</v>
      </c>
      <c r="F454" s="248">
        <f t="shared" ref="F454:F460" si="587">F453</f>
        <v>1</v>
      </c>
      <c r="G454" s="232">
        <v>0.76</v>
      </c>
      <c r="H454" s="236">
        <f t="shared" si="580"/>
        <v>7.5999999999999992E-7</v>
      </c>
      <c r="I454" s="249">
        <f>I452</f>
        <v>39.53</v>
      </c>
      <c r="J454" s="238">
        <v>0</v>
      </c>
      <c r="K454" s="250" t="s">
        <v>186</v>
      </c>
      <c r="L454" s="251">
        <v>10</v>
      </c>
      <c r="M454" s="241" t="str">
        <f t="shared" si="576"/>
        <v>С3</v>
      </c>
      <c r="N454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4" s="241" t="str">
        <f t="shared" si="578"/>
        <v>Полное-ликвидация</v>
      </c>
      <c r="P454" s="241" t="s">
        <v>85</v>
      </c>
      <c r="Q454" s="241" t="s">
        <v>85</v>
      </c>
      <c r="R454" s="241" t="s">
        <v>85</v>
      </c>
      <c r="S454" s="241" t="s">
        <v>85</v>
      </c>
      <c r="T454" s="241" t="s">
        <v>85</v>
      </c>
      <c r="U454" s="241" t="s">
        <v>85</v>
      </c>
      <c r="V454" s="241" t="s">
        <v>85</v>
      </c>
      <c r="W454" s="241" t="s">
        <v>85</v>
      </c>
      <c r="X454" s="241" t="s">
        <v>85</v>
      </c>
      <c r="Y454" s="241" t="s">
        <v>85</v>
      </c>
      <c r="Z454" s="241" t="s">
        <v>85</v>
      </c>
      <c r="AA454" s="241" t="s">
        <v>85</v>
      </c>
      <c r="AB454" s="241" t="s">
        <v>85</v>
      </c>
      <c r="AC454" s="241" t="s">
        <v>85</v>
      </c>
      <c r="AD454" s="241" t="s">
        <v>85</v>
      </c>
      <c r="AE454" s="241" t="s">
        <v>85</v>
      </c>
      <c r="AF454" s="241" t="s">
        <v>85</v>
      </c>
      <c r="AG454" s="241" t="s">
        <v>85</v>
      </c>
      <c r="AH454" s="241" t="s">
        <v>85</v>
      </c>
      <c r="AI454" s="241" t="s">
        <v>85</v>
      </c>
      <c r="AJ454" s="241">
        <v>0</v>
      </c>
      <c r="AK454" s="241">
        <v>0</v>
      </c>
      <c r="AL454" s="241">
        <f>AL452</f>
        <v>7.36</v>
      </c>
      <c r="AM454" s="241">
        <f>AM452</f>
        <v>2.5000000000000001E-2</v>
      </c>
      <c r="AN454" s="241">
        <f>AN452</f>
        <v>5</v>
      </c>
      <c r="AQ454" s="244">
        <f>AM454*I454*0.1+AL454</f>
        <v>7.458825</v>
      </c>
      <c r="AR454" s="244">
        <f t="shared" si="581"/>
        <v>0.7458825</v>
      </c>
      <c r="AS454" s="245">
        <f t="shared" si="582"/>
        <v>0</v>
      </c>
      <c r="AT454" s="245">
        <f t="shared" si="583"/>
        <v>2.0511768749999999</v>
      </c>
      <c r="AU454" s="244">
        <f>1333*J452*POWER(10,-6)</f>
        <v>6.8501537000000001E-3</v>
      </c>
      <c r="AV454" s="245">
        <f t="shared" si="579"/>
        <v>10.262734528699999</v>
      </c>
      <c r="AW454" s="246">
        <f t="shared" si="584"/>
        <v>0</v>
      </c>
      <c r="AX454" s="246">
        <f t="shared" si="585"/>
        <v>0</v>
      </c>
      <c r="AY454" s="246">
        <f>H454*AV454</f>
        <v>7.7996782418119982E-6</v>
      </c>
    </row>
    <row r="455" spans="1:51" s="241" customFormat="1" x14ac:dyDescent="0.3">
      <c r="A455" s="232" t="s">
        <v>22</v>
      </c>
      <c r="B455" s="232" t="str">
        <f>B452</f>
        <v>Стабилизационная колонна нафты поз. К-303, Рег. №ТО-266(У),
Учетный номер – №43-20-4523 ОК(НХС) Заводской № L5CO029-006,</v>
      </c>
      <c r="C455" s="53" t="s">
        <v>222</v>
      </c>
      <c r="D455" s="234" t="s">
        <v>223</v>
      </c>
      <c r="E455" s="235">
        <v>1.0000000000000001E-5</v>
      </c>
      <c r="F455" s="248">
        <f t="shared" si="587"/>
        <v>1</v>
      </c>
      <c r="G455" s="232">
        <v>4.0000000000000008E-2</v>
      </c>
      <c r="H455" s="236">
        <f t="shared" si="580"/>
        <v>4.0000000000000009E-7</v>
      </c>
      <c r="I455" s="249">
        <f>0.15*I452</f>
        <v>5.9295</v>
      </c>
      <c r="J455" s="238">
        <f>I455</f>
        <v>5.9295</v>
      </c>
      <c r="K455" s="250" t="s">
        <v>188</v>
      </c>
      <c r="L455" s="251">
        <v>45390</v>
      </c>
      <c r="M455" s="241" t="str">
        <f t="shared" si="576"/>
        <v>С4</v>
      </c>
      <c r="N455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5" s="241" t="str">
        <f t="shared" si="578"/>
        <v>Частичное факел</v>
      </c>
      <c r="P455" s="241" t="s">
        <v>85</v>
      </c>
      <c r="Q455" s="241" t="s">
        <v>85</v>
      </c>
      <c r="R455" s="241" t="s">
        <v>85</v>
      </c>
      <c r="S455" s="241" t="s">
        <v>85</v>
      </c>
      <c r="T455" s="241" t="s">
        <v>85</v>
      </c>
      <c r="U455" s="241" t="s">
        <v>85</v>
      </c>
      <c r="V455" s="241" t="s">
        <v>85</v>
      </c>
      <c r="W455" s="241" t="s">
        <v>85</v>
      </c>
      <c r="X455" s="241" t="s">
        <v>85</v>
      </c>
      <c r="Y455" s="241">
        <v>37</v>
      </c>
      <c r="Z455" s="241">
        <v>6</v>
      </c>
      <c r="AA455" s="241" t="s">
        <v>85</v>
      </c>
      <c r="AB455" s="241" t="s">
        <v>85</v>
      </c>
      <c r="AC455" s="241" t="s">
        <v>85</v>
      </c>
      <c r="AD455" s="241" t="s">
        <v>85</v>
      </c>
      <c r="AE455" s="241" t="s">
        <v>85</v>
      </c>
      <c r="AF455" s="241" t="s">
        <v>85</v>
      </c>
      <c r="AG455" s="241" t="s">
        <v>85</v>
      </c>
      <c r="AH455" s="241" t="s">
        <v>85</v>
      </c>
      <c r="AI455" s="241" t="s">
        <v>85</v>
      </c>
      <c r="AJ455" s="241">
        <v>1</v>
      </c>
      <c r="AK455" s="241">
        <v>1</v>
      </c>
      <c r="AL455" s="241">
        <f>0.1*$AL452</f>
        <v>0.7360000000000001</v>
      </c>
      <c r="AM455" s="241">
        <f>AM453</f>
        <v>2.5000000000000001E-2</v>
      </c>
      <c r="AN455" s="241">
        <f>AN452</f>
        <v>5</v>
      </c>
      <c r="AQ455" s="244">
        <f>AM455*I455*0.1+AL455</f>
        <v>0.75082375000000012</v>
      </c>
      <c r="AR455" s="244">
        <f t="shared" si="581"/>
        <v>7.5082375000000021E-2</v>
      </c>
      <c r="AS455" s="245">
        <f t="shared" si="582"/>
        <v>3.25</v>
      </c>
      <c r="AT455" s="245">
        <f t="shared" si="583"/>
        <v>1.0189765312500001</v>
      </c>
      <c r="AU455" s="244">
        <f>10068.2*J455*POWER(10,-6)</f>
        <v>5.9699391900000003E-2</v>
      </c>
      <c r="AV455" s="245">
        <f t="shared" si="579"/>
        <v>5.15458204815</v>
      </c>
      <c r="AW455" s="246">
        <f t="shared" si="584"/>
        <v>4.0000000000000009E-7</v>
      </c>
      <c r="AX455" s="246">
        <f t="shared" si="585"/>
        <v>4.0000000000000009E-7</v>
      </c>
      <c r="AY455" s="246">
        <f t="shared" ref="AY455:AY459" si="588">H455*AV455</f>
        <v>2.0618328192600006E-6</v>
      </c>
    </row>
    <row r="456" spans="1:51" s="241" customFormat="1" x14ac:dyDescent="0.3">
      <c r="A456" s="232" t="s">
        <v>23</v>
      </c>
      <c r="B456" s="232" t="str">
        <f>B452</f>
        <v>Стабилизационная колонна нафты поз. К-303, Рег. №ТО-266(У),
Учетный номер – №43-20-4523 ОК(НХС) Заводской № L5CO029-006,</v>
      </c>
      <c r="C456" s="53" t="s">
        <v>255</v>
      </c>
      <c r="D456" s="234" t="s">
        <v>62</v>
      </c>
      <c r="E456" s="247">
        <f>E455</f>
        <v>1.0000000000000001E-5</v>
      </c>
      <c r="F456" s="248">
        <f t="shared" si="587"/>
        <v>1</v>
      </c>
      <c r="G456" s="232">
        <v>0.16000000000000003</v>
      </c>
      <c r="H456" s="236">
        <f t="shared" si="580"/>
        <v>1.6000000000000004E-6</v>
      </c>
      <c r="I456" s="249">
        <f>0.15*I452</f>
        <v>5.9295</v>
      </c>
      <c r="J456" s="238">
        <v>0</v>
      </c>
      <c r="K456" s="250" t="s">
        <v>189</v>
      </c>
      <c r="L456" s="251">
        <v>3</v>
      </c>
      <c r="M456" s="241" t="str">
        <f t="shared" si="576"/>
        <v>С5</v>
      </c>
      <c r="N456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6" s="241" t="str">
        <f t="shared" si="578"/>
        <v>Частичное-ликвидация</v>
      </c>
      <c r="P456" s="241" t="s">
        <v>85</v>
      </c>
      <c r="Q456" s="241" t="s">
        <v>85</v>
      </c>
      <c r="R456" s="241" t="s">
        <v>85</v>
      </c>
      <c r="S456" s="241" t="s">
        <v>85</v>
      </c>
      <c r="T456" s="241" t="s">
        <v>85</v>
      </c>
      <c r="U456" s="241" t="s">
        <v>85</v>
      </c>
      <c r="V456" s="241" t="s">
        <v>85</v>
      </c>
      <c r="W456" s="241" t="s">
        <v>85</v>
      </c>
      <c r="X456" s="241" t="s">
        <v>85</v>
      </c>
      <c r="Y456" s="241" t="s">
        <v>85</v>
      </c>
      <c r="Z456" s="241" t="s">
        <v>85</v>
      </c>
      <c r="AA456" s="241" t="s">
        <v>85</v>
      </c>
      <c r="AB456" s="241" t="s">
        <v>85</v>
      </c>
      <c r="AC456" s="241" t="s">
        <v>85</v>
      </c>
      <c r="AD456" s="241" t="s">
        <v>85</v>
      </c>
      <c r="AE456" s="241" t="s">
        <v>85</v>
      </c>
      <c r="AF456" s="241" t="s">
        <v>85</v>
      </c>
      <c r="AG456" s="241" t="s">
        <v>85</v>
      </c>
      <c r="AH456" s="241" t="s">
        <v>85</v>
      </c>
      <c r="AI456" s="241" t="s">
        <v>85</v>
      </c>
      <c r="AJ456" s="241">
        <v>0</v>
      </c>
      <c r="AK456" s="241">
        <v>1</v>
      </c>
      <c r="AL456" s="241">
        <f t="shared" ref="AL456:AL459" si="589">0.1*$AL453</f>
        <v>0.7360000000000001</v>
      </c>
      <c r="AM456" s="241">
        <f>AM452</f>
        <v>2.5000000000000001E-2</v>
      </c>
      <c r="AN456" s="241">
        <f>ROUNDUP(AN452/3,0)</f>
        <v>2</v>
      </c>
      <c r="AQ456" s="244">
        <f>AM456*I456+AL456</f>
        <v>0.88423750000000012</v>
      </c>
      <c r="AR456" s="244">
        <f t="shared" si="581"/>
        <v>8.8423750000000023E-2</v>
      </c>
      <c r="AS456" s="245">
        <f t="shared" si="582"/>
        <v>0.25</v>
      </c>
      <c r="AT456" s="245">
        <f t="shared" si="583"/>
        <v>0.30566531250000006</v>
      </c>
      <c r="AU456" s="244">
        <f>1333*J453*POWER(10,-6)*10</f>
        <v>2.7993000000000002E-3</v>
      </c>
      <c r="AV456" s="245">
        <f t="shared" si="579"/>
        <v>1.5311258625000002</v>
      </c>
      <c r="AW456" s="246">
        <f t="shared" si="584"/>
        <v>0</v>
      </c>
      <c r="AX456" s="246">
        <f t="shared" si="585"/>
        <v>1.6000000000000004E-6</v>
      </c>
      <c r="AY456" s="246">
        <f t="shared" si="588"/>
        <v>2.4498013800000006E-6</v>
      </c>
    </row>
    <row r="457" spans="1:51" s="241" customFormat="1" x14ac:dyDescent="0.3">
      <c r="A457" s="232" t="s">
        <v>24</v>
      </c>
      <c r="B457" s="232" t="str">
        <f>B452</f>
        <v>Стабилизационная колонна нафты поз. К-303, Рег. №ТО-266(У),
Учетный номер – №43-20-4523 ОК(НХС) Заводской № L5CO029-006,</v>
      </c>
      <c r="C457" s="53" t="s">
        <v>224</v>
      </c>
      <c r="D457" s="234" t="s">
        <v>223</v>
      </c>
      <c r="E457" s="247">
        <f>E456</f>
        <v>1.0000000000000001E-5</v>
      </c>
      <c r="F457" s="248">
        <f t="shared" si="587"/>
        <v>1</v>
      </c>
      <c r="G457" s="232">
        <v>4.0000000000000008E-2</v>
      </c>
      <c r="H457" s="236">
        <f t="shared" si="580"/>
        <v>4.0000000000000009E-7</v>
      </c>
      <c r="I457" s="249">
        <f>I455*0.15</f>
        <v>0.88942500000000002</v>
      </c>
      <c r="J457" s="238">
        <f>I457</f>
        <v>0.88942500000000002</v>
      </c>
      <c r="K457" s="253" t="s">
        <v>200</v>
      </c>
      <c r="L457" s="254">
        <v>21</v>
      </c>
      <c r="M457" s="241" t="str">
        <f t="shared" si="576"/>
        <v>С6</v>
      </c>
      <c r="N457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7" s="241" t="str">
        <f t="shared" si="578"/>
        <v>Частичное факел</v>
      </c>
      <c r="P457" s="241" t="s">
        <v>85</v>
      </c>
      <c r="Q457" s="241" t="s">
        <v>85</v>
      </c>
      <c r="R457" s="241" t="s">
        <v>85</v>
      </c>
      <c r="S457" s="241" t="s">
        <v>85</v>
      </c>
      <c r="T457" s="241" t="s">
        <v>85</v>
      </c>
      <c r="U457" s="241" t="s">
        <v>85</v>
      </c>
      <c r="V457" s="241" t="s">
        <v>85</v>
      </c>
      <c r="W457" s="241" t="s">
        <v>85</v>
      </c>
      <c r="X457" s="241" t="s">
        <v>85</v>
      </c>
      <c r="Y457" s="241">
        <v>11</v>
      </c>
      <c r="Z457" s="241">
        <v>2</v>
      </c>
      <c r="AA457" s="241" t="s">
        <v>85</v>
      </c>
      <c r="AB457" s="241" t="s">
        <v>85</v>
      </c>
      <c r="AC457" s="241" t="s">
        <v>85</v>
      </c>
      <c r="AD457" s="241" t="s">
        <v>85</v>
      </c>
      <c r="AE457" s="241" t="s">
        <v>85</v>
      </c>
      <c r="AF457" s="241" t="s">
        <v>85</v>
      </c>
      <c r="AG457" s="241" t="s">
        <v>85</v>
      </c>
      <c r="AH457" s="241" t="s">
        <v>85</v>
      </c>
      <c r="AI457" s="241" t="s">
        <v>85</v>
      </c>
      <c r="AJ457" s="241">
        <v>1</v>
      </c>
      <c r="AK457" s="241">
        <v>1</v>
      </c>
      <c r="AL457" s="241">
        <f t="shared" si="589"/>
        <v>0.7360000000000001</v>
      </c>
      <c r="AM457" s="241">
        <f>AM452</f>
        <v>2.5000000000000001E-2</v>
      </c>
      <c r="AN457" s="241">
        <f>AN456</f>
        <v>2</v>
      </c>
      <c r="AQ457" s="244">
        <f t="shared" ref="AQ457:AQ458" si="590">AM457*I457+AL457</f>
        <v>0.75823562500000008</v>
      </c>
      <c r="AR457" s="244">
        <f t="shared" si="581"/>
        <v>7.5823562500000011E-2</v>
      </c>
      <c r="AS457" s="245">
        <f t="shared" si="582"/>
        <v>3.25</v>
      </c>
      <c r="AT457" s="245">
        <f t="shared" si="583"/>
        <v>1.0210147968750001</v>
      </c>
      <c r="AU457" s="244">
        <f>10068.2*J457*POWER(10,-6)</f>
        <v>8.9549087850000018E-3</v>
      </c>
      <c r="AV457" s="245">
        <f t="shared" si="579"/>
        <v>5.1140288931600004</v>
      </c>
      <c r="AW457" s="246">
        <f t="shared" si="584"/>
        <v>4.0000000000000009E-7</v>
      </c>
      <c r="AX457" s="246">
        <f t="shared" si="585"/>
        <v>4.0000000000000009E-7</v>
      </c>
      <c r="AY457" s="246">
        <f t="shared" si="588"/>
        <v>2.0456115572640005E-6</v>
      </c>
    </row>
    <row r="458" spans="1:51" s="241" customFormat="1" x14ac:dyDescent="0.3">
      <c r="A458" s="232" t="s">
        <v>219</v>
      </c>
      <c r="B458" s="232" t="str">
        <f>B452</f>
        <v>Стабилизационная колонна нафты поз. К-303, Рег. №ТО-266(У),
Учетный номер – №43-20-4523 ОК(НХС) Заводской № L5CO029-006,</v>
      </c>
      <c r="C458" s="53" t="s">
        <v>225</v>
      </c>
      <c r="D458" s="234" t="s">
        <v>174</v>
      </c>
      <c r="E458" s="247">
        <f>E456</f>
        <v>1.0000000000000001E-5</v>
      </c>
      <c r="F458" s="248">
        <f t="shared" si="587"/>
        <v>1</v>
      </c>
      <c r="G458" s="232">
        <v>0.15200000000000002</v>
      </c>
      <c r="H458" s="236">
        <f t="shared" si="580"/>
        <v>1.5200000000000003E-6</v>
      </c>
      <c r="I458" s="249">
        <f>I455*0.15</f>
        <v>0.88942500000000002</v>
      </c>
      <c r="J458" s="238">
        <f>I458</f>
        <v>0.88942500000000002</v>
      </c>
      <c r="K458" s="250"/>
      <c r="L458" s="251"/>
      <c r="M458" s="241" t="str">
        <f t="shared" si="576"/>
        <v>С7</v>
      </c>
      <c r="N458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8" s="241" t="str">
        <f t="shared" si="578"/>
        <v>Частичное-пожар-вспышка</v>
      </c>
      <c r="P458" s="241" t="s">
        <v>85</v>
      </c>
      <c r="Q458" s="241" t="s">
        <v>85</v>
      </c>
      <c r="R458" s="241" t="s">
        <v>85</v>
      </c>
      <c r="S458" s="241" t="s">
        <v>85</v>
      </c>
      <c r="T458" s="241" t="s">
        <v>85</v>
      </c>
      <c r="U458" s="241" t="s">
        <v>85</v>
      </c>
      <c r="V458" s="241" t="s">
        <v>85</v>
      </c>
      <c r="W458" s="241" t="s">
        <v>85</v>
      </c>
      <c r="X458" s="241" t="s">
        <v>85</v>
      </c>
      <c r="Y458" s="241" t="s">
        <v>85</v>
      </c>
      <c r="Z458" s="241" t="s">
        <v>85</v>
      </c>
      <c r="AA458" s="241">
        <v>32.25</v>
      </c>
      <c r="AB458" s="241">
        <v>38.700000000000003</v>
      </c>
      <c r="AC458" s="241" t="s">
        <v>85</v>
      </c>
      <c r="AD458" s="241" t="s">
        <v>85</v>
      </c>
      <c r="AE458" s="241" t="s">
        <v>85</v>
      </c>
      <c r="AF458" s="241" t="s">
        <v>85</v>
      </c>
      <c r="AG458" s="241" t="s">
        <v>85</v>
      </c>
      <c r="AH458" s="241" t="s">
        <v>85</v>
      </c>
      <c r="AI458" s="241" t="s">
        <v>85</v>
      </c>
      <c r="AJ458" s="241">
        <v>1</v>
      </c>
      <c r="AK458" s="241">
        <v>1</v>
      </c>
      <c r="AL458" s="241">
        <f t="shared" si="589"/>
        <v>7.3600000000000013E-2</v>
      </c>
      <c r="AM458" s="241">
        <f>AM452</f>
        <v>2.5000000000000001E-2</v>
      </c>
      <c r="AN458" s="241">
        <f>ROUNDUP(AN452/3,0)</f>
        <v>2</v>
      </c>
      <c r="AQ458" s="244">
        <f t="shared" si="590"/>
        <v>9.5835625000000008E-2</v>
      </c>
      <c r="AR458" s="244">
        <f t="shared" si="581"/>
        <v>9.5835625000000018E-3</v>
      </c>
      <c r="AS458" s="245">
        <f t="shared" si="582"/>
        <v>3.25</v>
      </c>
      <c r="AT458" s="245">
        <f t="shared" si="583"/>
        <v>0.83885479687499998</v>
      </c>
      <c r="AU458" s="244">
        <f>10068.2*J458*POWER(10,-6)</f>
        <v>8.9549087850000018E-3</v>
      </c>
      <c r="AV458" s="245">
        <f t="shared" si="579"/>
        <v>4.2032288931599995</v>
      </c>
      <c r="AW458" s="246">
        <f t="shared" si="584"/>
        <v>1.5200000000000003E-6</v>
      </c>
      <c r="AX458" s="246">
        <f t="shared" si="585"/>
        <v>1.5200000000000003E-6</v>
      </c>
      <c r="AY458" s="246">
        <f t="shared" si="588"/>
        <v>6.3889079176032007E-6</v>
      </c>
    </row>
    <row r="459" spans="1:51" s="241" customFormat="1" ht="15" thickBot="1" x14ac:dyDescent="0.35">
      <c r="A459" s="232" t="s">
        <v>220</v>
      </c>
      <c r="B459" s="232" t="str">
        <f>B452</f>
        <v>Стабилизационная колонна нафты поз. К-303, Рег. №ТО-266(У),
Учетный номер – №43-20-4523 ОК(НХС) Заводской № L5CO029-006,</v>
      </c>
      <c r="C459" s="53" t="s">
        <v>226</v>
      </c>
      <c r="D459" s="234" t="s">
        <v>62</v>
      </c>
      <c r="E459" s="247">
        <f>E456</f>
        <v>1.0000000000000001E-5</v>
      </c>
      <c r="F459" s="248">
        <f t="shared" si="587"/>
        <v>1</v>
      </c>
      <c r="G459" s="232">
        <v>0.6080000000000001</v>
      </c>
      <c r="H459" s="236">
        <f t="shared" si="580"/>
        <v>6.0800000000000011E-6</v>
      </c>
      <c r="I459" s="249">
        <f>I455*0.15</f>
        <v>0.88942500000000002</v>
      </c>
      <c r="J459" s="238">
        <v>0</v>
      </c>
      <c r="K459" s="255"/>
      <c r="L459" s="256"/>
      <c r="M459" s="241" t="str">
        <f t="shared" si="576"/>
        <v>С8</v>
      </c>
      <c r="N459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9" s="241" t="str">
        <f t="shared" si="578"/>
        <v>Частичное-ликвидация</v>
      </c>
      <c r="P459" s="241" t="s">
        <v>85</v>
      </c>
      <c r="Q459" s="241" t="s">
        <v>85</v>
      </c>
      <c r="R459" s="241" t="s">
        <v>85</v>
      </c>
      <c r="S459" s="241" t="s">
        <v>85</v>
      </c>
      <c r="T459" s="241" t="s">
        <v>85</v>
      </c>
      <c r="U459" s="241" t="s">
        <v>85</v>
      </c>
      <c r="V459" s="241" t="s">
        <v>85</v>
      </c>
      <c r="W459" s="241" t="s">
        <v>85</v>
      </c>
      <c r="X459" s="241" t="s">
        <v>85</v>
      </c>
      <c r="Y459" s="241" t="s">
        <v>85</v>
      </c>
      <c r="Z459" s="241" t="s">
        <v>85</v>
      </c>
      <c r="AA459" s="241" t="s">
        <v>85</v>
      </c>
      <c r="AB459" s="241" t="s">
        <v>85</v>
      </c>
      <c r="AC459" s="241" t="s">
        <v>85</v>
      </c>
      <c r="AD459" s="241" t="s">
        <v>85</v>
      </c>
      <c r="AE459" s="241" t="s">
        <v>85</v>
      </c>
      <c r="AF459" s="241" t="s">
        <v>85</v>
      </c>
      <c r="AG459" s="241" t="s">
        <v>85</v>
      </c>
      <c r="AH459" s="241" t="s">
        <v>85</v>
      </c>
      <c r="AI459" s="241" t="s">
        <v>85</v>
      </c>
      <c r="AJ459" s="241">
        <v>0</v>
      </c>
      <c r="AK459" s="241">
        <v>0</v>
      </c>
      <c r="AL459" s="241">
        <f t="shared" si="589"/>
        <v>7.3600000000000013E-2</v>
      </c>
      <c r="AM459" s="241">
        <f>AM452</f>
        <v>2.5000000000000001E-2</v>
      </c>
      <c r="AN459" s="241">
        <f>ROUNDUP(AN452/3,0)</f>
        <v>2</v>
      </c>
      <c r="AQ459" s="244">
        <f>AM459*I459*0.1+AL459</f>
        <v>7.5823562500000011E-2</v>
      </c>
      <c r="AR459" s="244">
        <f t="shared" si="581"/>
        <v>7.5823562500000018E-3</v>
      </c>
      <c r="AS459" s="245">
        <f t="shared" si="582"/>
        <v>0</v>
      </c>
      <c r="AT459" s="245">
        <f t="shared" si="583"/>
        <v>2.0851479687500004E-2</v>
      </c>
      <c r="AU459" s="244">
        <f>1333*J457*POWER(10,-6)</f>
        <v>1.185603525E-3</v>
      </c>
      <c r="AV459" s="245">
        <f t="shared" si="579"/>
        <v>0.10544300196250002</v>
      </c>
      <c r="AW459" s="246">
        <f t="shared" si="584"/>
        <v>0</v>
      </c>
      <c r="AX459" s="246">
        <f t="shared" si="585"/>
        <v>0</v>
      </c>
      <c r="AY459" s="246">
        <f t="shared" si="588"/>
        <v>6.4109345193200026E-7</v>
      </c>
    </row>
    <row r="460" spans="1:51" s="241" customFormat="1" x14ac:dyDescent="0.3">
      <c r="A460" s="296" t="s">
        <v>251</v>
      </c>
      <c r="B460" s="296" t="str">
        <f>B452</f>
        <v>Стабилизационная колонна нафты поз. К-303, Рег. №ТО-266(У),
Учетный номер – №43-20-4523 ОК(НХС) Заводской № L5CO029-006,</v>
      </c>
      <c r="C460" s="296" t="s">
        <v>354</v>
      </c>
      <c r="D460" s="296" t="s">
        <v>355</v>
      </c>
      <c r="E460" s="297">
        <v>2.5000000000000001E-5</v>
      </c>
      <c r="F460" s="248">
        <f t="shared" si="587"/>
        <v>1</v>
      </c>
      <c r="G460" s="296">
        <v>1</v>
      </c>
      <c r="H460" s="298">
        <f t="shared" si="580"/>
        <v>2.5000000000000001E-5</v>
      </c>
      <c r="I460" s="299">
        <f>I452</f>
        <v>39.53</v>
      </c>
      <c r="J460" s="299">
        <f>I460*0.2</f>
        <v>7.9060000000000006</v>
      </c>
      <c r="K460" s="296"/>
      <c r="L460" s="296"/>
      <c r="M460" s="300" t="str">
        <f t="shared" si="576"/>
        <v>С9</v>
      </c>
      <c r="N460" s="300"/>
      <c r="O460" s="300"/>
      <c r="P460" s="300">
        <v>19.3</v>
      </c>
      <c r="Q460" s="300">
        <v>26.8</v>
      </c>
      <c r="R460" s="300">
        <v>38.5</v>
      </c>
      <c r="S460" s="300">
        <v>71.900000000000006</v>
      </c>
      <c r="T460" s="300" t="s">
        <v>85</v>
      </c>
      <c r="U460" s="300" t="s">
        <v>85</v>
      </c>
      <c r="V460" s="300" t="s">
        <v>85</v>
      </c>
      <c r="W460" s="300" t="s">
        <v>85</v>
      </c>
      <c r="X460" s="300" t="s">
        <v>85</v>
      </c>
      <c r="Y460" s="300" t="s">
        <v>85</v>
      </c>
      <c r="Z460" s="300" t="s">
        <v>85</v>
      </c>
      <c r="AA460" s="300" t="s">
        <v>85</v>
      </c>
      <c r="AB460" s="300" t="s">
        <v>85</v>
      </c>
      <c r="AC460" s="300" t="s">
        <v>85</v>
      </c>
      <c r="AD460" s="300" t="s">
        <v>85</v>
      </c>
      <c r="AE460" s="300">
        <v>76</v>
      </c>
      <c r="AF460" s="300">
        <v>117</v>
      </c>
      <c r="AG460" s="300">
        <v>141.5</v>
      </c>
      <c r="AH460" s="300">
        <v>185</v>
      </c>
      <c r="AI460" s="241" t="s">
        <v>85</v>
      </c>
      <c r="AJ460" s="300">
        <v>1</v>
      </c>
      <c r="AK460" s="300">
        <v>2</v>
      </c>
      <c r="AL460" s="300">
        <f>AL452</f>
        <v>7.36</v>
      </c>
      <c r="AM460" s="300">
        <f>AM452</f>
        <v>2.5000000000000001E-2</v>
      </c>
      <c r="AN460" s="300">
        <v>5</v>
      </c>
      <c r="AO460" s="300"/>
      <c r="AP460" s="300"/>
      <c r="AQ460" s="301">
        <f>AM460*I460+AL460</f>
        <v>8.3482500000000002</v>
      </c>
      <c r="AR460" s="301">
        <f>0.1*AQ460</f>
        <v>0.83482500000000004</v>
      </c>
      <c r="AS460" s="302">
        <f>AJ460*3+0.25*AK460</f>
        <v>3.5</v>
      </c>
      <c r="AT460" s="302">
        <f>SUM(AQ460:AS460)/4</f>
        <v>3.1707687500000001</v>
      </c>
      <c r="AU460" s="301">
        <f>10068.2*J460*POWER(10,-6)</f>
        <v>7.9599189200000003E-2</v>
      </c>
      <c r="AV460" s="302">
        <f t="shared" si="579"/>
        <v>15.933442939200001</v>
      </c>
      <c r="AW460" s="303">
        <f>AJ460*H460</f>
        <v>2.5000000000000001E-5</v>
      </c>
      <c r="AX460" s="303">
        <f>H460*AK460</f>
        <v>5.0000000000000002E-5</v>
      </c>
      <c r="AY460" s="303">
        <f>H460*AV460</f>
        <v>3.9833607348000003E-4</v>
      </c>
    </row>
    <row r="461" spans="1:51" ht="15" thickBot="1" x14ac:dyDescent="0.35">
      <c r="P461" t="s">
        <v>85</v>
      </c>
      <c r="Q461" t="s">
        <v>85</v>
      </c>
      <c r="R461" t="s">
        <v>85</v>
      </c>
      <c r="S461" t="s">
        <v>85</v>
      </c>
      <c r="T461" t="s">
        <v>85</v>
      </c>
      <c r="U461" t="s">
        <v>85</v>
      </c>
      <c r="V461" t="s">
        <v>85</v>
      </c>
      <c r="W461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t="s">
        <v>85</v>
      </c>
      <c r="AF461" t="s">
        <v>85</v>
      </c>
      <c r="AG461" t="s">
        <v>85</v>
      </c>
      <c r="AH461" t="s">
        <v>85</v>
      </c>
      <c r="AI461" t="s">
        <v>85</v>
      </c>
    </row>
    <row r="462" spans="1:51" s="215" customFormat="1" ht="56.4" thickBot="1" x14ac:dyDescent="0.35">
      <c r="A462" s="206" t="s">
        <v>19</v>
      </c>
      <c r="B462" s="331" t="s">
        <v>381</v>
      </c>
      <c r="C462" s="51" t="s">
        <v>205</v>
      </c>
      <c r="D462" s="208" t="s">
        <v>60</v>
      </c>
      <c r="E462" s="209">
        <v>1.0000000000000001E-5</v>
      </c>
      <c r="F462" s="207">
        <v>1</v>
      </c>
      <c r="G462" s="206">
        <v>0.05</v>
      </c>
      <c r="H462" s="210">
        <f>E462*F462*G462</f>
        <v>5.0000000000000008E-7</v>
      </c>
      <c r="I462" s="211">
        <v>103.04</v>
      </c>
      <c r="J462" s="223">
        <f>I462</f>
        <v>103.04</v>
      </c>
      <c r="K462" s="213" t="s">
        <v>184</v>
      </c>
      <c r="L462" s="214">
        <v>621</v>
      </c>
      <c r="M462" s="215" t="str">
        <f t="shared" ref="M462:M467" si="591">A462</f>
        <v>С1</v>
      </c>
      <c r="N462" s="215" t="str">
        <f t="shared" ref="N462:N467" si="592">B462</f>
        <v>Ёмкость предварительного испарения поз. Е-206, Рег. №ТО-252(У),
Учетный номер – №43-20-4496 ОК(НХС) Заводской № APC-D-VE-1679,</v>
      </c>
      <c r="O462" s="215" t="str">
        <f t="shared" ref="O462:O467" si="593">D462</f>
        <v>Полное-пожар</v>
      </c>
      <c r="P462" s="215">
        <v>19.5</v>
      </c>
      <c r="Q462" s="215">
        <v>27.1</v>
      </c>
      <c r="R462" s="215">
        <v>38.9</v>
      </c>
      <c r="S462" s="215">
        <v>72.900000000000006</v>
      </c>
      <c r="T462" s="215" t="s">
        <v>85</v>
      </c>
      <c r="U462" s="215" t="s">
        <v>85</v>
      </c>
      <c r="V462" s="215" t="s">
        <v>85</v>
      </c>
      <c r="W462" s="215" t="s">
        <v>85</v>
      </c>
      <c r="X462" s="215" t="s">
        <v>85</v>
      </c>
      <c r="Y462" s="215" t="s">
        <v>85</v>
      </c>
      <c r="Z462" s="215" t="s">
        <v>85</v>
      </c>
      <c r="AA462" s="215" t="s">
        <v>85</v>
      </c>
      <c r="AB462" s="215" t="s">
        <v>85</v>
      </c>
      <c r="AC462" s="215" t="s">
        <v>85</v>
      </c>
      <c r="AD462" s="215" t="s">
        <v>85</v>
      </c>
      <c r="AE462" s="215" t="s">
        <v>85</v>
      </c>
      <c r="AF462" s="215" t="s">
        <v>85</v>
      </c>
      <c r="AG462" s="215" t="s">
        <v>85</v>
      </c>
      <c r="AH462" s="215" t="s">
        <v>85</v>
      </c>
      <c r="AI462" s="215" t="s">
        <v>85</v>
      </c>
      <c r="AJ462" s="216">
        <v>1</v>
      </c>
      <c r="AK462" s="216">
        <v>2</v>
      </c>
      <c r="AL462" s="217">
        <v>1.59</v>
      </c>
      <c r="AM462" s="217">
        <v>2.7E-2</v>
      </c>
      <c r="AN462" s="217">
        <v>5</v>
      </c>
      <c r="AQ462" s="218">
        <f>AM462*I462+AL462</f>
        <v>4.3720800000000004</v>
      </c>
      <c r="AR462" s="218">
        <f>0.1*AQ462</f>
        <v>0.43720800000000004</v>
      </c>
      <c r="AS462" s="219">
        <f>AJ462*3+0.25*AK462</f>
        <v>3.5</v>
      </c>
      <c r="AT462" s="219">
        <f>SUM(AQ462:AS462)/4</f>
        <v>2.0773220000000001</v>
      </c>
      <c r="AU462" s="218">
        <f>10068.2*J462*POWER(10,-6)</f>
        <v>1.0374273280000001</v>
      </c>
      <c r="AV462" s="219">
        <f t="shared" ref="AV462:AV467" si="594">AU462+AT462+AS462+AR462+AQ462</f>
        <v>11.424037328000001</v>
      </c>
      <c r="AW462" s="220">
        <f>AJ462*H462</f>
        <v>5.0000000000000008E-7</v>
      </c>
      <c r="AX462" s="220">
        <f>H462*AK462</f>
        <v>1.0000000000000002E-6</v>
      </c>
      <c r="AY462" s="220">
        <f>H462*AV462</f>
        <v>5.7120186640000013E-6</v>
      </c>
    </row>
    <row r="463" spans="1:51" s="215" customFormat="1" ht="15" thickBot="1" x14ac:dyDescent="0.35">
      <c r="A463" s="206" t="s">
        <v>20</v>
      </c>
      <c r="B463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3" s="51" t="s">
        <v>214</v>
      </c>
      <c r="D463" s="208" t="s">
        <v>60</v>
      </c>
      <c r="E463" s="221">
        <f>E462</f>
        <v>1.0000000000000001E-5</v>
      </c>
      <c r="F463" s="222">
        <f>F462</f>
        <v>1</v>
      </c>
      <c r="G463" s="206">
        <v>4.7500000000000001E-2</v>
      </c>
      <c r="H463" s="210">
        <f t="shared" ref="H463:H467" si="595">E463*F463*G463</f>
        <v>4.7500000000000006E-7</v>
      </c>
      <c r="I463" s="223">
        <f>I462</f>
        <v>103.04</v>
      </c>
      <c r="J463" s="223">
        <f>I462</f>
        <v>103.04</v>
      </c>
      <c r="K463" s="213" t="s">
        <v>185</v>
      </c>
      <c r="L463" s="214">
        <v>0</v>
      </c>
      <c r="M463" s="215" t="str">
        <f t="shared" si="591"/>
        <v>С2</v>
      </c>
      <c r="N463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3" s="215" t="str">
        <f t="shared" si="593"/>
        <v>Полное-пожар</v>
      </c>
      <c r="P463" s="215">
        <v>19.5</v>
      </c>
      <c r="Q463" s="215">
        <v>27.1</v>
      </c>
      <c r="R463" s="215">
        <v>38.9</v>
      </c>
      <c r="S463" s="215">
        <v>72.900000000000006</v>
      </c>
      <c r="T463" s="215" t="s">
        <v>85</v>
      </c>
      <c r="U463" s="215" t="s">
        <v>85</v>
      </c>
      <c r="V463" s="215" t="s">
        <v>85</v>
      </c>
      <c r="W463" s="215" t="s">
        <v>85</v>
      </c>
      <c r="X463" s="215" t="s">
        <v>85</v>
      </c>
      <c r="Y463" s="215" t="s">
        <v>85</v>
      </c>
      <c r="Z463" s="215" t="s">
        <v>85</v>
      </c>
      <c r="AA463" s="215" t="s">
        <v>85</v>
      </c>
      <c r="AB463" s="215" t="s">
        <v>85</v>
      </c>
      <c r="AC463" s="215" t="s">
        <v>85</v>
      </c>
      <c r="AD463" s="215" t="s">
        <v>85</v>
      </c>
      <c r="AE463" s="215" t="s">
        <v>85</v>
      </c>
      <c r="AF463" s="215" t="s">
        <v>85</v>
      </c>
      <c r="AG463" s="215" t="s">
        <v>85</v>
      </c>
      <c r="AH463" s="215" t="s">
        <v>85</v>
      </c>
      <c r="AI463" s="215" t="s">
        <v>85</v>
      </c>
      <c r="AJ463" s="216">
        <v>2</v>
      </c>
      <c r="AK463" s="216">
        <v>2</v>
      </c>
      <c r="AL463" s="215">
        <f>AL462</f>
        <v>1.59</v>
      </c>
      <c r="AM463" s="215">
        <f>AM462</f>
        <v>2.7E-2</v>
      </c>
      <c r="AN463" s="215">
        <f>AN462</f>
        <v>5</v>
      </c>
      <c r="AQ463" s="218">
        <f>AM463*I463+AL463</f>
        <v>4.3720800000000004</v>
      </c>
      <c r="AR463" s="218">
        <f t="shared" ref="AR463:AR467" si="596">0.1*AQ463</f>
        <v>0.43720800000000004</v>
      </c>
      <c r="AS463" s="219">
        <f t="shared" ref="AS463:AS467" si="597">AJ463*3+0.25*AK463</f>
        <v>6.5</v>
      </c>
      <c r="AT463" s="219">
        <f t="shared" ref="AT463:AT467" si="598">SUM(AQ463:AS463)/4</f>
        <v>2.8273220000000001</v>
      </c>
      <c r="AU463" s="218">
        <f>10068.2*J463*POWER(10,-6)</f>
        <v>1.0374273280000001</v>
      </c>
      <c r="AV463" s="219">
        <f t="shared" si="594"/>
        <v>15.174037328000001</v>
      </c>
      <c r="AW463" s="220">
        <f t="shared" ref="AW463:AW467" si="599">AJ463*H463</f>
        <v>9.5000000000000012E-7</v>
      </c>
      <c r="AX463" s="220">
        <f t="shared" ref="AX463:AX467" si="600">H463*AK463</f>
        <v>9.5000000000000012E-7</v>
      </c>
      <c r="AY463" s="220">
        <f t="shared" ref="AY463:AY467" si="601">H463*AV463</f>
        <v>7.2076677308000015E-6</v>
      </c>
    </row>
    <row r="464" spans="1:51" s="215" customFormat="1" x14ac:dyDescent="0.3">
      <c r="A464" s="206" t="s">
        <v>21</v>
      </c>
      <c r="B464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4" s="51" t="s">
        <v>207</v>
      </c>
      <c r="D464" s="208" t="s">
        <v>61</v>
      </c>
      <c r="E464" s="221">
        <f>E462</f>
        <v>1.0000000000000001E-5</v>
      </c>
      <c r="F464" s="222">
        <f>F462</f>
        <v>1</v>
      </c>
      <c r="G464" s="206">
        <v>0.90249999999999997</v>
      </c>
      <c r="H464" s="210">
        <f t="shared" si="595"/>
        <v>9.0250000000000008E-6</v>
      </c>
      <c r="I464" s="223">
        <f>I462</f>
        <v>103.04</v>
      </c>
      <c r="J464" s="206">
        <v>0</v>
      </c>
      <c r="K464" s="213" t="s">
        <v>186</v>
      </c>
      <c r="L464" s="214">
        <v>0</v>
      </c>
      <c r="M464" s="215" t="str">
        <f t="shared" si="591"/>
        <v>С3</v>
      </c>
      <c r="N464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4" s="215" t="str">
        <f t="shared" si="593"/>
        <v>Полное-ликвидация</v>
      </c>
      <c r="P464" s="215" t="s">
        <v>85</v>
      </c>
      <c r="Q464" s="215" t="s">
        <v>85</v>
      </c>
      <c r="R464" s="215" t="s">
        <v>85</v>
      </c>
      <c r="S464" s="215" t="s">
        <v>85</v>
      </c>
      <c r="T464" s="215" t="s">
        <v>85</v>
      </c>
      <c r="U464" s="215" t="s">
        <v>85</v>
      </c>
      <c r="V464" s="215" t="s">
        <v>85</v>
      </c>
      <c r="W464" s="215" t="s">
        <v>85</v>
      </c>
      <c r="X464" s="215" t="s">
        <v>85</v>
      </c>
      <c r="Y464" s="215" t="s">
        <v>85</v>
      </c>
      <c r="Z464" s="215" t="s">
        <v>85</v>
      </c>
      <c r="AA464" s="215" t="s">
        <v>85</v>
      </c>
      <c r="AB464" s="215" t="s">
        <v>85</v>
      </c>
      <c r="AC464" s="215" t="s">
        <v>85</v>
      </c>
      <c r="AD464" s="215" t="s">
        <v>85</v>
      </c>
      <c r="AE464" s="215" t="s">
        <v>85</v>
      </c>
      <c r="AF464" s="215" t="s">
        <v>85</v>
      </c>
      <c r="AG464" s="215" t="s">
        <v>85</v>
      </c>
      <c r="AH464" s="215" t="s">
        <v>85</v>
      </c>
      <c r="AI464" s="215" t="s">
        <v>85</v>
      </c>
      <c r="AJ464" s="215">
        <v>0</v>
      </c>
      <c r="AK464" s="215">
        <v>0</v>
      </c>
      <c r="AL464" s="215">
        <f>AL462</f>
        <v>1.59</v>
      </c>
      <c r="AM464" s="215">
        <f>AM462</f>
        <v>2.7E-2</v>
      </c>
      <c r="AN464" s="215">
        <f>AN462</f>
        <v>5</v>
      </c>
      <c r="AQ464" s="218">
        <f>AM464*I464*0.1+AL464</f>
        <v>1.8682080000000001</v>
      </c>
      <c r="AR464" s="218">
        <f t="shared" si="596"/>
        <v>0.18682080000000001</v>
      </c>
      <c r="AS464" s="219">
        <f t="shared" si="597"/>
        <v>0</v>
      </c>
      <c r="AT464" s="219">
        <f t="shared" si="598"/>
        <v>0.51375720000000002</v>
      </c>
      <c r="AU464" s="218">
        <f>1333*J463*POWER(10,-6)</f>
        <v>0.13735232</v>
      </c>
      <c r="AV464" s="219">
        <f t="shared" si="594"/>
        <v>2.70613832</v>
      </c>
      <c r="AW464" s="220">
        <f t="shared" si="599"/>
        <v>0</v>
      </c>
      <c r="AX464" s="220">
        <f t="shared" si="600"/>
        <v>0</v>
      </c>
      <c r="AY464" s="220">
        <f t="shared" si="601"/>
        <v>2.4422898338000001E-5</v>
      </c>
    </row>
    <row r="465" spans="1:51" s="215" customFormat="1" x14ac:dyDescent="0.3">
      <c r="A465" s="206" t="s">
        <v>22</v>
      </c>
      <c r="B465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5" s="51" t="s">
        <v>208</v>
      </c>
      <c r="D465" s="208" t="s">
        <v>86</v>
      </c>
      <c r="E465" s="209">
        <v>1E-4</v>
      </c>
      <c r="F465" s="222">
        <f>F462</f>
        <v>1</v>
      </c>
      <c r="G465" s="206">
        <v>0.05</v>
      </c>
      <c r="H465" s="210">
        <f t="shared" si="595"/>
        <v>5.0000000000000004E-6</v>
      </c>
      <c r="I465" s="223">
        <f>0.15*I462</f>
        <v>15.456</v>
      </c>
      <c r="J465" s="223">
        <f>I465</f>
        <v>15.456</v>
      </c>
      <c r="K465" s="226" t="s">
        <v>188</v>
      </c>
      <c r="L465" s="227">
        <v>45390</v>
      </c>
      <c r="M465" s="215" t="str">
        <f t="shared" si="591"/>
        <v>С4</v>
      </c>
      <c r="N465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5" s="215" t="str">
        <f t="shared" si="593"/>
        <v>Частичное-пожар</v>
      </c>
      <c r="P465" s="215">
        <v>13.5</v>
      </c>
      <c r="Q465" s="215">
        <v>17.899999999999999</v>
      </c>
      <c r="R465" s="215">
        <v>24.4</v>
      </c>
      <c r="S465" s="215">
        <v>43.9</v>
      </c>
      <c r="T465" s="215" t="s">
        <v>85</v>
      </c>
      <c r="U465" s="215" t="s">
        <v>85</v>
      </c>
      <c r="V465" s="215" t="s">
        <v>85</v>
      </c>
      <c r="W465" s="215" t="s">
        <v>85</v>
      </c>
      <c r="X465" s="215" t="s">
        <v>85</v>
      </c>
      <c r="Y465" s="215" t="s">
        <v>85</v>
      </c>
      <c r="Z465" s="215" t="s">
        <v>85</v>
      </c>
      <c r="AA465" s="215" t="s">
        <v>85</v>
      </c>
      <c r="AB465" s="215" t="s">
        <v>85</v>
      </c>
      <c r="AC465" s="215" t="s">
        <v>85</v>
      </c>
      <c r="AD465" s="215" t="s">
        <v>85</v>
      </c>
      <c r="AE465" s="215" t="s">
        <v>85</v>
      </c>
      <c r="AF465" s="215" t="s">
        <v>85</v>
      </c>
      <c r="AG465" s="215" t="s">
        <v>85</v>
      </c>
      <c r="AH465" s="215" t="s">
        <v>85</v>
      </c>
      <c r="AI465" s="215" t="s">
        <v>85</v>
      </c>
      <c r="AJ465" s="215">
        <v>0</v>
      </c>
      <c r="AK465" s="215">
        <v>2</v>
      </c>
      <c r="AL465" s="215">
        <f>0.1*$AL$2</f>
        <v>0.25</v>
      </c>
      <c r="AM465" s="215">
        <f>AM462</f>
        <v>2.7E-2</v>
      </c>
      <c r="AN465" s="215">
        <f>ROUNDUP(AN462/3,0)</f>
        <v>2</v>
      </c>
      <c r="AQ465" s="218">
        <f>AM465*I465+AL465</f>
        <v>0.66731199999999991</v>
      </c>
      <c r="AR465" s="218">
        <f t="shared" si="596"/>
        <v>6.6731199999999991E-2</v>
      </c>
      <c r="AS465" s="219">
        <f t="shared" si="597"/>
        <v>0.5</v>
      </c>
      <c r="AT465" s="219">
        <f t="shared" si="598"/>
        <v>0.30851079999999997</v>
      </c>
      <c r="AU465" s="218">
        <f>10068.2*J465*POWER(10,-6)</f>
        <v>0.15561409919999999</v>
      </c>
      <c r="AV465" s="219">
        <f t="shared" si="594"/>
        <v>1.6981680991999999</v>
      </c>
      <c r="AW465" s="220">
        <f t="shared" si="599"/>
        <v>0</v>
      </c>
      <c r="AX465" s="220">
        <f t="shared" si="600"/>
        <v>1.0000000000000001E-5</v>
      </c>
      <c r="AY465" s="220">
        <f t="shared" si="601"/>
        <v>8.4908404959999996E-6</v>
      </c>
    </row>
    <row r="466" spans="1:51" s="215" customFormat="1" x14ac:dyDescent="0.3">
      <c r="A466" s="206" t="s">
        <v>23</v>
      </c>
      <c r="B466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6" s="51" t="s">
        <v>215</v>
      </c>
      <c r="D466" s="208" t="s">
        <v>86</v>
      </c>
      <c r="E466" s="221">
        <f>E465</f>
        <v>1E-4</v>
      </c>
      <c r="F466" s="222">
        <f>F462</f>
        <v>1</v>
      </c>
      <c r="G466" s="206">
        <v>4.7500000000000001E-2</v>
      </c>
      <c r="H466" s="210">
        <f t="shared" si="595"/>
        <v>4.7500000000000003E-6</v>
      </c>
      <c r="I466" s="223">
        <f>0.15*I462</f>
        <v>15.456</v>
      </c>
      <c r="J466" s="223">
        <f>I465</f>
        <v>15.456</v>
      </c>
      <c r="K466" s="226" t="s">
        <v>189</v>
      </c>
      <c r="L466" s="227">
        <v>3</v>
      </c>
      <c r="M466" s="215" t="str">
        <f t="shared" si="591"/>
        <v>С5</v>
      </c>
      <c r="N466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6" s="215" t="str">
        <f t="shared" si="593"/>
        <v>Частичное-пожар</v>
      </c>
      <c r="P466" s="215">
        <v>13.5</v>
      </c>
      <c r="Q466" s="215">
        <v>17.899999999999999</v>
      </c>
      <c r="R466" s="215">
        <v>24.4</v>
      </c>
      <c r="S466" s="215">
        <v>43.9</v>
      </c>
      <c r="T466" s="215" t="s">
        <v>85</v>
      </c>
      <c r="U466" s="215" t="s">
        <v>85</v>
      </c>
      <c r="V466" s="215" t="s">
        <v>85</v>
      </c>
      <c r="W466" s="215" t="s">
        <v>85</v>
      </c>
      <c r="X466" s="215" t="s">
        <v>85</v>
      </c>
      <c r="Y466" s="215" t="s">
        <v>85</v>
      </c>
      <c r="Z466" s="215" t="s">
        <v>85</v>
      </c>
      <c r="AA466" s="215" t="s">
        <v>85</v>
      </c>
      <c r="AB466" s="215" t="s">
        <v>85</v>
      </c>
      <c r="AC466" s="215" t="s">
        <v>85</v>
      </c>
      <c r="AD466" s="215" t="s">
        <v>85</v>
      </c>
      <c r="AE466" s="215" t="s">
        <v>85</v>
      </c>
      <c r="AF466" s="215" t="s">
        <v>85</v>
      </c>
      <c r="AG466" s="215" t="s">
        <v>85</v>
      </c>
      <c r="AH466" s="215" t="s">
        <v>85</v>
      </c>
      <c r="AI466" s="215" t="s">
        <v>85</v>
      </c>
      <c r="AJ466" s="215">
        <v>0</v>
      </c>
      <c r="AK466" s="215">
        <v>1</v>
      </c>
      <c r="AL466" s="215">
        <f>0.1*$AL$2</f>
        <v>0.25</v>
      </c>
      <c r="AM466" s="215">
        <f>AM462</f>
        <v>2.7E-2</v>
      </c>
      <c r="AN466" s="215">
        <f>ROUNDUP(AN462/3,0)</f>
        <v>2</v>
      </c>
      <c r="AQ466" s="218">
        <f t="shared" ref="AQ466" si="602">AM466*I466+AL466</f>
        <v>0.66731199999999991</v>
      </c>
      <c r="AR466" s="218">
        <f t="shared" si="596"/>
        <v>6.6731199999999991E-2</v>
      </c>
      <c r="AS466" s="219">
        <f t="shared" si="597"/>
        <v>0.25</v>
      </c>
      <c r="AT466" s="219">
        <f t="shared" si="598"/>
        <v>0.24601079999999997</v>
      </c>
      <c r="AU466" s="218">
        <f>10068.2*J466*POWER(10,-6)</f>
        <v>0.15561409919999999</v>
      </c>
      <c r="AV466" s="219">
        <f t="shared" si="594"/>
        <v>1.3856680991999999</v>
      </c>
      <c r="AW466" s="220">
        <f t="shared" si="599"/>
        <v>0</v>
      </c>
      <c r="AX466" s="220">
        <f t="shared" si="600"/>
        <v>4.7500000000000003E-6</v>
      </c>
      <c r="AY466" s="220">
        <f t="shared" si="601"/>
        <v>6.5819234711999995E-6</v>
      </c>
    </row>
    <row r="467" spans="1:51" s="215" customFormat="1" ht="15" thickBot="1" x14ac:dyDescent="0.35">
      <c r="A467" s="206" t="s">
        <v>24</v>
      </c>
      <c r="B467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7" s="51" t="s">
        <v>210</v>
      </c>
      <c r="D467" s="208" t="s">
        <v>62</v>
      </c>
      <c r="E467" s="221">
        <f>E465</f>
        <v>1E-4</v>
      </c>
      <c r="F467" s="222">
        <f>F462</f>
        <v>1</v>
      </c>
      <c r="G467" s="206">
        <v>0.90249999999999997</v>
      </c>
      <c r="H467" s="210">
        <f t="shared" si="595"/>
        <v>9.0249999999999998E-5</v>
      </c>
      <c r="I467" s="223">
        <f>0.15*I462</f>
        <v>15.456</v>
      </c>
      <c r="J467" s="206">
        <v>0</v>
      </c>
      <c r="K467" s="228" t="s">
        <v>200</v>
      </c>
      <c r="L467" s="229">
        <v>8</v>
      </c>
      <c r="M467" s="215" t="str">
        <f t="shared" si="591"/>
        <v>С6</v>
      </c>
      <c r="N467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7" s="215" t="str">
        <f t="shared" si="593"/>
        <v>Частичное-ликвидация</v>
      </c>
      <c r="P467" s="215" t="s">
        <v>85</v>
      </c>
      <c r="Q467" s="215" t="s">
        <v>85</v>
      </c>
      <c r="R467" s="215" t="s">
        <v>85</v>
      </c>
      <c r="S467" s="215" t="s">
        <v>85</v>
      </c>
      <c r="T467" s="215" t="s">
        <v>85</v>
      </c>
      <c r="U467" s="215" t="s">
        <v>85</v>
      </c>
      <c r="V467" s="215" t="s">
        <v>85</v>
      </c>
      <c r="W467" s="215" t="s">
        <v>85</v>
      </c>
      <c r="X467" s="215" t="s">
        <v>85</v>
      </c>
      <c r="Y467" s="215" t="s">
        <v>85</v>
      </c>
      <c r="Z467" s="215" t="s">
        <v>85</v>
      </c>
      <c r="AA467" s="215" t="s">
        <v>85</v>
      </c>
      <c r="AB467" s="215" t="s">
        <v>85</v>
      </c>
      <c r="AC467" s="215" t="s">
        <v>85</v>
      </c>
      <c r="AD467" s="215" t="s">
        <v>85</v>
      </c>
      <c r="AE467" s="215" t="s">
        <v>85</v>
      </c>
      <c r="AF467" s="215" t="s">
        <v>85</v>
      </c>
      <c r="AG467" s="215" t="s">
        <v>85</v>
      </c>
      <c r="AH467" s="215" t="s">
        <v>85</v>
      </c>
      <c r="AI467" s="215" t="s">
        <v>85</v>
      </c>
      <c r="AJ467" s="215">
        <v>0</v>
      </c>
      <c r="AK467" s="215">
        <v>0</v>
      </c>
      <c r="AL467" s="215">
        <f>0.1*$AL$2</f>
        <v>0.25</v>
      </c>
      <c r="AM467" s="215">
        <f>AM462</f>
        <v>2.7E-2</v>
      </c>
      <c r="AN467" s="215">
        <f>ROUNDUP(AN462/3,0)</f>
        <v>2</v>
      </c>
      <c r="AQ467" s="218">
        <f>AM467*I467*0.1+AL467</f>
        <v>0.29173119999999997</v>
      </c>
      <c r="AR467" s="218">
        <f t="shared" si="596"/>
        <v>2.9173119999999997E-2</v>
      </c>
      <c r="AS467" s="219">
        <f t="shared" si="597"/>
        <v>0</v>
      </c>
      <c r="AT467" s="219">
        <f t="shared" si="598"/>
        <v>8.0226079999999991E-2</v>
      </c>
      <c r="AU467" s="218">
        <f>1333*J466*POWER(10,-6)</f>
        <v>2.0602847999999997E-2</v>
      </c>
      <c r="AV467" s="219">
        <f t="shared" si="594"/>
        <v>0.42173324799999995</v>
      </c>
      <c r="AW467" s="220">
        <f t="shared" si="599"/>
        <v>0</v>
      </c>
      <c r="AX467" s="220">
        <f t="shared" si="600"/>
        <v>0</v>
      </c>
      <c r="AY467" s="220">
        <f t="shared" si="601"/>
        <v>3.8061425631999996E-5</v>
      </c>
    </row>
    <row r="468" spans="1:51" s="215" customFormat="1" x14ac:dyDescent="0.3">
      <c r="A468" s="216"/>
      <c r="B468" s="216"/>
      <c r="D468" s="282"/>
      <c r="E468" s="283"/>
      <c r="F468" s="284"/>
      <c r="G468" s="216"/>
      <c r="H468" s="220"/>
      <c r="I468" s="219"/>
      <c r="J468" s="216"/>
      <c r="K468" s="216"/>
      <c r="L468" s="284"/>
      <c r="P468" s="215" t="s">
        <v>85</v>
      </c>
      <c r="Q468" s="215" t="s">
        <v>85</v>
      </c>
      <c r="R468" s="215" t="s">
        <v>85</v>
      </c>
      <c r="S468" s="215" t="s">
        <v>85</v>
      </c>
      <c r="T468" s="215" t="s">
        <v>85</v>
      </c>
      <c r="U468" s="215" t="s">
        <v>85</v>
      </c>
      <c r="V468" s="215" t="s">
        <v>85</v>
      </c>
      <c r="W468" s="215" t="s">
        <v>85</v>
      </c>
      <c r="X468" s="215" t="s">
        <v>85</v>
      </c>
      <c r="Y468" s="215" t="s">
        <v>85</v>
      </c>
      <c r="Z468" s="215" t="s">
        <v>85</v>
      </c>
      <c r="AA468" s="215" t="s">
        <v>85</v>
      </c>
      <c r="AB468" s="215" t="s">
        <v>85</v>
      </c>
      <c r="AC468" s="215" t="s">
        <v>85</v>
      </c>
      <c r="AD468" s="215" t="s">
        <v>85</v>
      </c>
      <c r="AE468" s="215" t="s">
        <v>85</v>
      </c>
      <c r="AF468" s="215" t="s">
        <v>85</v>
      </c>
      <c r="AG468" s="215" t="s">
        <v>85</v>
      </c>
      <c r="AH468" s="215" t="s">
        <v>85</v>
      </c>
      <c r="AI468" s="215" t="s">
        <v>85</v>
      </c>
      <c r="AQ468" s="218"/>
      <c r="AR468" s="218"/>
      <c r="AS468" s="219"/>
      <c r="AT468" s="219"/>
      <c r="AU468" s="218"/>
      <c r="AV468" s="219"/>
      <c r="AW468" s="220"/>
      <c r="AX468" s="220"/>
      <c r="AY468" s="220"/>
    </row>
    <row r="469" spans="1:51" s="215" customFormat="1" x14ac:dyDescent="0.3">
      <c r="A469" s="216"/>
      <c r="B469" s="216"/>
      <c r="D469" s="282"/>
      <c r="E469" s="283"/>
      <c r="F469" s="284"/>
      <c r="G469" s="216"/>
      <c r="H469" s="220"/>
      <c r="I469" s="219"/>
      <c r="J469" s="216"/>
      <c r="K469" s="216"/>
      <c r="L469" s="284"/>
      <c r="P469" s="215" t="s">
        <v>85</v>
      </c>
      <c r="Q469" s="215" t="s">
        <v>85</v>
      </c>
      <c r="R469" s="215" t="s">
        <v>85</v>
      </c>
      <c r="S469" s="215" t="s">
        <v>85</v>
      </c>
      <c r="T469" s="215" t="s">
        <v>85</v>
      </c>
      <c r="U469" s="215" t="s">
        <v>85</v>
      </c>
      <c r="V469" s="215" t="s">
        <v>85</v>
      </c>
      <c r="W469" s="215" t="s">
        <v>85</v>
      </c>
      <c r="X469" s="215" t="s">
        <v>85</v>
      </c>
      <c r="Y469" s="215" t="s">
        <v>85</v>
      </c>
      <c r="Z469" s="215" t="s">
        <v>85</v>
      </c>
      <c r="AA469" s="215" t="s">
        <v>85</v>
      </c>
      <c r="AB469" s="215" t="s">
        <v>85</v>
      </c>
      <c r="AC469" s="215" t="s">
        <v>85</v>
      </c>
      <c r="AD469" s="215" t="s">
        <v>85</v>
      </c>
      <c r="AE469" s="215" t="s">
        <v>85</v>
      </c>
      <c r="AF469" s="215" t="s">
        <v>85</v>
      </c>
      <c r="AG469" s="215" t="s">
        <v>85</v>
      </c>
      <c r="AH469" s="215" t="s">
        <v>85</v>
      </c>
      <c r="AI469" s="215" t="s">
        <v>85</v>
      </c>
      <c r="AQ469" s="218"/>
      <c r="AR469" s="218"/>
      <c r="AS469" s="219"/>
      <c r="AT469" s="219"/>
      <c r="AU469" s="218"/>
      <c r="AV469" s="219"/>
      <c r="AW469" s="220"/>
      <c r="AX469" s="220"/>
      <c r="AY469" s="220"/>
    </row>
    <row r="470" spans="1:51" s="215" customFormat="1" x14ac:dyDescent="0.3">
      <c r="A470" s="216"/>
      <c r="B470" s="216"/>
      <c r="D470" s="282"/>
      <c r="E470" s="283"/>
      <c r="F470" s="284"/>
      <c r="G470" s="216"/>
      <c r="H470" s="220"/>
      <c r="I470" s="219"/>
      <c r="J470" s="216"/>
      <c r="K470" s="216"/>
      <c r="L470" s="284"/>
      <c r="P470" s="215" t="s">
        <v>85</v>
      </c>
      <c r="Q470" s="215" t="s">
        <v>85</v>
      </c>
      <c r="R470" s="215" t="s">
        <v>85</v>
      </c>
      <c r="S470" s="215" t="s">
        <v>85</v>
      </c>
      <c r="T470" s="215" t="s">
        <v>85</v>
      </c>
      <c r="U470" s="215" t="s">
        <v>85</v>
      </c>
      <c r="V470" s="215" t="s">
        <v>85</v>
      </c>
      <c r="W470" s="215" t="s">
        <v>85</v>
      </c>
      <c r="X470" s="215" t="s">
        <v>85</v>
      </c>
      <c r="Y470" s="215" t="s">
        <v>85</v>
      </c>
      <c r="Z470" s="215" t="s">
        <v>85</v>
      </c>
      <c r="AA470" s="215" t="s">
        <v>85</v>
      </c>
      <c r="AB470" s="215" t="s">
        <v>85</v>
      </c>
      <c r="AC470" s="215" t="s">
        <v>85</v>
      </c>
      <c r="AD470" s="215" t="s">
        <v>85</v>
      </c>
      <c r="AE470" s="215" t="s">
        <v>85</v>
      </c>
      <c r="AF470" s="215" t="s">
        <v>85</v>
      </c>
      <c r="AG470" s="215" t="s">
        <v>85</v>
      </c>
      <c r="AH470" s="215" t="s">
        <v>85</v>
      </c>
      <c r="AI470" s="215" t="s">
        <v>85</v>
      </c>
      <c r="AQ470" s="218"/>
      <c r="AR470" s="218"/>
      <c r="AS470" s="219"/>
      <c r="AT470" s="219"/>
      <c r="AU470" s="218"/>
      <c r="AV470" s="219"/>
      <c r="AW470" s="220"/>
      <c r="AX470" s="220"/>
      <c r="AY470" s="220"/>
    </row>
    <row r="471" spans="1:51" ht="15" thickBot="1" x14ac:dyDescent="0.35">
      <c r="P471" t="s">
        <v>85</v>
      </c>
      <c r="Q471" t="s">
        <v>85</v>
      </c>
      <c r="R471" t="s">
        <v>85</v>
      </c>
      <c r="S471" t="s">
        <v>85</v>
      </c>
      <c r="T471" t="s">
        <v>85</v>
      </c>
      <c r="U471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t="s">
        <v>85</v>
      </c>
      <c r="AF471" t="s">
        <v>85</v>
      </c>
      <c r="AG471" t="s">
        <v>85</v>
      </c>
      <c r="AH471" t="s">
        <v>85</v>
      </c>
      <c r="AI471" t="s">
        <v>85</v>
      </c>
    </row>
    <row r="472" spans="1:51" s="215" customFormat="1" ht="42.6" thickBot="1" x14ac:dyDescent="0.35">
      <c r="A472" s="206" t="s">
        <v>19</v>
      </c>
      <c r="B472" s="331" t="s">
        <v>382</v>
      </c>
      <c r="C472" s="51" t="s">
        <v>205</v>
      </c>
      <c r="D472" s="208" t="s">
        <v>60</v>
      </c>
      <c r="E472" s="209">
        <v>1.0000000000000001E-5</v>
      </c>
      <c r="F472" s="207">
        <v>1</v>
      </c>
      <c r="G472" s="206">
        <v>0.05</v>
      </c>
      <c r="H472" s="210">
        <f>E472*F472*G472</f>
        <v>5.0000000000000008E-7</v>
      </c>
      <c r="I472" s="211">
        <v>107.72</v>
      </c>
      <c r="J472" s="223">
        <f>I472</f>
        <v>107.72</v>
      </c>
      <c r="K472" s="213" t="s">
        <v>184</v>
      </c>
      <c r="L472" s="214">
        <v>532</v>
      </c>
      <c r="M472" s="215" t="str">
        <f t="shared" ref="M472:M477" si="603">A472</f>
        <v>С1</v>
      </c>
      <c r="N472" s="215" t="str">
        <f t="shared" ref="N472:N477" si="604">B472</f>
        <v>Рефлюксная емкость поз. Е-207, Рег. №ТО-250(У),
Учетный номер – №43-20-4527 ОК(НХС) Заводской № APC-D-VE-1680,</v>
      </c>
      <c r="O472" s="215" t="str">
        <f t="shared" ref="O472:O477" si="605">D472</f>
        <v>Полное-пожар</v>
      </c>
      <c r="P472" s="215">
        <v>18.8</v>
      </c>
      <c r="Q472" s="215">
        <v>26.1</v>
      </c>
      <c r="R472" s="215">
        <v>37.4</v>
      </c>
      <c r="S472" s="215">
        <v>69.900000000000006</v>
      </c>
      <c r="T472" s="215" t="s">
        <v>85</v>
      </c>
      <c r="U472" s="215" t="s">
        <v>85</v>
      </c>
      <c r="V472" s="215" t="s">
        <v>85</v>
      </c>
      <c r="W472" s="215" t="s">
        <v>85</v>
      </c>
      <c r="X472" s="215" t="s">
        <v>85</v>
      </c>
      <c r="Y472" s="215" t="s">
        <v>85</v>
      </c>
      <c r="Z472" s="215" t="s">
        <v>85</v>
      </c>
      <c r="AA472" s="215" t="s">
        <v>85</v>
      </c>
      <c r="AB472" s="215" t="s">
        <v>85</v>
      </c>
      <c r="AC472" s="215" t="s">
        <v>85</v>
      </c>
      <c r="AD472" s="215" t="s">
        <v>85</v>
      </c>
      <c r="AE472" s="215" t="s">
        <v>85</v>
      </c>
      <c r="AF472" s="215" t="s">
        <v>85</v>
      </c>
      <c r="AG472" s="215" t="s">
        <v>85</v>
      </c>
      <c r="AH472" s="215" t="s">
        <v>85</v>
      </c>
      <c r="AI472" s="215" t="s">
        <v>85</v>
      </c>
      <c r="AJ472" s="216">
        <v>1</v>
      </c>
      <c r="AK472" s="216">
        <v>2</v>
      </c>
      <c r="AL472" s="217">
        <v>1.96</v>
      </c>
      <c r="AM472" s="217">
        <v>2.7E-2</v>
      </c>
      <c r="AN472" s="217">
        <v>5</v>
      </c>
      <c r="AQ472" s="218">
        <f>AM472*I472+AL472</f>
        <v>4.8684399999999997</v>
      </c>
      <c r="AR472" s="218">
        <f>0.1*AQ472</f>
        <v>0.486844</v>
      </c>
      <c r="AS472" s="219">
        <f>AJ472*3+0.25*AK472</f>
        <v>3.5</v>
      </c>
      <c r="AT472" s="219">
        <f>SUM(AQ472:AS472)/4</f>
        <v>2.2138209999999998</v>
      </c>
      <c r="AU472" s="218">
        <f>10068.2*J472*POWER(10,-6)</f>
        <v>1.084546504</v>
      </c>
      <c r="AV472" s="219">
        <f t="shared" ref="AV472:AV477" si="606">AU472+AT472+AS472+AR472+AQ472</f>
        <v>12.153651503999999</v>
      </c>
      <c r="AW472" s="220">
        <f>AJ472*H472</f>
        <v>5.0000000000000008E-7</v>
      </c>
      <c r="AX472" s="220">
        <f>H472*AK472</f>
        <v>1.0000000000000002E-6</v>
      </c>
      <c r="AY472" s="220">
        <f>H472*AV472</f>
        <v>6.0768257520000002E-6</v>
      </c>
    </row>
    <row r="473" spans="1:51" s="215" customFormat="1" ht="15" thickBot="1" x14ac:dyDescent="0.35">
      <c r="A473" s="206" t="s">
        <v>20</v>
      </c>
      <c r="B473" s="206" t="str">
        <f>B472</f>
        <v>Рефлюксная емкость поз. Е-207, Рег. №ТО-250(У),
Учетный номер – №43-20-4527 ОК(НХС) Заводской № APC-D-VE-1680,</v>
      </c>
      <c r="C473" s="51" t="s">
        <v>214</v>
      </c>
      <c r="D473" s="208" t="s">
        <v>60</v>
      </c>
      <c r="E473" s="221">
        <f>E472</f>
        <v>1.0000000000000001E-5</v>
      </c>
      <c r="F473" s="222">
        <f>F472</f>
        <v>1</v>
      </c>
      <c r="G473" s="206">
        <v>4.7500000000000001E-2</v>
      </c>
      <c r="H473" s="210">
        <f t="shared" ref="H473:H477" si="607">E473*F473*G473</f>
        <v>4.7500000000000006E-7</v>
      </c>
      <c r="I473" s="223">
        <f>I472</f>
        <v>107.72</v>
      </c>
      <c r="J473" s="223">
        <f>I472</f>
        <v>107.72</v>
      </c>
      <c r="K473" s="213" t="s">
        <v>185</v>
      </c>
      <c r="L473" s="214">
        <v>0</v>
      </c>
      <c r="M473" s="215" t="str">
        <f t="shared" si="603"/>
        <v>С2</v>
      </c>
      <c r="N473" s="215" t="str">
        <f t="shared" si="604"/>
        <v>Рефлюксная емкость поз. Е-207, Рег. №ТО-250(У),
Учетный номер – №43-20-4527 ОК(НХС) Заводской № APC-D-VE-1680,</v>
      </c>
      <c r="O473" s="215" t="str">
        <f t="shared" si="605"/>
        <v>Полное-пожар</v>
      </c>
      <c r="P473" s="215">
        <v>18.8</v>
      </c>
      <c r="Q473" s="215">
        <v>26.1</v>
      </c>
      <c r="R473" s="215">
        <v>37.4</v>
      </c>
      <c r="S473" s="215">
        <v>69.900000000000006</v>
      </c>
      <c r="T473" s="215" t="s">
        <v>85</v>
      </c>
      <c r="U473" s="215" t="s">
        <v>85</v>
      </c>
      <c r="V473" s="215" t="s">
        <v>85</v>
      </c>
      <c r="W473" s="215" t="s">
        <v>85</v>
      </c>
      <c r="X473" s="215" t="s">
        <v>85</v>
      </c>
      <c r="Y473" s="215" t="s">
        <v>85</v>
      </c>
      <c r="Z473" s="215" t="s">
        <v>85</v>
      </c>
      <c r="AA473" s="215" t="s">
        <v>85</v>
      </c>
      <c r="AB473" s="215" t="s">
        <v>85</v>
      </c>
      <c r="AC473" s="215" t="s">
        <v>85</v>
      </c>
      <c r="AD473" s="215" t="s">
        <v>85</v>
      </c>
      <c r="AE473" s="215" t="s">
        <v>85</v>
      </c>
      <c r="AF473" s="215" t="s">
        <v>85</v>
      </c>
      <c r="AG473" s="215" t="s">
        <v>85</v>
      </c>
      <c r="AH473" s="215" t="s">
        <v>85</v>
      </c>
      <c r="AI473" s="215" t="s">
        <v>85</v>
      </c>
      <c r="AJ473" s="216">
        <v>2</v>
      </c>
      <c r="AK473" s="216">
        <v>2</v>
      </c>
      <c r="AL473" s="215">
        <f>AL472</f>
        <v>1.96</v>
      </c>
      <c r="AM473" s="215">
        <f>AM472</f>
        <v>2.7E-2</v>
      </c>
      <c r="AN473" s="215">
        <f>AN472</f>
        <v>5</v>
      </c>
      <c r="AQ473" s="218">
        <f>AM473*I473+AL473</f>
        <v>4.8684399999999997</v>
      </c>
      <c r="AR473" s="218">
        <f t="shared" ref="AR473:AR477" si="608">0.1*AQ473</f>
        <v>0.486844</v>
      </c>
      <c r="AS473" s="219">
        <f t="shared" ref="AS473:AS477" si="609">AJ473*3+0.25*AK473</f>
        <v>6.5</v>
      </c>
      <c r="AT473" s="219">
        <f t="shared" ref="AT473:AT477" si="610">SUM(AQ473:AS473)/4</f>
        <v>2.9638209999999998</v>
      </c>
      <c r="AU473" s="218">
        <f>10068.2*J473*POWER(10,-6)</f>
        <v>1.084546504</v>
      </c>
      <c r="AV473" s="219">
        <f t="shared" si="606"/>
        <v>15.903651503999999</v>
      </c>
      <c r="AW473" s="220">
        <f t="shared" ref="AW473:AW477" si="611">AJ473*H473</f>
        <v>9.5000000000000012E-7</v>
      </c>
      <c r="AX473" s="220">
        <f t="shared" ref="AX473:AX477" si="612">H473*AK473</f>
        <v>9.5000000000000012E-7</v>
      </c>
      <c r="AY473" s="220">
        <f t="shared" ref="AY473:AY477" si="613">H473*AV473</f>
        <v>7.5542344644000004E-6</v>
      </c>
    </row>
    <row r="474" spans="1:51" s="215" customFormat="1" x14ac:dyDescent="0.3">
      <c r="A474" s="206" t="s">
        <v>21</v>
      </c>
      <c r="B474" s="206" t="str">
        <f>B472</f>
        <v>Рефлюксная емкость поз. Е-207, Рег. №ТО-250(У),
Учетный номер – №43-20-4527 ОК(НХС) Заводской № APC-D-VE-1680,</v>
      </c>
      <c r="C474" s="51" t="s">
        <v>207</v>
      </c>
      <c r="D474" s="208" t="s">
        <v>61</v>
      </c>
      <c r="E474" s="221">
        <f>E472</f>
        <v>1.0000000000000001E-5</v>
      </c>
      <c r="F474" s="222">
        <f>F472</f>
        <v>1</v>
      </c>
      <c r="G474" s="206">
        <v>0.90249999999999997</v>
      </c>
      <c r="H474" s="210">
        <f t="shared" si="607"/>
        <v>9.0250000000000008E-6</v>
      </c>
      <c r="I474" s="223">
        <f>I472</f>
        <v>107.72</v>
      </c>
      <c r="J474" s="206">
        <v>0</v>
      </c>
      <c r="K474" s="213" t="s">
        <v>186</v>
      </c>
      <c r="L474" s="214">
        <v>0</v>
      </c>
      <c r="M474" s="215" t="str">
        <f t="shared" si="603"/>
        <v>С3</v>
      </c>
      <c r="N474" s="215" t="str">
        <f t="shared" si="604"/>
        <v>Рефлюксная емкость поз. Е-207, Рег. №ТО-250(У),
Учетный номер – №43-20-4527 ОК(НХС) Заводской № APC-D-VE-1680,</v>
      </c>
      <c r="O474" s="215" t="str">
        <f t="shared" si="605"/>
        <v>Полное-ликвидация</v>
      </c>
      <c r="P474" s="215" t="s">
        <v>85</v>
      </c>
      <c r="Q474" s="215" t="s">
        <v>85</v>
      </c>
      <c r="R474" s="215" t="s">
        <v>85</v>
      </c>
      <c r="S474" s="215" t="s">
        <v>85</v>
      </c>
      <c r="T474" s="215" t="s">
        <v>85</v>
      </c>
      <c r="U474" s="215" t="s">
        <v>85</v>
      </c>
      <c r="V474" s="215" t="s">
        <v>85</v>
      </c>
      <c r="W474" s="215" t="s">
        <v>85</v>
      </c>
      <c r="X474" s="215" t="s">
        <v>85</v>
      </c>
      <c r="Y474" s="215" t="s">
        <v>85</v>
      </c>
      <c r="Z474" s="215" t="s">
        <v>85</v>
      </c>
      <c r="AA474" s="215" t="s">
        <v>85</v>
      </c>
      <c r="AB474" s="215" t="s">
        <v>85</v>
      </c>
      <c r="AC474" s="215" t="s">
        <v>85</v>
      </c>
      <c r="AD474" s="215" t="s">
        <v>85</v>
      </c>
      <c r="AE474" s="215" t="s">
        <v>85</v>
      </c>
      <c r="AF474" s="215" t="s">
        <v>85</v>
      </c>
      <c r="AG474" s="215" t="s">
        <v>85</v>
      </c>
      <c r="AH474" s="215" t="s">
        <v>85</v>
      </c>
      <c r="AI474" s="215" t="s">
        <v>85</v>
      </c>
      <c r="AJ474" s="215">
        <v>0</v>
      </c>
      <c r="AK474" s="215">
        <v>0</v>
      </c>
      <c r="AL474" s="215">
        <f>AL472</f>
        <v>1.96</v>
      </c>
      <c r="AM474" s="215">
        <f>AM472</f>
        <v>2.7E-2</v>
      </c>
      <c r="AN474" s="215">
        <f>AN472</f>
        <v>5</v>
      </c>
      <c r="AQ474" s="218">
        <f>AM474*I474*0.1+AL474</f>
        <v>2.2508439999999998</v>
      </c>
      <c r="AR474" s="218">
        <f t="shared" si="608"/>
        <v>0.22508439999999999</v>
      </c>
      <c r="AS474" s="219">
        <f t="shared" si="609"/>
        <v>0</v>
      </c>
      <c r="AT474" s="219">
        <f t="shared" si="610"/>
        <v>0.61898209999999998</v>
      </c>
      <c r="AU474" s="218">
        <f>1333*J473*POWER(10,-6)</f>
        <v>0.14359076000000001</v>
      </c>
      <c r="AV474" s="219">
        <f t="shared" si="606"/>
        <v>3.2385012599999996</v>
      </c>
      <c r="AW474" s="220">
        <f t="shared" si="611"/>
        <v>0</v>
      </c>
      <c r="AX474" s="220">
        <f t="shared" si="612"/>
        <v>0</v>
      </c>
      <c r="AY474" s="220">
        <f t="shared" si="613"/>
        <v>2.9227473871499999E-5</v>
      </c>
    </row>
    <row r="475" spans="1:51" s="215" customFormat="1" x14ac:dyDescent="0.3">
      <c r="A475" s="206" t="s">
        <v>22</v>
      </c>
      <c r="B475" s="206" t="str">
        <f>B472</f>
        <v>Рефлюксная емкость поз. Е-207, Рег. №ТО-250(У),
Учетный номер – №43-20-4527 ОК(НХС) Заводской № APC-D-VE-1680,</v>
      </c>
      <c r="C475" s="51" t="s">
        <v>208</v>
      </c>
      <c r="D475" s="208" t="s">
        <v>86</v>
      </c>
      <c r="E475" s="209">
        <v>1E-4</v>
      </c>
      <c r="F475" s="222">
        <f>F472</f>
        <v>1</v>
      </c>
      <c r="G475" s="206">
        <v>0.05</v>
      </c>
      <c r="H475" s="210">
        <f t="shared" si="607"/>
        <v>5.0000000000000004E-6</v>
      </c>
      <c r="I475" s="223">
        <f>0.15*I472</f>
        <v>16.157999999999998</v>
      </c>
      <c r="J475" s="223">
        <f>I475</f>
        <v>16.157999999999998</v>
      </c>
      <c r="K475" s="226" t="s">
        <v>188</v>
      </c>
      <c r="L475" s="227">
        <v>45390</v>
      </c>
      <c r="M475" s="215" t="str">
        <f t="shared" si="603"/>
        <v>С4</v>
      </c>
      <c r="N475" s="215" t="str">
        <f t="shared" si="604"/>
        <v>Рефлюксная емкость поз. Е-207, Рег. №ТО-250(У),
Учетный номер – №43-20-4527 ОК(НХС) Заводской № APC-D-VE-1680,</v>
      </c>
      <c r="O475" s="215" t="str">
        <f t="shared" si="605"/>
        <v>Частичное-пожар</v>
      </c>
      <c r="P475" s="215">
        <v>13.1</v>
      </c>
      <c r="Q475" s="215">
        <v>17.2</v>
      </c>
      <c r="R475" s="215">
        <v>23.5</v>
      </c>
      <c r="S475" s="215">
        <v>42.2</v>
      </c>
      <c r="T475" s="215" t="s">
        <v>85</v>
      </c>
      <c r="U475" s="215" t="s">
        <v>85</v>
      </c>
      <c r="V475" s="215" t="s">
        <v>85</v>
      </c>
      <c r="W475" s="215" t="s">
        <v>85</v>
      </c>
      <c r="X475" s="215" t="s">
        <v>85</v>
      </c>
      <c r="Y475" s="215" t="s">
        <v>85</v>
      </c>
      <c r="Z475" s="215" t="s">
        <v>85</v>
      </c>
      <c r="AA475" s="215" t="s">
        <v>85</v>
      </c>
      <c r="AB475" s="215" t="s">
        <v>85</v>
      </c>
      <c r="AC475" s="215" t="s">
        <v>85</v>
      </c>
      <c r="AD475" s="215" t="s">
        <v>85</v>
      </c>
      <c r="AE475" s="215" t="s">
        <v>85</v>
      </c>
      <c r="AF475" s="215" t="s">
        <v>85</v>
      </c>
      <c r="AG475" s="215" t="s">
        <v>85</v>
      </c>
      <c r="AH475" s="215" t="s">
        <v>85</v>
      </c>
      <c r="AI475" s="215" t="s">
        <v>85</v>
      </c>
      <c r="AJ475" s="215">
        <v>0</v>
      </c>
      <c r="AK475" s="215">
        <v>2</v>
      </c>
      <c r="AL475" s="215">
        <f>0.1*$AL$2</f>
        <v>0.25</v>
      </c>
      <c r="AM475" s="215">
        <f>AM472</f>
        <v>2.7E-2</v>
      </c>
      <c r="AN475" s="215">
        <f>ROUNDUP(AN472/3,0)</f>
        <v>2</v>
      </c>
      <c r="AQ475" s="218">
        <f>AM475*I475+AL475</f>
        <v>0.68626599999999993</v>
      </c>
      <c r="AR475" s="218">
        <f t="shared" si="608"/>
        <v>6.8626599999999996E-2</v>
      </c>
      <c r="AS475" s="219">
        <f t="shared" si="609"/>
        <v>0.5</v>
      </c>
      <c r="AT475" s="219">
        <f t="shared" si="610"/>
        <v>0.31372314999999995</v>
      </c>
      <c r="AU475" s="218">
        <f>10068.2*J475*POWER(10,-6)</f>
        <v>0.16268197559999997</v>
      </c>
      <c r="AV475" s="219">
        <f t="shared" si="606"/>
        <v>1.7312977255999997</v>
      </c>
      <c r="AW475" s="220">
        <f t="shared" si="611"/>
        <v>0</v>
      </c>
      <c r="AX475" s="220">
        <f t="shared" si="612"/>
        <v>1.0000000000000001E-5</v>
      </c>
      <c r="AY475" s="220">
        <f t="shared" si="613"/>
        <v>8.6564886279999999E-6</v>
      </c>
    </row>
    <row r="476" spans="1:51" s="215" customFormat="1" x14ac:dyDescent="0.3">
      <c r="A476" s="206" t="s">
        <v>23</v>
      </c>
      <c r="B476" s="206" t="str">
        <f>B472</f>
        <v>Рефлюксная емкость поз. Е-207, Рег. №ТО-250(У),
Учетный номер – №43-20-4527 ОК(НХС) Заводской № APC-D-VE-1680,</v>
      </c>
      <c r="C476" s="51" t="s">
        <v>215</v>
      </c>
      <c r="D476" s="208" t="s">
        <v>86</v>
      </c>
      <c r="E476" s="221">
        <f>E475</f>
        <v>1E-4</v>
      </c>
      <c r="F476" s="222">
        <f>F472</f>
        <v>1</v>
      </c>
      <c r="G476" s="206">
        <v>4.7500000000000001E-2</v>
      </c>
      <c r="H476" s="210">
        <f t="shared" si="607"/>
        <v>4.7500000000000003E-6</v>
      </c>
      <c r="I476" s="223">
        <f>0.15*I472</f>
        <v>16.157999999999998</v>
      </c>
      <c r="J476" s="223">
        <f>I475</f>
        <v>16.157999999999998</v>
      </c>
      <c r="K476" s="226" t="s">
        <v>189</v>
      </c>
      <c r="L476" s="227">
        <v>3</v>
      </c>
      <c r="M476" s="215" t="str">
        <f t="shared" si="603"/>
        <v>С5</v>
      </c>
      <c r="N476" s="215" t="str">
        <f t="shared" si="604"/>
        <v>Рефлюксная емкость поз. Е-207, Рег. №ТО-250(У),
Учетный номер – №43-20-4527 ОК(НХС) Заводской № APC-D-VE-1680,</v>
      </c>
      <c r="O476" s="215" t="str">
        <f t="shared" si="605"/>
        <v>Частичное-пожар</v>
      </c>
      <c r="P476" s="215">
        <v>13.1</v>
      </c>
      <c r="Q476" s="215">
        <v>17.2</v>
      </c>
      <c r="R476" s="215">
        <v>23.5</v>
      </c>
      <c r="S476" s="215">
        <v>42.2</v>
      </c>
      <c r="T476" s="215" t="s">
        <v>85</v>
      </c>
      <c r="U476" s="215" t="s">
        <v>85</v>
      </c>
      <c r="V476" s="215" t="s">
        <v>85</v>
      </c>
      <c r="W476" s="215" t="s">
        <v>85</v>
      </c>
      <c r="X476" s="215" t="s">
        <v>85</v>
      </c>
      <c r="Y476" s="215" t="s">
        <v>85</v>
      </c>
      <c r="Z476" s="215" t="s">
        <v>85</v>
      </c>
      <c r="AA476" s="215" t="s">
        <v>85</v>
      </c>
      <c r="AB476" s="215" t="s">
        <v>85</v>
      </c>
      <c r="AC476" s="215" t="s">
        <v>85</v>
      </c>
      <c r="AD476" s="215" t="s">
        <v>85</v>
      </c>
      <c r="AE476" s="215" t="s">
        <v>85</v>
      </c>
      <c r="AF476" s="215" t="s">
        <v>85</v>
      </c>
      <c r="AG476" s="215" t="s">
        <v>85</v>
      </c>
      <c r="AH476" s="215" t="s">
        <v>85</v>
      </c>
      <c r="AI476" s="215" t="s">
        <v>85</v>
      </c>
      <c r="AJ476" s="215">
        <v>0</v>
      </c>
      <c r="AK476" s="215">
        <v>1</v>
      </c>
      <c r="AL476" s="215">
        <f>0.1*$AL$2</f>
        <v>0.25</v>
      </c>
      <c r="AM476" s="215">
        <f>AM472</f>
        <v>2.7E-2</v>
      </c>
      <c r="AN476" s="215">
        <f>ROUNDUP(AN472/3,0)</f>
        <v>2</v>
      </c>
      <c r="AQ476" s="218">
        <f t="shared" ref="AQ476" si="614">AM476*I476+AL476</f>
        <v>0.68626599999999993</v>
      </c>
      <c r="AR476" s="218">
        <f t="shared" si="608"/>
        <v>6.8626599999999996E-2</v>
      </c>
      <c r="AS476" s="219">
        <f t="shared" si="609"/>
        <v>0.25</v>
      </c>
      <c r="AT476" s="219">
        <f t="shared" si="610"/>
        <v>0.25122314999999995</v>
      </c>
      <c r="AU476" s="218">
        <f>10068.2*J476*POWER(10,-6)</f>
        <v>0.16268197559999997</v>
      </c>
      <c r="AV476" s="219">
        <f t="shared" si="606"/>
        <v>1.4187977255999997</v>
      </c>
      <c r="AW476" s="220">
        <f t="shared" si="611"/>
        <v>0</v>
      </c>
      <c r="AX476" s="220">
        <f t="shared" si="612"/>
        <v>4.7500000000000003E-6</v>
      </c>
      <c r="AY476" s="220">
        <f t="shared" si="613"/>
        <v>6.7392891965999994E-6</v>
      </c>
    </row>
    <row r="477" spans="1:51" s="215" customFormat="1" ht="15" thickBot="1" x14ac:dyDescent="0.35">
      <c r="A477" s="206" t="s">
        <v>24</v>
      </c>
      <c r="B477" s="206" t="str">
        <f>B472</f>
        <v>Рефлюксная емкость поз. Е-207, Рег. №ТО-250(У),
Учетный номер – №43-20-4527 ОК(НХС) Заводской № APC-D-VE-1680,</v>
      </c>
      <c r="C477" s="51" t="s">
        <v>210</v>
      </c>
      <c r="D477" s="208" t="s">
        <v>62</v>
      </c>
      <c r="E477" s="221">
        <f>E475</f>
        <v>1E-4</v>
      </c>
      <c r="F477" s="222">
        <f>F472</f>
        <v>1</v>
      </c>
      <c r="G477" s="206">
        <v>0.90249999999999997</v>
      </c>
      <c r="H477" s="210">
        <f t="shared" si="607"/>
        <v>9.0249999999999998E-5</v>
      </c>
      <c r="I477" s="223">
        <f>0.15*I472</f>
        <v>16.157999999999998</v>
      </c>
      <c r="J477" s="206">
        <v>0</v>
      </c>
      <c r="K477" s="228" t="s">
        <v>200</v>
      </c>
      <c r="L477" s="229">
        <v>8</v>
      </c>
      <c r="M477" s="215" t="str">
        <f t="shared" si="603"/>
        <v>С6</v>
      </c>
      <c r="N477" s="215" t="str">
        <f t="shared" si="604"/>
        <v>Рефлюксная емкость поз. Е-207, Рег. №ТО-250(У),
Учетный номер – №43-20-4527 ОК(НХС) Заводской № APC-D-VE-1680,</v>
      </c>
      <c r="O477" s="215" t="str">
        <f t="shared" si="605"/>
        <v>Частичное-ликвидация</v>
      </c>
      <c r="P477" s="215" t="s">
        <v>85</v>
      </c>
      <c r="Q477" s="215" t="s">
        <v>85</v>
      </c>
      <c r="R477" s="215" t="s">
        <v>85</v>
      </c>
      <c r="S477" s="215" t="s">
        <v>85</v>
      </c>
      <c r="T477" s="215" t="s">
        <v>85</v>
      </c>
      <c r="U477" s="215" t="s">
        <v>85</v>
      </c>
      <c r="V477" s="215" t="s">
        <v>85</v>
      </c>
      <c r="W477" s="215" t="s">
        <v>85</v>
      </c>
      <c r="X477" s="215" t="s">
        <v>85</v>
      </c>
      <c r="Y477" s="215" t="s">
        <v>85</v>
      </c>
      <c r="Z477" s="215" t="s">
        <v>85</v>
      </c>
      <c r="AA477" s="215" t="s">
        <v>85</v>
      </c>
      <c r="AB477" s="215" t="s">
        <v>85</v>
      </c>
      <c r="AC477" s="215" t="s">
        <v>85</v>
      </c>
      <c r="AD477" s="215" t="s">
        <v>85</v>
      </c>
      <c r="AE477" s="215" t="s">
        <v>85</v>
      </c>
      <c r="AF477" s="215" t="s">
        <v>85</v>
      </c>
      <c r="AG477" s="215" t="s">
        <v>85</v>
      </c>
      <c r="AH477" s="215" t="s">
        <v>85</v>
      </c>
      <c r="AI477" s="215" t="s">
        <v>85</v>
      </c>
      <c r="AJ477" s="215">
        <v>0</v>
      </c>
      <c r="AK477" s="215">
        <v>0</v>
      </c>
      <c r="AL477" s="215">
        <f>0.1*$AL$2</f>
        <v>0.25</v>
      </c>
      <c r="AM477" s="215">
        <f>AM472</f>
        <v>2.7E-2</v>
      </c>
      <c r="AN477" s="215">
        <f>ROUNDUP(AN472/3,0)</f>
        <v>2</v>
      </c>
      <c r="AQ477" s="218">
        <f>AM477*I477*0.1+AL477</f>
        <v>0.29362660000000002</v>
      </c>
      <c r="AR477" s="218">
        <f t="shared" si="608"/>
        <v>2.9362660000000002E-2</v>
      </c>
      <c r="AS477" s="219">
        <f t="shared" si="609"/>
        <v>0</v>
      </c>
      <c r="AT477" s="219">
        <f t="shared" si="610"/>
        <v>8.0747315E-2</v>
      </c>
      <c r="AU477" s="218">
        <f>1333*J476*POWER(10,-6)</f>
        <v>2.1538613999999998E-2</v>
      </c>
      <c r="AV477" s="219">
        <f t="shared" si="606"/>
        <v>0.42527518900000005</v>
      </c>
      <c r="AW477" s="220">
        <f t="shared" si="611"/>
        <v>0</v>
      </c>
      <c r="AX477" s="220">
        <f t="shared" si="612"/>
        <v>0</v>
      </c>
      <c r="AY477" s="220">
        <f t="shared" si="613"/>
        <v>3.8381085807250002E-5</v>
      </c>
    </row>
    <row r="478" spans="1:51" s="215" customFormat="1" x14ac:dyDescent="0.3">
      <c r="A478" s="216"/>
      <c r="B478" s="216"/>
      <c r="D478" s="282"/>
      <c r="E478" s="283"/>
      <c r="F478" s="284"/>
      <c r="G478" s="216"/>
      <c r="H478" s="220"/>
      <c r="I478" s="219"/>
      <c r="J478" s="216"/>
      <c r="K478" s="216"/>
      <c r="L478" s="284"/>
      <c r="P478" s="215" t="s">
        <v>85</v>
      </c>
      <c r="Q478" s="215" t="s">
        <v>85</v>
      </c>
      <c r="R478" s="215" t="s">
        <v>85</v>
      </c>
      <c r="S478" s="215" t="s">
        <v>85</v>
      </c>
      <c r="T478" s="215" t="s">
        <v>85</v>
      </c>
      <c r="U478" s="215" t="s">
        <v>85</v>
      </c>
      <c r="V478" s="215" t="s">
        <v>85</v>
      </c>
      <c r="W478" s="215" t="s">
        <v>85</v>
      </c>
      <c r="X478" s="215" t="s">
        <v>85</v>
      </c>
      <c r="Y478" s="215" t="s">
        <v>85</v>
      </c>
      <c r="Z478" s="215" t="s">
        <v>85</v>
      </c>
      <c r="AA478" s="215" t="s">
        <v>85</v>
      </c>
      <c r="AB478" s="215" t="s">
        <v>85</v>
      </c>
      <c r="AC478" s="215" t="s">
        <v>85</v>
      </c>
      <c r="AD478" s="215" t="s">
        <v>85</v>
      </c>
      <c r="AE478" s="215" t="s">
        <v>85</v>
      </c>
      <c r="AF478" s="215" t="s">
        <v>85</v>
      </c>
      <c r="AG478" s="215" t="s">
        <v>85</v>
      </c>
      <c r="AH478" s="215" t="s">
        <v>85</v>
      </c>
      <c r="AI478" s="215" t="s">
        <v>85</v>
      </c>
      <c r="AQ478" s="218"/>
      <c r="AR478" s="218"/>
      <c r="AS478" s="219"/>
      <c r="AT478" s="219"/>
      <c r="AU478" s="218"/>
      <c r="AV478" s="219"/>
      <c r="AW478" s="220"/>
      <c r="AX478" s="220"/>
      <c r="AY478" s="220"/>
    </row>
    <row r="479" spans="1:51" s="215" customFormat="1" x14ac:dyDescent="0.3">
      <c r="A479" s="216"/>
      <c r="B479" s="216"/>
      <c r="D479" s="282"/>
      <c r="E479" s="283"/>
      <c r="F479" s="284"/>
      <c r="G479" s="216"/>
      <c r="H479" s="220"/>
      <c r="I479" s="219"/>
      <c r="J479" s="216"/>
      <c r="K479" s="216"/>
      <c r="L479" s="284"/>
      <c r="P479" s="215" t="s">
        <v>85</v>
      </c>
      <c r="Q479" s="215" t="s">
        <v>85</v>
      </c>
      <c r="R479" s="215" t="s">
        <v>85</v>
      </c>
      <c r="S479" s="215" t="s">
        <v>85</v>
      </c>
      <c r="T479" s="215" t="s">
        <v>85</v>
      </c>
      <c r="U479" s="215" t="s">
        <v>85</v>
      </c>
      <c r="V479" s="215" t="s">
        <v>85</v>
      </c>
      <c r="W479" s="215" t="s">
        <v>85</v>
      </c>
      <c r="X479" s="215" t="s">
        <v>85</v>
      </c>
      <c r="Y479" s="215" t="s">
        <v>85</v>
      </c>
      <c r="Z479" s="215" t="s">
        <v>85</v>
      </c>
      <c r="AA479" s="215" t="s">
        <v>85</v>
      </c>
      <c r="AB479" s="215" t="s">
        <v>85</v>
      </c>
      <c r="AC479" s="215" t="s">
        <v>85</v>
      </c>
      <c r="AD479" s="215" t="s">
        <v>85</v>
      </c>
      <c r="AE479" s="215" t="s">
        <v>85</v>
      </c>
      <c r="AF479" s="215" t="s">
        <v>85</v>
      </c>
      <c r="AG479" s="215" t="s">
        <v>85</v>
      </c>
      <c r="AH479" s="215" t="s">
        <v>85</v>
      </c>
      <c r="AI479" s="215" t="s">
        <v>85</v>
      </c>
      <c r="AQ479" s="218"/>
      <c r="AR479" s="218"/>
      <c r="AS479" s="219"/>
      <c r="AT479" s="219"/>
      <c r="AU479" s="218"/>
      <c r="AV479" s="219"/>
      <c r="AW479" s="220"/>
      <c r="AX479" s="220"/>
      <c r="AY479" s="220"/>
    </row>
    <row r="480" spans="1:51" s="215" customFormat="1" x14ac:dyDescent="0.3">
      <c r="A480" s="216"/>
      <c r="B480" s="216"/>
      <c r="D480" s="282"/>
      <c r="E480" s="283"/>
      <c r="F480" s="284"/>
      <c r="G480" s="216"/>
      <c r="H480" s="220"/>
      <c r="I480" s="219"/>
      <c r="J480" s="216"/>
      <c r="K480" s="216"/>
      <c r="L480" s="284"/>
      <c r="P480" s="215" t="s">
        <v>85</v>
      </c>
      <c r="Q480" s="215" t="s">
        <v>85</v>
      </c>
      <c r="R480" s="215" t="s">
        <v>85</v>
      </c>
      <c r="S480" s="215" t="s">
        <v>85</v>
      </c>
      <c r="T480" s="215" t="s">
        <v>85</v>
      </c>
      <c r="U480" s="215" t="s">
        <v>85</v>
      </c>
      <c r="V480" s="215" t="s">
        <v>85</v>
      </c>
      <c r="W480" s="215" t="s">
        <v>85</v>
      </c>
      <c r="X480" s="215" t="s">
        <v>85</v>
      </c>
      <c r="Y480" s="215" t="s">
        <v>85</v>
      </c>
      <c r="Z480" s="215" t="s">
        <v>85</v>
      </c>
      <c r="AA480" s="215" t="s">
        <v>85</v>
      </c>
      <c r="AB480" s="215" t="s">
        <v>85</v>
      </c>
      <c r="AC480" s="215" t="s">
        <v>85</v>
      </c>
      <c r="AD480" s="215" t="s">
        <v>85</v>
      </c>
      <c r="AE480" s="215" t="s">
        <v>85</v>
      </c>
      <c r="AF480" s="215" t="s">
        <v>85</v>
      </c>
      <c r="AG480" s="215" t="s">
        <v>85</v>
      </c>
      <c r="AH480" s="215" t="s">
        <v>85</v>
      </c>
      <c r="AI480" s="215" t="s">
        <v>85</v>
      </c>
      <c r="AQ480" s="218"/>
      <c r="AR480" s="218"/>
      <c r="AS480" s="219"/>
      <c r="AT480" s="219"/>
      <c r="AU480" s="218"/>
      <c r="AV480" s="219"/>
      <c r="AW480" s="220"/>
      <c r="AX480" s="220"/>
      <c r="AY480" s="220"/>
    </row>
    <row r="481" spans="1:51" ht="15" thickBot="1" x14ac:dyDescent="0.35">
      <c r="P481" t="s">
        <v>85</v>
      </c>
      <c r="Q481" t="s">
        <v>85</v>
      </c>
      <c r="R481" t="s">
        <v>85</v>
      </c>
      <c r="S481" t="s">
        <v>85</v>
      </c>
      <c r="T481" t="s">
        <v>85</v>
      </c>
      <c r="U481" t="s">
        <v>85</v>
      </c>
      <c r="V481" t="s">
        <v>85</v>
      </c>
      <c r="W481" t="s">
        <v>85</v>
      </c>
      <c r="X481" t="s">
        <v>85</v>
      </c>
      <c r="Y481" t="s">
        <v>85</v>
      </c>
      <c r="Z481" t="s">
        <v>85</v>
      </c>
      <c r="AA481" t="s">
        <v>85</v>
      </c>
      <c r="AB481" t="s">
        <v>85</v>
      </c>
      <c r="AC481" t="s">
        <v>85</v>
      </c>
      <c r="AD481" t="s">
        <v>85</v>
      </c>
      <c r="AE481" t="s">
        <v>85</v>
      </c>
      <c r="AF481" t="s">
        <v>85</v>
      </c>
      <c r="AG481" t="s">
        <v>85</v>
      </c>
      <c r="AH481" t="s">
        <v>85</v>
      </c>
      <c r="AI481" t="s">
        <v>85</v>
      </c>
    </row>
    <row r="482" spans="1:51" s="241" customFormat="1" ht="18" customHeight="1" x14ac:dyDescent="0.3">
      <c r="A482" s="232" t="s">
        <v>19</v>
      </c>
      <c r="B482" s="330" t="s">
        <v>383</v>
      </c>
      <c r="C482" s="53" t="s">
        <v>349</v>
      </c>
      <c r="D482" s="234" t="s">
        <v>350</v>
      </c>
      <c r="E482" s="235">
        <v>9.9999999999999995E-7</v>
      </c>
      <c r="F482" s="233">
        <v>1</v>
      </c>
      <c r="G482" s="232">
        <v>0.05</v>
      </c>
      <c r="H482" s="236">
        <f>E482*F482*G482</f>
        <v>4.9999999999999998E-8</v>
      </c>
      <c r="I482" s="237">
        <v>34.74</v>
      </c>
      <c r="J482" s="238">
        <f>0.05*I482</f>
        <v>1.7370000000000001</v>
      </c>
      <c r="K482" s="239" t="s">
        <v>184</v>
      </c>
      <c r="L482" s="240">
        <f>I482*20</f>
        <v>694.80000000000007</v>
      </c>
      <c r="M482" s="241" t="str">
        <f t="shared" ref="M482:M490" si="615">A482</f>
        <v>С1</v>
      </c>
      <c r="N482" s="241" t="str">
        <f t="shared" ref="N482:N489" si="616">B482</f>
        <v>Рефлюксная емкость поз. Е-301 Рег. №ТО-343(У),
Учетный номер – №43-20-4529 ОК(НХС) Заводской № APC-D-VE-1681,</v>
      </c>
      <c r="O482" s="241" t="str">
        <f t="shared" ref="O482:O489" si="617">D482</f>
        <v>Полное-огенный шар</v>
      </c>
      <c r="P482" s="241" t="s">
        <v>85</v>
      </c>
      <c r="Q482" s="241" t="s">
        <v>85</v>
      </c>
      <c r="R482" s="241" t="s">
        <v>85</v>
      </c>
      <c r="S482" s="241" t="s">
        <v>85</v>
      </c>
      <c r="T482" s="241" t="s">
        <v>85</v>
      </c>
      <c r="U482" s="241" t="s">
        <v>85</v>
      </c>
      <c r="V482" s="241" t="s">
        <v>85</v>
      </c>
      <c r="W482" s="241" t="s">
        <v>85</v>
      </c>
      <c r="X482" s="241" t="s">
        <v>85</v>
      </c>
      <c r="Y482" s="241" t="s">
        <v>85</v>
      </c>
      <c r="Z482" s="241" t="s">
        <v>85</v>
      </c>
      <c r="AA482" s="241" t="s">
        <v>85</v>
      </c>
      <c r="AB482" s="241" t="s">
        <v>85</v>
      </c>
      <c r="AC482" s="241" t="s">
        <v>85</v>
      </c>
      <c r="AD482" s="241" t="s">
        <v>85</v>
      </c>
      <c r="AE482" s="241">
        <v>25.5</v>
      </c>
      <c r="AF482" s="241">
        <v>53.5</v>
      </c>
      <c r="AG482" s="241">
        <v>68.5</v>
      </c>
      <c r="AH482" s="241">
        <v>93.5</v>
      </c>
      <c r="AI482" s="241" t="s">
        <v>85</v>
      </c>
      <c r="AJ482" s="242">
        <v>3</v>
      </c>
      <c r="AK482" s="242">
        <v>6</v>
      </c>
      <c r="AL482" s="243">
        <v>15.69</v>
      </c>
      <c r="AM482" s="243">
        <v>2.7E-2</v>
      </c>
      <c r="AN482" s="243">
        <v>20</v>
      </c>
      <c r="AQ482" s="244">
        <f>AM482*I482+AL482</f>
        <v>16.627980000000001</v>
      </c>
      <c r="AR482" s="244">
        <f>0.1*AQ482</f>
        <v>1.6627980000000002</v>
      </c>
      <c r="AS482" s="245">
        <f>AJ482*3+0.25*AK482</f>
        <v>10.5</v>
      </c>
      <c r="AT482" s="245">
        <f>SUM(AQ482:AS482)/4</f>
        <v>7.1976944999999999</v>
      </c>
      <c r="AU482" s="244">
        <f>10068.2*J482*POWER(10,-6)</f>
        <v>1.7488463400000001E-2</v>
      </c>
      <c r="AV482" s="245">
        <f t="shared" ref="AV482:AV490" si="618">AU482+AT482+AS482+AR482+AQ482</f>
        <v>36.0059609634</v>
      </c>
      <c r="AW482" s="246">
        <f>AJ482*H482</f>
        <v>1.4999999999999999E-7</v>
      </c>
      <c r="AX482" s="246">
        <f>H482*AK482</f>
        <v>2.9999999999999999E-7</v>
      </c>
      <c r="AY482" s="246">
        <f>H482*AV482</f>
        <v>1.80029804817E-6</v>
      </c>
    </row>
    <row r="483" spans="1:51" s="241" customFormat="1" x14ac:dyDescent="0.3">
      <c r="A483" s="232" t="s">
        <v>20</v>
      </c>
      <c r="B483" s="232" t="str">
        <f>B482</f>
        <v>Рефлюксная емкость поз. Е-301 Рег. №ТО-343(У),
Учетный номер – №43-20-4529 ОК(НХС) Заводской № APC-D-VE-1681,</v>
      </c>
      <c r="C483" s="53" t="s">
        <v>211</v>
      </c>
      <c r="D483" s="234" t="s">
        <v>63</v>
      </c>
      <c r="E483" s="247">
        <f>E482</f>
        <v>9.9999999999999995E-7</v>
      </c>
      <c r="F483" s="248">
        <f>F482</f>
        <v>1</v>
      </c>
      <c r="G483" s="232">
        <v>0.19</v>
      </c>
      <c r="H483" s="236">
        <f t="shared" ref="H483:H490" si="619">E483*F483*G483</f>
        <v>1.8999999999999998E-7</v>
      </c>
      <c r="I483" s="249">
        <f>I482</f>
        <v>34.74</v>
      </c>
      <c r="J483" s="257">
        <v>0.63</v>
      </c>
      <c r="K483" s="250" t="s">
        <v>185</v>
      </c>
      <c r="L483" s="251">
        <v>3</v>
      </c>
      <c r="M483" s="241" t="str">
        <f t="shared" si="615"/>
        <v>С2</v>
      </c>
      <c r="N483" s="241" t="str">
        <f t="shared" si="616"/>
        <v>Рефлюксная емкость поз. Е-301 Рег. №ТО-343(У),
Учетный номер – №43-20-4529 ОК(НХС) Заводской № APC-D-VE-1681,</v>
      </c>
      <c r="O483" s="241" t="str">
        <f t="shared" si="617"/>
        <v>Полное-взрыв</v>
      </c>
      <c r="P483" s="241" t="s">
        <v>85</v>
      </c>
      <c r="Q483" s="241" t="s">
        <v>85</v>
      </c>
      <c r="R483" s="241" t="s">
        <v>85</v>
      </c>
      <c r="S483" s="241" t="s">
        <v>85</v>
      </c>
      <c r="T483" s="241">
        <v>0</v>
      </c>
      <c r="U483" s="241">
        <v>55.1</v>
      </c>
      <c r="V483" s="241">
        <v>156.1</v>
      </c>
      <c r="W483" s="241">
        <v>397.6</v>
      </c>
      <c r="X483" s="241">
        <v>671.6</v>
      </c>
      <c r="Y483" s="241" t="s">
        <v>85</v>
      </c>
      <c r="Z483" s="241" t="s">
        <v>85</v>
      </c>
      <c r="AA483" s="241" t="s">
        <v>85</v>
      </c>
      <c r="AB483" s="241" t="s">
        <v>85</v>
      </c>
      <c r="AC483" s="241" t="s">
        <v>85</v>
      </c>
      <c r="AD483" s="241" t="s">
        <v>85</v>
      </c>
      <c r="AE483" s="241" t="s">
        <v>85</v>
      </c>
      <c r="AF483" s="241" t="s">
        <v>85</v>
      </c>
      <c r="AG483" s="241" t="s">
        <v>85</v>
      </c>
      <c r="AH483" s="241" t="s">
        <v>85</v>
      </c>
      <c r="AI483" s="241" t="s">
        <v>85</v>
      </c>
      <c r="AJ483" s="242">
        <v>4</v>
      </c>
      <c r="AK483" s="242">
        <v>8</v>
      </c>
      <c r="AL483" s="241">
        <f>AL482</f>
        <v>15.69</v>
      </c>
      <c r="AM483" s="241">
        <f>AM482</f>
        <v>2.7E-2</v>
      </c>
      <c r="AN483" s="241">
        <f>AN482</f>
        <v>20</v>
      </c>
      <c r="AQ483" s="244">
        <f>AM483*I483+AL483</f>
        <v>16.627980000000001</v>
      </c>
      <c r="AR483" s="244">
        <f t="shared" ref="AR483:AR489" si="620">0.1*AQ483</f>
        <v>1.6627980000000002</v>
      </c>
      <c r="AS483" s="245">
        <f t="shared" ref="AS483:AS489" si="621">AJ483*3+0.25*AK483</f>
        <v>14</v>
      </c>
      <c r="AT483" s="245">
        <f t="shared" ref="AT483:AT489" si="622">SUM(AQ483:AS483)/4</f>
        <v>8.0726945000000008</v>
      </c>
      <c r="AU483" s="244">
        <f>10068.2*J483*POWER(10,-6)*10</f>
        <v>6.3429659999999999E-2</v>
      </c>
      <c r="AV483" s="245">
        <f t="shared" si="618"/>
        <v>40.426902159999997</v>
      </c>
      <c r="AW483" s="246">
        <f t="shared" ref="AW483:AW489" si="623">AJ483*H483</f>
        <v>7.5999999999999992E-7</v>
      </c>
      <c r="AX483" s="246">
        <f t="shared" ref="AX483:AX489" si="624">H483*AK483</f>
        <v>1.5199999999999998E-6</v>
      </c>
      <c r="AY483" s="246">
        <f t="shared" ref="AY483" si="625">H483*AV483</f>
        <v>7.6811114103999992E-6</v>
      </c>
    </row>
    <row r="484" spans="1:51" s="241" customFormat="1" x14ac:dyDescent="0.3">
      <c r="A484" s="232" t="s">
        <v>21</v>
      </c>
      <c r="B484" s="232" t="str">
        <f>B482</f>
        <v>Рефлюксная емкость поз. Е-301 Рег. №ТО-343(У),
Учетный номер – №43-20-4529 ОК(НХС) Заводской № APC-D-VE-1681,</v>
      </c>
      <c r="C484" s="53" t="s">
        <v>256</v>
      </c>
      <c r="D484" s="234" t="s">
        <v>180</v>
      </c>
      <c r="E484" s="247">
        <f>E482</f>
        <v>9.9999999999999995E-7</v>
      </c>
      <c r="F484" s="248">
        <f>F482</f>
        <v>1</v>
      </c>
      <c r="G484" s="232">
        <v>0.76</v>
      </c>
      <c r="H484" s="236">
        <f t="shared" si="619"/>
        <v>7.5999999999999992E-7</v>
      </c>
      <c r="I484" s="249">
        <f>I482</f>
        <v>34.74</v>
      </c>
      <c r="J484" s="257">
        <v>0.15</v>
      </c>
      <c r="K484" s="250" t="s">
        <v>186</v>
      </c>
      <c r="L484" s="251">
        <v>14</v>
      </c>
      <c r="M484" s="241" t="str">
        <f t="shared" si="615"/>
        <v>С3</v>
      </c>
      <c r="N484" s="241" t="str">
        <f t="shared" si="616"/>
        <v>Рефлюксная емкость поз. Е-301 Рег. №ТО-343(У),
Учетный номер – №43-20-4529 ОК(НХС) Заводской № APC-D-VE-1681,</v>
      </c>
      <c r="O484" s="241" t="str">
        <f t="shared" si="617"/>
        <v>Полное-токси</v>
      </c>
      <c r="P484" s="241" t="s">
        <v>85</v>
      </c>
      <c r="Q484" s="241" t="s">
        <v>85</v>
      </c>
      <c r="R484" s="241" t="s">
        <v>85</v>
      </c>
      <c r="S484" s="241" t="s">
        <v>85</v>
      </c>
      <c r="T484" s="241" t="s">
        <v>85</v>
      </c>
      <c r="U484" s="241" t="s">
        <v>85</v>
      </c>
      <c r="V484" s="241" t="s">
        <v>85</v>
      </c>
      <c r="W484" s="241" t="s">
        <v>85</v>
      </c>
      <c r="X484" s="241" t="s">
        <v>85</v>
      </c>
      <c r="Y484" s="241" t="s">
        <v>85</v>
      </c>
      <c r="Z484" s="241" t="s">
        <v>85</v>
      </c>
      <c r="AA484" s="241" t="s">
        <v>85</v>
      </c>
      <c r="AB484" s="241" t="s">
        <v>85</v>
      </c>
      <c r="AC484" s="241">
        <v>18.8</v>
      </c>
      <c r="AD484" s="241">
        <v>54.8</v>
      </c>
      <c r="AE484" s="241" t="s">
        <v>85</v>
      </c>
      <c r="AF484" s="241" t="s">
        <v>85</v>
      </c>
      <c r="AG484" s="241" t="s">
        <v>85</v>
      </c>
      <c r="AH484" s="241" t="s">
        <v>85</v>
      </c>
      <c r="AI484" s="241" t="s">
        <v>85</v>
      </c>
      <c r="AJ484" s="241">
        <v>2</v>
      </c>
      <c r="AK484" s="241">
        <v>5</v>
      </c>
      <c r="AL484" s="241">
        <f>AL482</f>
        <v>15.69</v>
      </c>
      <c r="AM484" s="241">
        <f>AM482</f>
        <v>2.7E-2</v>
      </c>
      <c r="AN484" s="241">
        <f>AN482</f>
        <v>20</v>
      </c>
      <c r="AQ484" s="244">
        <f>AM484*I484*0.1+AL484</f>
        <v>15.783797999999999</v>
      </c>
      <c r="AR484" s="244">
        <f t="shared" si="620"/>
        <v>1.5783798</v>
      </c>
      <c r="AS484" s="245">
        <f t="shared" si="621"/>
        <v>7.25</v>
      </c>
      <c r="AT484" s="245">
        <f t="shared" si="622"/>
        <v>6.1530444499999994</v>
      </c>
      <c r="AU484" s="244">
        <f>1333*J482*POWER(10,-6)</f>
        <v>2.3154210000000002E-3</v>
      </c>
      <c r="AV484" s="245">
        <f t="shared" si="618"/>
        <v>30.767537670999999</v>
      </c>
      <c r="AW484" s="246">
        <f t="shared" si="623"/>
        <v>1.5199999999999998E-6</v>
      </c>
      <c r="AX484" s="246">
        <f t="shared" si="624"/>
        <v>3.7999999999999996E-6</v>
      </c>
      <c r="AY484" s="246">
        <f>H484*AV484</f>
        <v>2.3383328629959996E-5</v>
      </c>
    </row>
    <row r="485" spans="1:51" s="241" customFormat="1" x14ac:dyDescent="0.3">
      <c r="A485" s="232" t="s">
        <v>22</v>
      </c>
      <c r="B485" s="232" t="str">
        <f>B482</f>
        <v>Рефлюксная емкость поз. Е-301 Рег. №ТО-343(У),
Учетный номер – №43-20-4529 ОК(НХС) Заводской № APC-D-VE-1681,</v>
      </c>
      <c r="C485" s="53" t="s">
        <v>222</v>
      </c>
      <c r="D485" s="234" t="s">
        <v>223</v>
      </c>
      <c r="E485" s="235">
        <v>1.0000000000000001E-5</v>
      </c>
      <c r="F485" s="248">
        <f>F482</f>
        <v>1</v>
      </c>
      <c r="G485" s="232">
        <v>4.0000000000000008E-2</v>
      </c>
      <c r="H485" s="236">
        <f t="shared" si="619"/>
        <v>4.0000000000000009E-7</v>
      </c>
      <c r="I485" s="249">
        <f>0.15*I482</f>
        <v>5.2110000000000003</v>
      </c>
      <c r="J485" s="238">
        <f>I485</f>
        <v>5.2110000000000003</v>
      </c>
      <c r="K485" s="250" t="s">
        <v>188</v>
      </c>
      <c r="L485" s="251">
        <v>45390</v>
      </c>
      <c r="M485" s="241" t="str">
        <f t="shared" si="615"/>
        <v>С4</v>
      </c>
      <c r="N485" s="241" t="str">
        <f t="shared" si="616"/>
        <v>Рефлюксная емкость поз. Е-301 Рег. №ТО-343(У),
Учетный номер – №43-20-4529 ОК(НХС) Заводской № APC-D-VE-1681,</v>
      </c>
      <c r="O485" s="241" t="str">
        <f t="shared" si="617"/>
        <v>Частичное факел</v>
      </c>
      <c r="P485" s="241" t="s">
        <v>85</v>
      </c>
      <c r="Q485" s="241" t="s">
        <v>85</v>
      </c>
      <c r="R485" s="241" t="s">
        <v>85</v>
      </c>
      <c r="S485" s="241" t="s">
        <v>85</v>
      </c>
      <c r="T485" s="241" t="s">
        <v>85</v>
      </c>
      <c r="U485" s="241" t="s">
        <v>85</v>
      </c>
      <c r="V485" s="241" t="s">
        <v>85</v>
      </c>
      <c r="W485" s="241" t="s">
        <v>85</v>
      </c>
      <c r="X485" s="241" t="s">
        <v>85</v>
      </c>
      <c r="Y485" s="241">
        <v>43</v>
      </c>
      <c r="Z485" s="241">
        <v>7</v>
      </c>
      <c r="AA485" s="241" t="s">
        <v>85</v>
      </c>
      <c r="AB485" s="241" t="s">
        <v>85</v>
      </c>
      <c r="AC485" s="241" t="s">
        <v>85</v>
      </c>
      <c r="AD485" s="241" t="s">
        <v>85</v>
      </c>
      <c r="AE485" s="241" t="s">
        <v>85</v>
      </c>
      <c r="AF485" s="241" t="s">
        <v>85</v>
      </c>
      <c r="AG485" s="241" t="s">
        <v>85</v>
      </c>
      <c r="AH485" s="241" t="s">
        <v>85</v>
      </c>
      <c r="AI485" s="241" t="s">
        <v>85</v>
      </c>
      <c r="AJ485" s="241">
        <v>2</v>
      </c>
      <c r="AK485" s="241">
        <v>3</v>
      </c>
      <c r="AL485" s="241">
        <f>0.1*$AL482</f>
        <v>1.569</v>
      </c>
      <c r="AM485" s="241">
        <f>AM483</f>
        <v>2.7E-2</v>
      </c>
      <c r="AN485" s="241">
        <f>AN482</f>
        <v>20</v>
      </c>
      <c r="AQ485" s="244">
        <f>AM485*I485*0.1+AL485</f>
        <v>1.5830697</v>
      </c>
      <c r="AR485" s="244">
        <f t="shared" si="620"/>
        <v>0.15830697000000002</v>
      </c>
      <c r="AS485" s="245">
        <f t="shared" si="621"/>
        <v>6.75</v>
      </c>
      <c r="AT485" s="245">
        <f t="shared" si="622"/>
        <v>2.1228441674999998</v>
      </c>
      <c r="AU485" s="244">
        <f>10068.2*J485*POWER(10,-6)</f>
        <v>5.2465390200000003E-2</v>
      </c>
      <c r="AV485" s="245">
        <f t="shared" si="618"/>
        <v>10.6666862277</v>
      </c>
      <c r="AW485" s="246">
        <f t="shared" si="623"/>
        <v>8.0000000000000018E-7</v>
      </c>
      <c r="AX485" s="246">
        <f t="shared" si="624"/>
        <v>1.2000000000000004E-6</v>
      </c>
      <c r="AY485" s="246">
        <f t="shared" ref="AY485:AY489" si="626">H485*AV485</f>
        <v>4.2666744910800006E-6</v>
      </c>
    </row>
    <row r="486" spans="1:51" s="241" customFormat="1" x14ac:dyDescent="0.3">
      <c r="A486" s="232" t="s">
        <v>23</v>
      </c>
      <c r="B486" s="232" t="str">
        <f>B482</f>
        <v>Рефлюксная емкость поз. Е-301 Рег. №ТО-343(У),
Учетный номер – №43-20-4529 ОК(НХС) Заводской № APC-D-VE-1681,</v>
      </c>
      <c r="C486" s="53" t="s">
        <v>257</v>
      </c>
      <c r="D486" s="234" t="s">
        <v>181</v>
      </c>
      <c r="E486" s="247">
        <f>E485</f>
        <v>1.0000000000000001E-5</v>
      </c>
      <c r="F486" s="248">
        <f>F482</f>
        <v>1</v>
      </c>
      <c r="G486" s="232">
        <v>0.16000000000000003</v>
      </c>
      <c r="H486" s="236">
        <f t="shared" si="619"/>
        <v>1.6000000000000004E-6</v>
      </c>
      <c r="I486" s="249">
        <f>0.15*I482</f>
        <v>5.2110000000000003</v>
      </c>
      <c r="J486" s="238">
        <f>J484*0.15</f>
        <v>2.2499999999999999E-2</v>
      </c>
      <c r="K486" s="250" t="s">
        <v>189</v>
      </c>
      <c r="L486" s="251">
        <v>3</v>
      </c>
      <c r="M486" s="241" t="str">
        <f t="shared" si="615"/>
        <v>С5</v>
      </c>
      <c r="N486" s="241" t="str">
        <f t="shared" si="616"/>
        <v>Рефлюксная емкость поз. Е-301 Рег. №ТО-343(У),
Учетный номер – №43-20-4529 ОК(НХС) Заводской № APC-D-VE-1681,</v>
      </c>
      <c r="O486" s="241" t="str">
        <f t="shared" si="617"/>
        <v>Частичное-токси</v>
      </c>
      <c r="P486" s="241" t="s">
        <v>85</v>
      </c>
      <c r="Q486" s="241" t="s">
        <v>85</v>
      </c>
      <c r="R486" s="241" t="s">
        <v>85</v>
      </c>
      <c r="S486" s="241" t="s">
        <v>85</v>
      </c>
      <c r="T486" s="241" t="s">
        <v>85</v>
      </c>
      <c r="U486" s="241" t="s">
        <v>85</v>
      </c>
      <c r="V486" s="241" t="s">
        <v>85</v>
      </c>
      <c r="W486" s="241" t="s">
        <v>85</v>
      </c>
      <c r="X486" s="241" t="s">
        <v>85</v>
      </c>
      <c r="Y486" s="241" t="s">
        <v>85</v>
      </c>
      <c r="Z486" s="241" t="s">
        <v>85</v>
      </c>
      <c r="AA486" s="241" t="s">
        <v>85</v>
      </c>
      <c r="AB486" s="241" t="s">
        <v>85</v>
      </c>
      <c r="AC486" s="241">
        <v>2.8</v>
      </c>
      <c r="AD486" s="241">
        <v>8.1999999999999993</v>
      </c>
      <c r="AE486" s="241" t="s">
        <v>85</v>
      </c>
      <c r="AF486" s="241" t="s">
        <v>85</v>
      </c>
      <c r="AG486" s="241" t="s">
        <v>85</v>
      </c>
      <c r="AH486" s="241" t="s">
        <v>85</v>
      </c>
      <c r="AI486" s="241" t="s">
        <v>85</v>
      </c>
      <c r="AJ486" s="241">
        <v>1</v>
      </c>
      <c r="AK486" s="241">
        <v>1</v>
      </c>
      <c r="AL486" s="241">
        <f t="shared" ref="AL486:AL489" si="627">0.1*$AL483</f>
        <v>1.569</v>
      </c>
      <c r="AM486" s="241">
        <f>AM482</f>
        <v>2.7E-2</v>
      </c>
      <c r="AN486" s="241">
        <f>ROUNDUP(AN482/3,0)</f>
        <v>7</v>
      </c>
      <c r="AQ486" s="244">
        <f>AM486*I486+AL486</f>
        <v>1.709697</v>
      </c>
      <c r="AR486" s="244">
        <f t="shared" si="620"/>
        <v>0.1709697</v>
      </c>
      <c r="AS486" s="245">
        <f t="shared" si="621"/>
        <v>3.25</v>
      </c>
      <c r="AT486" s="245">
        <f t="shared" si="622"/>
        <v>1.282666675</v>
      </c>
      <c r="AU486" s="244">
        <f>1333*J483*POWER(10,-6)*10</f>
        <v>8.3978999999999981E-3</v>
      </c>
      <c r="AV486" s="245">
        <f t="shared" si="618"/>
        <v>6.421731275</v>
      </c>
      <c r="AW486" s="246">
        <f t="shared" si="623"/>
        <v>1.6000000000000004E-6</v>
      </c>
      <c r="AX486" s="246">
        <f t="shared" si="624"/>
        <v>1.6000000000000004E-6</v>
      </c>
      <c r="AY486" s="246">
        <f t="shared" si="626"/>
        <v>1.0274770040000003E-5</v>
      </c>
    </row>
    <row r="487" spans="1:51" s="241" customFormat="1" x14ac:dyDescent="0.3">
      <c r="A487" s="232" t="s">
        <v>24</v>
      </c>
      <c r="B487" s="232" t="str">
        <f>B482</f>
        <v>Рефлюксная емкость поз. Е-301 Рег. №ТО-343(У),
Учетный номер – №43-20-4529 ОК(НХС) Заводской № APC-D-VE-1681,</v>
      </c>
      <c r="C487" s="53" t="s">
        <v>224</v>
      </c>
      <c r="D487" s="234" t="s">
        <v>223</v>
      </c>
      <c r="E487" s="247">
        <f>E486</f>
        <v>1.0000000000000001E-5</v>
      </c>
      <c r="F487" s="248">
        <v>1</v>
      </c>
      <c r="G487" s="232">
        <v>4.0000000000000008E-2</v>
      </c>
      <c r="H487" s="236">
        <f t="shared" si="619"/>
        <v>4.0000000000000009E-7</v>
      </c>
      <c r="I487" s="249">
        <f>I485*0.15</f>
        <v>0.78165000000000007</v>
      </c>
      <c r="J487" s="238">
        <f>I487*0.25</f>
        <v>0.19541250000000002</v>
      </c>
      <c r="K487" s="253" t="s">
        <v>200</v>
      </c>
      <c r="L487" s="254">
        <v>22</v>
      </c>
      <c r="M487" s="241" t="str">
        <f t="shared" si="615"/>
        <v>С6</v>
      </c>
      <c r="N487" s="241" t="str">
        <f t="shared" si="616"/>
        <v>Рефлюксная емкость поз. Е-301 Рег. №ТО-343(У),
Учетный номер – №43-20-4529 ОК(НХС) Заводской № APC-D-VE-1681,</v>
      </c>
      <c r="O487" s="241" t="str">
        <f t="shared" si="617"/>
        <v>Частичное факел</v>
      </c>
      <c r="P487" s="241" t="s">
        <v>85</v>
      </c>
      <c r="Q487" s="241" t="s">
        <v>85</v>
      </c>
      <c r="R487" s="241" t="s">
        <v>85</v>
      </c>
      <c r="S487" s="241" t="s">
        <v>85</v>
      </c>
      <c r="T487" s="241" t="s">
        <v>85</v>
      </c>
      <c r="U487" s="241" t="s">
        <v>85</v>
      </c>
      <c r="V487" s="241" t="s">
        <v>85</v>
      </c>
      <c r="W487" s="241" t="s">
        <v>85</v>
      </c>
      <c r="X487" s="241" t="s">
        <v>85</v>
      </c>
      <c r="Y487" s="241">
        <v>13</v>
      </c>
      <c r="Z487" s="241">
        <v>2</v>
      </c>
      <c r="AA487" s="241" t="s">
        <v>85</v>
      </c>
      <c r="AB487" s="241" t="s">
        <v>85</v>
      </c>
      <c r="AC487" s="241" t="s">
        <v>85</v>
      </c>
      <c r="AD487" s="241" t="s">
        <v>85</v>
      </c>
      <c r="AE487" s="241" t="s">
        <v>85</v>
      </c>
      <c r="AF487" s="241" t="s">
        <v>85</v>
      </c>
      <c r="AG487" s="241" t="s">
        <v>85</v>
      </c>
      <c r="AH487" s="241" t="s">
        <v>85</v>
      </c>
      <c r="AI487" s="241" t="s">
        <v>85</v>
      </c>
      <c r="AJ487" s="241">
        <v>1</v>
      </c>
      <c r="AK487" s="241">
        <v>1</v>
      </c>
      <c r="AL487" s="241">
        <f t="shared" si="627"/>
        <v>1.569</v>
      </c>
      <c r="AM487" s="241">
        <f>AM482</f>
        <v>2.7E-2</v>
      </c>
      <c r="AN487" s="241">
        <f>AN486</f>
        <v>7</v>
      </c>
      <c r="AQ487" s="244">
        <f t="shared" ref="AQ487:AQ488" si="628">AM487*I487+AL487</f>
        <v>1.5901045499999999</v>
      </c>
      <c r="AR487" s="244">
        <f t="shared" si="620"/>
        <v>0.15901045499999999</v>
      </c>
      <c r="AS487" s="245">
        <f t="shared" si="621"/>
        <v>3.25</v>
      </c>
      <c r="AT487" s="245">
        <f t="shared" si="622"/>
        <v>1.24977875125</v>
      </c>
      <c r="AU487" s="244">
        <f>10068.2*J487*POWER(10,-6)</f>
        <v>1.9674521325000003E-3</v>
      </c>
      <c r="AV487" s="245">
        <f t="shared" si="618"/>
        <v>6.2508612083824993</v>
      </c>
      <c r="AW487" s="246">
        <f t="shared" si="623"/>
        <v>4.0000000000000009E-7</v>
      </c>
      <c r="AX487" s="246">
        <f t="shared" si="624"/>
        <v>4.0000000000000009E-7</v>
      </c>
      <c r="AY487" s="246">
        <f t="shared" si="626"/>
        <v>2.5003444833530003E-6</v>
      </c>
    </row>
    <row r="488" spans="1:51" s="241" customFormat="1" x14ac:dyDescent="0.3">
      <c r="A488" s="232" t="s">
        <v>219</v>
      </c>
      <c r="B488" s="232" t="str">
        <f>B482</f>
        <v>Рефлюксная емкость поз. Е-301 Рег. №ТО-343(У),
Учетный номер – №43-20-4529 ОК(НХС) Заводской № APC-D-VE-1681,</v>
      </c>
      <c r="C488" s="53" t="s">
        <v>225</v>
      </c>
      <c r="D488" s="234" t="s">
        <v>174</v>
      </c>
      <c r="E488" s="247">
        <f>E486</f>
        <v>1.0000000000000001E-5</v>
      </c>
      <c r="F488" s="248">
        <f>F482</f>
        <v>1</v>
      </c>
      <c r="G488" s="232">
        <v>0.15200000000000002</v>
      </c>
      <c r="H488" s="236">
        <f t="shared" si="619"/>
        <v>1.5200000000000003E-6</v>
      </c>
      <c r="I488" s="249">
        <f>I485*0.15</f>
        <v>0.78165000000000007</v>
      </c>
      <c r="J488" s="238">
        <f>J487</f>
        <v>0.19541250000000002</v>
      </c>
      <c r="K488" s="250"/>
      <c r="L488" s="251"/>
      <c r="M488" s="241" t="str">
        <f t="shared" si="615"/>
        <v>С7</v>
      </c>
      <c r="N488" s="241" t="str">
        <f t="shared" si="616"/>
        <v>Рефлюксная емкость поз. Е-301 Рег. №ТО-343(У),
Учетный номер – №43-20-4529 ОК(НХС) Заводской № APC-D-VE-1681,</v>
      </c>
      <c r="O488" s="241" t="str">
        <f t="shared" si="617"/>
        <v>Частичное-пожар-вспышка</v>
      </c>
      <c r="P488" s="241" t="s">
        <v>85</v>
      </c>
      <c r="Q488" s="241" t="s">
        <v>85</v>
      </c>
      <c r="R488" s="241" t="s">
        <v>85</v>
      </c>
      <c r="S488" s="241" t="s">
        <v>85</v>
      </c>
      <c r="T488" s="241" t="s">
        <v>85</v>
      </c>
      <c r="U488" s="241" t="s">
        <v>85</v>
      </c>
      <c r="V488" s="241" t="s">
        <v>85</v>
      </c>
      <c r="W488" s="241" t="s">
        <v>85</v>
      </c>
      <c r="X488" s="241" t="s">
        <v>85</v>
      </c>
      <c r="Y488" s="241" t="s">
        <v>85</v>
      </c>
      <c r="Z488" s="241" t="s">
        <v>85</v>
      </c>
      <c r="AA488" s="241">
        <v>19.559999999999999</v>
      </c>
      <c r="AB488" s="241">
        <v>23.47</v>
      </c>
      <c r="AC488" s="241" t="s">
        <v>85</v>
      </c>
      <c r="AD488" s="241" t="s">
        <v>85</v>
      </c>
      <c r="AE488" s="241" t="s">
        <v>85</v>
      </c>
      <c r="AF488" s="241" t="s">
        <v>85</v>
      </c>
      <c r="AG488" s="241" t="s">
        <v>85</v>
      </c>
      <c r="AH488" s="241" t="s">
        <v>85</v>
      </c>
      <c r="AI488" s="241" t="s">
        <v>85</v>
      </c>
      <c r="AJ488" s="241">
        <v>2</v>
      </c>
      <c r="AK488" s="241">
        <v>3</v>
      </c>
      <c r="AL488" s="241">
        <f t="shared" si="627"/>
        <v>0.15690000000000001</v>
      </c>
      <c r="AM488" s="241">
        <f>AM482</f>
        <v>2.7E-2</v>
      </c>
      <c r="AN488" s="241">
        <f>ROUNDUP(AN482/3,0)</f>
        <v>7</v>
      </c>
      <c r="AQ488" s="244">
        <f t="shared" si="628"/>
        <v>0.17800455000000001</v>
      </c>
      <c r="AR488" s="244">
        <f t="shared" si="620"/>
        <v>1.7800455000000003E-2</v>
      </c>
      <c r="AS488" s="245">
        <f t="shared" si="621"/>
        <v>6.75</v>
      </c>
      <c r="AT488" s="245">
        <f t="shared" si="622"/>
        <v>1.7364512512500001</v>
      </c>
      <c r="AU488" s="244">
        <f>10068.2*J488*POWER(10,-6)</f>
        <v>1.9674521325000003E-3</v>
      </c>
      <c r="AV488" s="245">
        <f t="shared" si="618"/>
        <v>8.6842237083825005</v>
      </c>
      <c r="AW488" s="246">
        <f t="shared" si="623"/>
        <v>3.0400000000000005E-6</v>
      </c>
      <c r="AX488" s="246">
        <f t="shared" si="624"/>
        <v>4.5600000000000004E-6</v>
      </c>
      <c r="AY488" s="246">
        <f t="shared" si="626"/>
        <v>1.3200020036741403E-5</v>
      </c>
    </row>
    <row r="489" spans="1:51" s="241" customFormat="1" ht="15" thickBot="1" x14ac:dyDescent="0.35">
      <c r="A489" s="232" t="s">
        <v>220</v>
      </c>
      <c r="B489" s="232" t="str">
        <f>B482</f>
        <v>Рефлюксная емкость поз. Е-301 Рег. №ТО-343(У),
Учетный номер – №43-20-4529 ОК(НХС) Заводской № APC-D-VE-1681,</v>
      </c>
      <c r="C489" s="53" t="s">
        <v>228</v>
      </c>
      <c r="D489" s="234" t="s">
        <v>181</v>
      </c>
      <c r="E489" s="247">
        <f>E486</f>
        <v>1.0000000000000001E-5</v>
      </c>
      <c r="F489" s="248">
        <f>F482</f>
        <v>1</v>
      </c>
      <c r="G489" s="232">
        <v>0.6080000000000001</v>
      </c>
      <c r="H489" s="236">
        <f t="shared" si="619"/>
        <v>6.0800000000000011E-6</v>
      </c>
      <c r="I489" s="249">
        <f>I485*0.15</f>
        <v>0.78165000000000007</v>
      </c>
      <c r="J489" s="238">
        <f>0.15*J487</f>
        <v>2.9311875000000001E-2</v>
      </c>
      <c r="K489" s="255"/>
      <c r="L489" s="256"/>
      <c r="M489" s="241" t="str">
        <f t="shared" si="615"/>
        <v>С8</v>
      </c>
      <c r="N489" s="241" t="str">
        <f t="shared" si="616"/>
        <v>Рефлюксная емкость поз. Е-301 Рег. №ТО-343(У),
Учетный номер – №43-20-4529 ОК(НХС) Заводской № APC-D-VE-1681,</v>
      </c>
      <c r="O489" s="241" t="str">
        <f t="shared" si="617"/>
        <v>Частичное-токси</v>
      </c>
      <c r="P489" s="241" t="s">
        <v>85</v>
      </c>
      <c r="Q489" s="241" t="s">
        <v>85</v>
      </c>
      <c r="R489" s="241" t="s">
        <v>85</v>
      </c>
      <c r="S489" s="241" t="s">
        <v>85</v>
      </c>
      <c r="T489" s="241" t="s">
        <v>85</v>
      </c>
      <c r="U489" s="241" t="s">
        <v>85</v>
      </c>
      <c r="V489" s="241" t="s">
        <v>85</v>
      </c>
      <c r="W489" s="241" t="s">
        <v>85</v>
      </c>
      <c r="X489" s="241" t="s">
        <v>85</v>
      </c>
      <c r="Y489" s="241" t="s">
        <v>85</v>
      </c>
      <c r="Z489" s="241" t="s">
        <v>85</v>
      </c>
      <c r="AA489" s="241" t="s">
        <v>85</v>
      </c>
      <c r="AB489" s="241" t="s">
        <v>85</v>
      </c>
      <c r="AC489" s="241">
        <v>3.7</v>
      </c>
      <c r="AD489" s="241">
        <v>10.7</v>
      </c>
      <c r="AE489" s="241" t="s">
        <v>85</v>
      </c>
      <c r="AF489" s="241" t="s">
        <v>85</v>
      </c>
      <c r="AG489" s="241" t="s">
        <v>85</v>
      </c>
      <c r="AH489" s="241" t="s">
        <v>85</v>
      </c>
      <c r="AI489" s="241" t="s">
        <v>85</v>
      </c>
      <c r="AJ489" s="241">
        <v>1</v>
      </c>
      <c r="AK489" s="241">
        <v>1</v>
      </c>
      <c r="AL489" s="241">
        <f t="shared" si="627"/>
        <v>0.15690000000000001</v>
      </c>
      <c r="AM489" s="241">
        <f>AM482</f>
        <v>2.7E-2</v>
      </c>
      <c r="AN489" s="241">
        <f>ROUNDUP(AN482/3,0)</f>
        <v>7</v>
      </c>
      <c r="AQ489" s="244">
        <f>AM489*I489*0.1+AL489</f>
        <v>0.15901045500000002</v>
      </c>
      <c r="AR489" s="244">
        <f t="shared" si="620"/>
        <v>1.5901045500000002E-2</v>
      </c>
      <c r="AS489" s="245">
        <f t="shared" si="621"/>
        <v>3.25</v>
      </c>
      <c r="AT489" s="245">
        <f t="shared" si="622"/>
        <v>0.85622787512499998</v>
      </c>
      <c r="AU489" s="244">
        <f>1333*J487*POWER(10,-6)</f>
        <v>2.6048486250000003E-4</v>
      </c>
      <c r="AV489" s="245">
        <f t="shared" si="618"/>
        <v>4.2813998604874994</v>
      </c>
      <c r="AW489" s="246">
        <f t="shared" si="623"/>
        <v>6.0800000000000011E-6</v>
      </c>
      <c r="AX489" s="246">
        <f t="shared" si="624"/>
        <v>6.0800000000000011E-6</v>
      </c>
      <c r="AY489" s="246">
        <f t="shared" si="626"/>
        <v>2.6030911151764E-5</v>
      </c>
    </row>
    <row r="490" spans="1:51" s="241" customFormat="1" x14ac:dyDescent="0.3">
      <c r="A490" s="296" t="s">
        <v>251</v>
      </c>
      <c r="B490" s="296" t="str">
        <f>B482</f>
        <v>Рефлюксная емкость поз. Е-301 Рег. №ТО-343(У),
Учетный номер – №43-20-4529 ОК(НХС) Заводской № APC-D-VE-1681,</v>
      </c>
      <c r="C490" s="296" t="s">
        <v>354</v>
      </c>
      <c r="D490" s="296" t="s">
        <v>355</v>
      </c>
      <c r="E490" s="297">
        <v>2.5000000000000001E-5</v>
      </c>
      <c r="F490" s="296">
        <v>1</v>
      </c>
      <c r="G490" s="296">
        <v>1</v>
      </c>
      <c r="H490" s="298">
        <f t="shared" si="619"/>
        <v>2.5000000000000001E-5</v>
      </c>
      <c r="I490" s="299">
        <f>I482</f>
        <v>34.74</v>
      </c>
      <c r="J490" s="299">
        <f>I490*0.07</f>
        <v>2.4318000000000004</v>
      </c>
      <c r="K490" s="296"/>
      <c r="L490" s="296"/>
      <c r="M490" s="300" t="str">
        <f t="shared" si="615"/>
        <v>С9</v>
      </c>
      <c r="N490" s="300"/>
      <c r="O490" s="300"/>
      <c r="P490" s="300">
        <v>20.100000000000001</v>
      </c>
      <c r="Q490" s="300">
        <v>27.9</v>
      </c>
      <c r="R490" s="300">
        <v>40.200000000000003</v>
      </c>
      <c r="S490" s="300">
        <v>75.3</v>
      </c>
      <c r="T490" s="300" t="s">
        <v>85</v>
      </c>
      <c r="U490" s="300" t="s">
        <v>85</v>
      </c>
      <c r="V490" s="300" t="s">
        <v>85</v>
      </c>
      <c r="W490" s="300" t="s">
        <v>85</v>
      </c>
      <c r="X490" s="300" t="s">
        <v>85</v>
      </c>
      <c r="Y490" s="300" t="s">
        <v>85</v>
      </c>
      <c r="Z490" s="300" t="s">
        <v>85</v>
      </c>
      <c r="AA490" s="300" t="s">
        <v>85</v>
      </c>
      <c r="AB490" s="300" t="s">
        <v>85</v>
      </c>
      <c r="AC490" s="300" t="s">
        <v>85</v>
      </c>
      <c r="AD490" s="300" t="s">
        <v>85</v>
      </c>
      <c r="AE490" s="300">
        <v>34.5</v>
      </c>
      <c r="AF490" s="300">
        <v>64.5</v>
      </c>
      <c r="AG490" s="300">
        <v>81</v>
      </c>
      <c r="AH490" s="300">
        <v>109.5</v>
      </c>
      <c r="AI490" s="241" t="s">
        <v>85</v>
      </c>
      <c r="AJ490" s="300">
        <v>1</v>
      </c>
      <c r="AK490" s="300">
        <v>2</v>
      </c>
      <c r="AL490" s="300">
        <f>AL482</f>
        <v>15.69</v>
      </c>
      <c r="AM490" s="300">
        <f>AM482</f>
        <v>2.7E-2</v>
      </c>
      <c r="AN490" s="300">
        <v>5</v>
      </c>
      <c r="AO490" s="300"/>
      <c r="AP490" s="300"/>
      <c r="AQ490" s="301">
        <f>AM490*I490+AL490</f>
        <v>16.627980000000001</v>
      </c>
      <c r="AR490" s="301">
        <f>0.1*AQ490</f>
        <v>1.6627980000000002</v>
      </c>
      <c r="AS490" s="302">
        <f>AJ490*3+0.25*AK490</f>
        <v>3.5</v>
      </c>
      <c r="AT490" s="302">
        <f>SUM(AQ490:AS490)/4</f>
        <v>5.4476944999999999</v>
      </c>
      <c r="AU490" s="301">
        <f>10068.2*J490*POWER(10,-6)</f>
        <v>2.4483848760000003E-2</v>
      </c>
      <c r="AV490" s="302">
        <f t="shared" si="618"/>
        <v>27.26295634876</v>
      </c>
      <c r="AW490" s="303">
        <f>AJ490*H490</f>
        <v>2.5000000000000001E-5</v>
      </c>
      <c r="AX490" s="303">
        <f>H490*AK490</f>
        <v>5.0000000000000002E-5</v>
      </c>
      <c r="AY490" s="303">
        <f>H490*AV490</f>
        <v>6.8157390871899999E-4</v>
      </c>
    </row>
    <row r="491" spans="1:51" ht="15" thickBot="1" x14ac:dyDescent="0.35">
      <c r="P491" t="s">
        <v>85</v>
      </c>
      <c r="Q491" t="s">
        <v>85</v>
      </c>
      <c r="R491" t="s">
        <v>85</v>
      </c>
      <c r="S491" t="s">
        <v>85</v>
      </c>
      <c r="T491" t="s">
        <v>85</v>
      </c>
      <c r="U491" t="s">
        <v>85</v>
      </c>
      <c r="V491" t="s">
        <v>85</v>
      </c>
      <c r="W491" t="s">
        <v>85</v>
      </c>
      <c r="X491" t="s">
        <v>85</v>
      </c>
      <c r="Y491" t="s">
        <v>85</v>
      </c>
      <c r="Z491" t="s">
        <v>85</v>
      </c>
      <c r="AA491" t="s">
        <v>85</v>
      </c>
      <c r="AB491" t="s">
        <v>85</v>
      </c>
      <c r="AC491" t="s">
        <v>85</v>
      </c>
      <c r="AD491" t="s">
        <v>85</v>
      </c>
      <c r="AE491" t="s">
        <v>85</v>
      </c>
      <c r="AF491" t="s">
        <v>85</v>
      </c>
      <c r="AG491" t="s">
        <v>85</v>
      </c>
      <c r="AH491" t="s">
        <v>85</v>
      </c>
      <c r="AI491" t="s">
        <v>85</v>
      </c>
    </row>
    <row r="492" spans="1:51" s="241" customFormat="1" ht="18" customHeight="1" x14ac:dyDescent="0.3">
      <c r="A492" s="232" t="s">
        <v>19</v>
      </c>
      <c r="B492" s="330" t="s">
        <v>384</v>
      </c>
      <c r="C492" s="53" t="s">
        <v>349</v>
      </c>
      <c r="D492" s="234" t="s">
        <v>350</v>
      </c>
      <c r="E492" s="235">
        <v>9.9999999999999995E-7</v>
      </c>
      <c r="F492" s="233">
        <v>1</v>
      </c>
      <c r="G492" s="232">
        <v>0.05</v>
      </c>
      <c r="H492" s="236">
        <f>E492*F492*G492</f>
        <v>4.9999999999999998E-8</v>
      </c>
      <c r="I492" s="237">
        <v>65.09</v>
      </c>
      <c r="J492" s="238">
        <f>0.03*I492</f>
        <v>1.9527000000000001</v>
      </c>
      <c r="K492" s="239" t="s">
        <v>184</v>
      </c>
      <c r="L492" s="240">
        <f>I492*10</f>
        <v>650.90000000000009</v>
      </c>
      <c r="M492" s="241" t="str">
        <f t="shared" ref="M492:M500" si="629">A492</f>
        <v>С1</v>
      </c>
      <c r="N492" s="241" t="str">
        <f t="shared" ref="N492:N499" si="630">B492</f>
        <v>Рефлюксная емкость поз. Е-302 Рег. №ТО-340(У),
Учетный номер – №43-20-4530 ОК(НХС) Заводской № APC-D-VE-1682,</v>
      </c>
      <c r="O492" s="241" t="str">
        <f t="shared" ref="O492:O499" si="631">D492</f>
        <v>Полное-огенный шар</v>
      </c>
      <c r="P492" s="241" t="s">
        <v>85</v>
      </c>
      <c r="Q492" s="241" t="s">
        <v>85</v>
      </c>
      <c r="R492" s="241" t="s">
        <v>85</v>
      </c>
      <c r="S492" s="241" t="s">
        <v>85</v>
      </c>
      <c r="T492" s="241" t="s">
        <v>85</v>
      </c>
      <c r="U492" s="241" t="s">
        <v>85</v>
      </c>
      <c r="V492" s="241" t="s">
        <v>85</v>
      </c>
      <c r="W492" s="241" t="s">
        <v>85</v>
      </c>
      <c r="X492" s="241" t="s">
        <v>85</v>
      </c>
      <c r="Y492" s="241" t="s">
        <v>85</v>
      </c>
      <c r="Z492" s="241" t="s">
        <v>85</v>
      </c>
      <c r="AA492" s="241" t="s">
        <v>85</v>
      </c>
      <c r="AB492" s="241" t="s">
        <v>85</v>
      </c>
      <c r="AC492" s="241" t="s">
        <v>85</v>
      </c>
      <c r="AD492" s="241" t="s">
        <v>85</v>
      </c>
      <c r="AE492" s="241">
        <v>28.5</v>
      </c>
      <c r="AF492" s="241">
        <v>57</v>
      </c>
      <c r="AG492" s="241">
        <v>72.5</v>
      </c>
      <c r="AH492" s="241">
        <v>99</v>
      </c>
      <c r="AI492" s="241" t="s">
        <v>85</v>
      </c>
      <c r="AJ492" s="242">
        <v>5</v>
      </c>
      <c r="AK492" s="242">
        <v>6</v>
      </c>
      <c r="AL492" s="243">
        <v>35.99</v>
      </c>
      <c r="AM492" s="243">
        <v>2.7E-2</v>
      </c>
      <c r="AN492" s="243">
        <v>25</v>
      </c>
      <c r="AQ492" s="244">
        <f>AM492*I492+AL492</f>
        <v>37.747430000000001</v>
      </c>
      <c r="AR492" s="244">
        <f>0.1*AQ492</f>
        <v>3.7747430000000004</v>
      </c>
      <c r="AS492" s="245">
        <f>AJ492*3+0.25*AK492</f>
        <v>16.5</v>
      </c>
      <c r="AT492" s="245">
        <f>SUM(AQ492:AS492)/4</f>
        <v>14.505543250000001</v>
      </c>
      <c r="AU492" s="244">
        <f>10068.2*J492*POWER(10,-6)</f>
        <v>1.966017414E-2</v>
      </c>
      <c r="AV492" s="245">
        <f t="shared" ref="AV492:AV500" si="632">AU492+AT492+AS492+AR492+AQ492</f>
        <v>72.547376424139998</v>
      </c>
      <c r="AW492" s="246">
        <f>AJ492*H492</f>
        <v>2.4999999999999999E-7</v>
      </c>
      <c r="AX492" s="246">
        <f>H492*AK492</f>
        <v>2.9999999999999999E-7</v>
      </c>
      <c r="AY492" s="246">
        <f>H492*AV492</f>
        <v>3.6273688212069997E-6</v>
      </c>
    </row>
    <row r="493" spans="1:51" s="241" customFormat="1" x14ac:dyDescent="0.3">
      <c r="A493" s="232" t="s">
        <v>20</v>
      </c>
      <c r="B493" s="232" t="str">
        <f>B492</f>
        <v>Рефлюксная емкость поз. Е-302 Рег. №ТО-340(У),
Учетный номер – №43-20-4530 ОК(НХС) Заводской № APC-D-VE-1682,</v>
      </c>
      <c r="C493" s="53" t="s">
        <v>211</v>
      </c>
      <c r="D493" s="234" t="s">
        <v>63</v>
      </c>
      <c r="E493" s="247">
        <f>E492</f>
        <v>9.9999999999999995E-7</v>
      </c>
      <c r="F493" s="248">
        <f>F492</f>
        <v>1</v>
      </c>
      <c r="G493" s="232">
        <v>0.19</v>
      </c>
      <c r="H493" s="236">
        <f t="shared" ref="H493:H500" si="633">E493*F493*G493</f>
        <v>1.8999999999999998E-7</v>
      </c>
      <c r="I493" s="249">
        <f>I492</f>
        <v>65.09</v>
      </c>
      <c r="J493" s="257">
        <v>0.32</v>
      </c>
      <c r="K493" s="250" t="s">
        <v>185</v>
      </c>
      <c r="L493" s="251">
        <v>4</v>
      </c>
      <c r="M493" s="241" t="str">
        <f t="shared" si="629"/>
        <v>С2</v>
      </c>
      <c r="N493" s="241" t="str">
        <f t="shared" si="630"/>
        <v>Рефлюксная емкость поз. Е-302 Рег. №ТО-340(У),
Учетный номер – №43-20-4530 ОК(НХС) Заводской № APC-D-VE-1682,</v>
      </c>
      <c r="O493" s="241" t="str">
        <f t="shared" si="631"/>
        <v>Полное-взрыв</v>
      </c>
      <c r="P493" s="241" t="s">
        <v>85</v>
      </c>
      <c r="Q493" s="241" t="s">
        <v>85</v>
      </c>
      <c r="R493" s="241" t="s">
        <v>85</v>
      </c>
      <c r="S493" s="241" t="s">
        <v>85</v>
      </c>
      <c r="T493" s="241">
        <v>0</v>
      </c>
      <c r="U493" s="241">
        <v>43.6</v>
      </c>
      <c r="V493" s="241">
        <v>124.6</v>
      </c>
      <c r="W493" s="241">
        <v>317.10000000000002</v>
      </c>
      <c r="X493" s="241">
        <v>536.1</v>
      </c>
      <c r="Y493" s="241" t="s">
        <v>85</v>
      </c>
      <c r="Z493" s="241" t="s">
        <v>85</v>
      </c>
      <c r="AA493" s="241" t="s">
        <v>85</v>
      </c>
      <c r="AB493" s="241" t="s">
        <v>85</v>
      </c>
      <c r="AC493" s="241" t="s">
        <v>85</v>
      </c>
      <c r="AD493" s="241" t="s">
        <v>85</v>
      </c>
      <c r="AE493" s="241" t="s">
        <v>85</v>
      </c>
      <c r="AF493" s="241" t="s">
        <v>85</v>
      </c>
      <c r="AG493" s="241" t="s">
        <v>85</v>
      </c>
      <c r="AH493" s="241" t="s">
        <v>85</v>
      </c>
      <c r="AI493" s="241" t="s">
        <v>85</v>
      </c>
      <c r="AJ493" s="242">
        <v>5</v>
      </c>
      <c r="AK493" s="242">
        <v>8</v>
      </c>
      <c r="AL493" s="241">
        <f>AL492</f>
        <v>35.99</v>
      </c>
      <c r="AM493" s="241">
        <f>AM492</f>
        <v>2.7E-2</v>
      </c>
      <c r="AN493" s="241">
        <f>AN492</f>
        <v>25</v>
      </c>
      <c r="AQ493" s="244">
        <f>AM493*I493+AL493</f>
        <v>37.747430000000001</v>
      </c>
      <c r="AR493" s="244">
        <f t="shared" ref="AR493:AR499" si="634">0.1*AQ493</f>
        <v>3.7747430000000004</v>
      </c>
      <c r="AS493" s="245">
        <f t="shared" ref="AS493:AS499" si="635">AJ493*3+0.25*AK493</f>
        <v>17</v>
      </c>
      <c r="AT493" s="245">
        <f t="shared" ref="AT493:AT499" si="636">SUM(AQ493:AS493)/4</f>
        <v>14.630543250000001</v>
      </c>
      <c r="AU493" s="244">
        <f>10068.2*J493*POWER(10,-6)*10</f>
        <v>3.2218240000000002E-2</v>
      </c>
      <c r="AV493" s="245">
        <f t="shared" si="632"/>
        <v>73.184934490000003</v>
      </c>
      <c r="AW493" s="246">
        <f t="shared" ref="AW493:AW499" si="637">AJ493*H493</f>
        <v>9.499999999999999E-7</v>
      </c>
      <c r="AX493" s="246">
        <f t="shared" ref="AX493:AX499" si="638">H493*AK493</f>
        <v>1.5199999999999998E-6</v>
      </c>
      <c r="AY493" s="246">
        <f t="shared" ref="AY493" si="639">H493*AV493</f>
        <v>1.3905137553099998E-5</v>
      </c>
    </row>
    <row r="494" spans="1:51" s="241" customFormat="1" x14ac:dyDescent="0.3">
      <c r="A494" s="232" t="s">
        <v>21</v>
      </c>
      <c r="B494" s="232" t="str">
        <f>B492</f>
        <v>Рефлюксная емкость поз. Е-302 Рег. №ТО-340(У),
Учетный номер – №43-20-4530 ОК(НХС) Заводской № APC-D-VE-1682,</v>
      </c>
      <c r="C494" s="53" t="s">
        <v>256</v>
      </c>
      <c r="D494" s="234" t="s">
        <v>180</v>
      </c>
      <c r="E494" s="247">
        <f>E492</f>
        <v>9.9999999999999995E-7</v>
      </c>
      <c r="F494" s="248">
        <f t="shared" ref="F494:F500" si="640">F493</f>
        <v>1</v>
      </c>
      <c r="G494" s="232">
        <v>0.76</v>
      </c>
      <c r="H494" s="236">
        <f t="shared" si="633"/>
        <v>7.5999999999999992E-7</v>
      </c>
      <c r="I494" s="249">
        <f>I492</f>
        <v>65.09</v>
      </c>
      <c r="J494" s="257">
        <v>0.23</v>
      </c>
      <c r="K494" s="250" t="s">
        <v>186</v>
      </c>
      <c r="L494" s="251">
        <v>15</v>
      </c>
      <c r="M494" s="241" t="str">
        <f t="shared" si="629"/>
        <v>С3</v>
      </c>
      <c r="N494" s="241" t="str">
        <f t="shared" si="630"/>
        <v>Рефлюксная емкость поз. Е-302 Рег. №ТО-340(У),
Учетный номер – №43-20-4530 ОК(НХС) Заводской № APC-D-VE-1682,</v>
      </c>
      <c r="O494" s="241" t="str">
        <f t="shared" si="631"/>
        <v>Полное-токси</v>
      </c>
      <c r="P494" s="241" t="s">
        <v>85</v>
      </c>
      <c r="Q494" s="241" t="s">
        <v>85</v>
      </c>
      <c r="R494" s="241" t="s">
        <v>85</v>
      </c>
      <c r="S494" s="241" t="s">
        <v>85</v>
      </c>
      <c r="T494" s="241" t="s">
        <v>85</v>
      </c>
      <c r="U494" s="241" t="s">
        <v>85</v>
      </c>
      <c r="V494" s="241" t="s">
        <v>85</v>
      </c>
      <c r="W494" s="241" t="s">
        <v>85</v>
      </c>
      <c r="X494" s="241" t="s">
        <v>85</v>
      </c>
      <c r="Y494" s="241" t="s">
        <v>85</v>
      </c>
      <c r="Z494" s="241" t="s">
        <v>85</v>
      </c>
      <c r="AA494" s="241" t="s">
        <v>85</v>
      </c>
      <c r="AB494" s="241" t="s">
        <v>85</v>
      </c>
      <c r="AC494" s="241">
        <v>28.8</v>
      </c>
      <c r="AD494" s="241">
        <v>84</v>
      </c>
      <c r="AE494" s="241" t="s">
        <v>85</v>
      </c>
      <c r="AF494" s="241" t="s">
        <v>85</v>
      </c>
      <c r="AG494" s="241" t="s">
        <v>85</v>
      </c>
      <c r="AH494" s="241" t="s">
        <v>85</v>
      </c>
      <c r="AI494" s="241" t="s">
        <v>85</v>
      </c>
      <c r="AJ494" s="241">
        <v>4</v>
      </c>
      <c r="AK494" s="241">
        <v>8</v>
      </c>
      <c r="AL494" s="241">
        <f>AL492</f>
        <v>35.99</v>
      </c>
      <c r="AM494" s="241">
        <f>AM492</f>
        <v>2.7E-2</v>
      </c>
      <c r="AN494" s="241">
        <f>AN492</f>
        <v>25</v>
      </c>
      <c r="AQ494" s="244">
        <f>AM494*I494*0.1+AL494</f>
        <v>36.165742999999999</v>
      </c>
      <c r="AR494" s="244">
        <f t="shared" si="634"/>
        <v>3.6165742999999999</v>
      </c>
      <c r="AS494" s="245">
        <f t="shared" si="635"/>
        <v>14</v>
      </c>
      <c r="AT494" s="245">
        <f t="shared" si="636"/>
        <v>13.445579325000001</v>
      </c>
      <c r="AU494" s="244">
        <f>1333*J492*POWER(10,-6)</f>
        <v>2.6029491000000003E-3</v>
      </c>
      <c r="AV494" s="245">
        <f t="shared" si="632"/>
        <v>67.230499574099994</v>
      </c>
      <c r="AW494" s="246">
        <f t="shared" si="637"/>
        <v>3.0399999999999997E-6</v>
      </c>
      <c r="AX494" s="246">
        <f t="shared" si="638"/>
        <v>6.0799999999999994E-6</v>
      </c>
      <c r="AY494" s="246">
        <f>H494*AV494</f>
        <v>5.1095179676315992E-5</v>
      </c>
    </row>
    <row r="495" spans="1:51" s="241" customFormat="1" x14ac:dyDescent="0.3">
      <c r="A495" s="232" t="s">
        <v>22</v>
      </c>
      <c r="B495" s="232" t="str">
        <f>B492</f>
        <v>Рефлюксная емкость поз. Е-302 Рег. №ТО-340(У),
Учетный номер – №43-20-4530 ОК(НХС) Заводской № APC-D-VE-1682,</v>
      </c>
      <c r="C495" s="53" t="s">
        <v>222</v>
      </c>
      <c r="D495" s="234" t="s">
        <v>223</v>
      </c>
      <c r="E495" s="235">
        <v>1.0000000000000001E-5</v>
      </c>
      <c r="F495" s="248">
        <f t="shared" si="640"/>
        <v>1</v>
      </c>
      <c r="G495" s="232">
        <v>4.0000000000000008E-2</v>
      </c>
      <c r="H495" s="236">
        <f t="shared" si="633"/>
        <v>4.0000000000000009E-7</v>
      </c>
      <c r="I495" s="249">
        <f>0.15*I492</f>
        <v>9.7635000000000005</v>
      </c>
      <c r="J495" s="238">
        <f>I495</f>
        <v>9.7635000000000005</v>
      </c>
      <c r="K495" s="250" t="s">
        <v>188</v>
      </c>
      <c r="L495" s="251">
        <v>45390</v>
      </c>
      <c r="M495" s="241" t="str">
        <f t="shared" si="629"/>
        <v>С4</v>
      </c>
      <c r="N495" s="241" t="str">
        <f t="shared" si="630"/>
        <v>Рефлюксная емкость поз. Е-302 Рег. №ТО-340(У),
Учетный номер – №43-20-4530 ОК(НХС) Заводской № APC-D-VE-1682,</v>
      </c>
      <c r="O495" s="241" t="str">
        <f t="shared" si="631"/>
        <v>Частичное факел</v>
      </c>
      <c r="P495" s="241" t="s">
        <v>85</v>
      </c>
      <c r="Q495" s="241" t="s">
        <v>85</v>
      </c>
      <c r="R495" s="241" t="s">
        <v>85</v>
      </c>
      <c r="S495" s="241" t="s">
        <v>85</v>
      </c>
      <c r="T495" s="241" t="s">
        <v>85</v>
      </c>
      <c r="U495" s="241" t="s">
        <v>85</v>
      </c>
      <c r="V495" s="241" t="s">
        <v>85</v>
      </c>
      <c r="W495" s="241" t="s">
        <v>85</v>
      </c>
      <c r="X495" s="241" t="s">
        <v>85</v>
      </c>
      <c r="Y495" s="241">
        <v>44</v>
      </c>
      <c r="Z495" s="241">
        <v>7</v>
      </c>
      <c r="AA495" s="241" t="s">
        <v>85</v>
      </c>
      <c r="AB495" s="241" t="s">
        <v>85</v>
      </c>
      <c r="AC495" s="241" t="s">
        <v>85</v>
      </c>
      <c r="AD495" s="241" t="s">
        <v>85</v>
      </c>
      <c r="AE495" s="241" t="s">
        <v>85</v>
      </c>
      <c r="AF495" s="241" t="s">
        <v>85</v>
      </c>
      <c r="AG495" s="241" t="s">
        <v>85</v>
      </c>
      <c r="AH495" s="241" t="s">
        <v>85</v>
      </c>
      <c r="AI495" s="241" t="s">
        <v>85</v>
      </c>
      <c r="AJ495" s="241">
        <v>2</v>
      </c>
      <c r="AK495" s="241">
        <v>3</v>
      </c>
      <c r="AL495" s="241">
        <f>0.1*$AL492</f>
        <v>3.5990000000000002</v>
      </c>
      <c r="AM495" s="241">
        <f>AM493</f>
        <v>2.7E-2</v>
      </c>
      <c r="AN495" s="241">
        <f>AN492</f>
        <v>25</v>
      </c>
      <c r="AQ495" s="244">
        <f>AM495*I495*0.1+AL495</f>
        <v>3.6253614500000002</v>
      </c>
      <c r="AR495" s="244">
        <f t="shared" si="634"/>
        <v>0.36253614500000003</v>
      </c>
      <c r="AS495" s="245">
        <f t="shared" si="635"/>
        <v>6.75</v>
      </c>
      <c r="AT495" s="245">
        <f t="shared" si="636"/>
        <v>2.6844743987499999</v>
      </c>
      <c r="AU495" s="244">
        <f>10068.2*J495*POWER(10,-6)</f>
        <v>9.8300870700000015E-2</v>
      </c>
      <c r="AV495" s="245">
        <f t="shared" si="632"/>
        <v>13.520672864449999</v>
      </c>
      <c r="AW495" s="246">
        <f t="shared" si="637"/>
        <v>8.0000000000000018E-7</v>
      </c>
      <c r="AX495" s="246">
        <f t="shared" si="638"/>
        <v>1.2000000000000004E-6</v>
      </c>
      <c r="AY495" s="246">
        <f t="shared" ref="AY495:AY499" si="641">H495*AV495</f>
        <v>5.408269145780001E-6</v>
      </c>
    </row>
    <row r="496" spans="1:51" s="241" customFormat="1" x14ac:dyDescent="0.3">
      <c r="A496" s="232" t="s">
        <v>23</v>
      </c>
      <c r="B496" s="232" t="str">
        <f>B492</f>
        <v>Рефлюксная емкость поз. Е-302 Рег. №ТО-340(У),
Учетный номер – №43-20-4530 ОК(НХС) Заводской № APC-D-VE-1682,</v>
      </c>
      <c r="C496" s="53" t="s">
        <v>257</v>
      </c>
      <c r="D496" s="234" t="s">
        <v>181</v>
      </c>
      <c r="E496" s="247">
        <f>E495</f>
        <v>1.0000000000000001E-5</v>
      </c>
      <c r="F496" s="248">
        <f t="shared" si="640"/>
        <v>1</v>
      </c>
      <c r="G496" s="232">
        <v>0.16000000000000003</v>
      </c>
      <c r="H496" s="236">
        <f t="shared" si="633"/>
        <v>1.6000000000000004E-6</v>
      </c>
      <c r="I496" s="249">
        <f>0.15*I492</f>
        <v>9.7635000000000005</v>
      </c>
      <c r="J496" s="238">
        <f>J494*0.15</f>
        <v>3.4500000000000003E-2</v>
      </c>
      <c r="K496" s="250" t="s">
        <v>189</v>
      </c>
      <c r="L496" s="251">
        <v>3</v>
      </c>
      <c r="M496" s="241" t="str">
        <f t="shared" si="629"/>
        <v>С5</v>
      </c>
      <c r="N496" s="241" t="str">
        <f t="shared" si="630"/>
        <v>Рефлюксная емкость поз. Е-302 Рег. №ТО-340(У),
Учетный номер – №43-20-4530 ОК(НХС) Заводской № APC-D-VE-1682,</v>
      </c>
      <c r="O496" s="241" t="str">
        <f t="shared" si="631"/>
        <v>Частичное-токси</v>
      </c>
      <c r="P496" s="241" t="s">
        <v>85</v>
      </c>
      <c r="Q496" s="241" t="s">
        <v>85</v>
      </c>
      <c r="R496" s="241" t="s">
        <v>85</v>
      </c>
      <c r="S496" s="241" t="s">
        <v>85</v>
      </c>
      <c r="T496" s="241" t="s">
        <v>85</v>
      </c>
      <c r="U496" s="241" t="s">
        <v>85</v>
      </c>
      <c r="V496" s="241" t="s">
        <v>85</v>
      </c>
      <c r="W496" s="241" t="s">
        <v>85</v>
      </c>
      <c r="X496" s="241" t="s">
        <v>85</v>
      </c>
      <c r="Y496" s="241" t="s">
        <v>85</v>
      </c>
      <c r="Z496" s="241" t="s">
        <v>85</v>
      </c>
      <c r="AA496" s="241" t="s">
        <v>85</v>
      </c>
      <c r="AB496" s="241" t="s">
        <v>85</v>
      </c>
      <c r="AC496" s="241">
        <v>4.3</v>
      </c>
      <c r="AD496" s="241">
        <v>12.6</v>
      </c>
      <c r="AE496" s="241" t="s">
        <v>85</v>
      </c>
      <c r="AF496" s="241" t="s">
        <v>85</v>
      </c>
      <c r="AG496" s="241" t="s">
        <v>85</v>
      </c>
      <c r="AH496" s="241" t="s">
        <v>85</v>
      </c>
      <c r="AI496" s="241" t="s">
        <v>85</v>
      </c>
      <c r="AJ496" s="241">
        <v>1</v>
      </c>
      <c r="AK496" s="241">
        <v>1</v>
      </c>
      <c r="AL496" s="241">
        <f t="shared" ref="AL496:AL499" si="642">0.1*$AL493</f>
        <v>3.5990000000000002</v>
      </c>
      <c r="AM496" s="241">
        <f>AM492</f>
        <v>2.7E-2</v>
      </c>
      <c r="AN496" s="241">
        <f>ROUNDUP(AN492/3,0)</f>
        <v>9</v>
      </c>
      <c r="AQ496" s="244">
        <f>AM496*I496+AL496</f>
        <v>3.8626145000000003</v>
      </c>
      <c r="AR496" s="244">
        <f t="shared" si="634"/>
        <v>0.38626145000000006</v>
      </c>
      <c r="AS496" s="245">
        <f t="shared" si="635"/>
        <v>3.25</v>
      </c>
      <c r="AT496" s="245">
        <f t="shared" si="636"/>
        <v>1.8747189875000001</v>
      </c>
      <c r="AU496" s="244">
        <f>1333*J493*POWER(10,-6)*10</f>
        <v>4.2655999999999996E-3</v>
      </c>
      <c r="AV496" s="245">
        <f t="shared" si="632"/>
        <v>9.3778605375000001</v>
      </c>
      <c r="AW496" s="246">
        <f t="shared" si="637"/>
        <v>1.6000000000000004E-6</v>
      </c>
      <c r="AX496" s="246">
        <f t="shared" si="638"/>
        <v>1.6000000000000004E-6</v>
      </c>
      <c r="AY496" s="246">
        <f t="shared" si="641"/>
        <v>1.5004576860000003E-5</v>
      </c>
    </row>
    <row r="497" spans="1:56" s="241" customFormat="1" x14ac:dyDescent="0.3">
      <c r="A497" s="232" t="s">
        <v>24</v>
      </c>
      <c r="B497" s="232" t="str">
        <f>B492</f>
        <v>Рефлюксная емкость поз. Е-302 Рег. №ТО-340(У),
Учетный номер – №43-20-4530 ОК(НХС) Заводской № APC-D-VE-1682,</v>
      </c>
      <c r="C497" s="53" t="s">
        <v>224</v>
      </c>
      <c r="D497" s="234" t="s">
        <v>223</v>
      </c>
      <c r="E497" s="247">
        <f>E496</f>
        <v>1.0000000000000001E-5</v>
      </c>
      <c r="F497" s="248">
        <f t="shared" si="640"/>
        <v>1</v>
      </c>
      <c r="G497" s="232">
        <v>4.0000000000000008E-2</v>
      </c>
      <c r="H497" s="236">
        <f t="shared" si="633"/>
        <v>4.0000000000000009E-7</v>
      </c>
      <c r="I497" s="249">
        <f>I495*0.15</f>
        <v>1.4645250000000001</v>
      </c>
      <c r="J497" s="238">
        <f>I497*0.25</f>
        <v>0.36613125000000002</v>
      </c>
      <c r="K497" s="253" t="s">
        <v>200</v>
      </c>
      <c r="L497" s="254">
        <v>22</v>
      </c>
      <c r="M497" s="241" t="str">
        <f t="shared" si="629"/>
        <v>С6</v>
      </c>
      <c r="N497" s="241" t="str">
        <f t="shared" si="630"/>
        <v>Рефлюксная емкость поз. Е-302 Рег. №ТО-340(У),
Учетный номер – №43-20-4530 ОК(НХС) Заводской № APC-D-VE-1682,</v>
      </c>
      <c r="O497" s="241" t="str">
        <f t="shared" si="631"/>
        <v>Частичное факел</v>
      </c>
      <c r="P497" s="241" t="s">
        <v>85</v>
      </c>
      <c r="Q497" s="241" t="s">
        <v>85</v>
      </c>
      <c r="R497" s="241" t="s">
        <v>85</v>
      </c>
      <c r="S497" s="241" t="s">
        <v>85</v>
      </c>
      <c r="T497" s="241" t="s">
        <v>85</v>
      </c>
      <c r="U497" s="241" t="s">
        <v>85</v>
      </c>
      <c r="V497" s="241" t="s">
        <v>85</v>
      </c>
      <c r="W497" s="241" t="s">
        <v>85</v>
      </c>
      <c r="X497" s="241" t="s">
        <v>85</v>
      </c>
      <c r="Y497" s="241">
        <v>15</v>
      </c>
      <c r="Z497" s="241">
        <v>3</v>
      </c>
      <c r="AA497" s="241" t="s">
        <v>85</v>
      </c>
      <c r="AB497" s="241" t="s">
        <v>85</v>
      </c>
      <c r="AC497" s="241" t="s">
        <v>85</v>
      </c>
      <c r="AD497" s="241" t="s">
        <v>85</v>
      </c>
      <c r="AE497" s="241" t="s">
        <v>85</v>
      </c>
      <c r="AF497" s="241" t="s">
        <v>85</v>
      </c>
      <c r="AG497" s="241" t="s">
        <v>85</v>
      </c>
      <c r="AH497" s="241" t="s">
        <v>85</v>
      </c>
      <c r="AI497" s="241" t="s">
        <v>85</v>
      </c>
      <c r="AJ497" s="241">
        <v>1</v>
      </c>
      <c r="AK497" s="241">
        <v>1</v>
      </c>
      <c r="AL497" s="241">
        <f t="shared" si="642"/>
        <v>3.5990000000000002</v>
      </c>
      <c r="AM497" s="241">
        <f>AM492</f>
        <v>2.7E-2</v>
      </c>
      <c r="AN497" s="241">
        <f>AN496</f>
        <v>9</v>
      </c>
      <c r="AQ497" s="244">
        <f t="shared" ref="AQ497:AQ498" si="643">AM497*I497+AL497</f>
        <v>3.638542175</v>
      </c>
      <c r="AR497" s="244">
        <f t="shared" si="634"/>
        <v>0.36385421750000002</v>
      </c>
      <c r="AS497" s="245">
        <f t="shared" si="635"/>
        <v>3.25</v>
      </c>
      <c r="AT497" s="245">
        <f t="shared" si="636"/>
        <v>1.8130990981249999</v>
      </c>
      <c r="AU497" s="244">
        <f>10068.2*J497*POWER(10,-6)</f>
        <v>3.6862826512500005E-3</v>
      </c>
      <c r="AV497" s="245">
        <f t="shared" si="632"/>
        <v>9.0691817732762505</v>
      </c>
      <c r="AW497" s="246">
        <f t="shared" si="637"/>
        <v>4.0000000000000009E-7</v>
      </c>
      <c r="AX497" s="246">
        <f t="shared" si="638"/>
        <v>4.0000000000000009E-7</v>
      </c>
      <c r="AY497" s="246">
        <f t="shared" si="641"/>
        <v>3.6276727093105011E-6</v>
      </c>
    </row>
    <row r="498" spans="1:56" s="241" customFormat="1" x14ac:dyDescent="0.3">
      <c r="A498" s="232" t="s">
        <v>219</v>
      </c>
      <c r="B498" s="232" t="str">
        <f>B492</f>
        <v>Рефлюксная емкость поз. Е-302 Рег. №ТО-340(У),
Учетный номер – №43-20-4530 ОК(НХС) Заводской № APC-D-VE-1682,</v>
      </c>
      <c r="C498" s="53" t="s">
        <v>225</v>
      </c>
      <c r="D498" s="234" t="s">
        <v>174</v>
      </c>
      <c r="E498" s="247">
        <f>E496</f>
        <v>1.0000000000000001E-5</v>
      </c>
      <c r="F498" s="248">
        <f t="shared" si="640"/>
        <v>1</v>
      </c>
      <c r="G498" s="232">
        <v>0.15200000000000002</v>
      </c>
      <c r="H498" s="236">
        <f t="shared" si="633"/>
        <v>1.5200000000000003E-6</v>
      </c>
      <c r="I498" s="249">
        <f>I495*0.15</f>
        <v>1.4645250000000001</v>
      </c>
      <c r="J498" s="238">
        <f>J497</f>
        <v>0.36613125000000002</v>
      </c>
      <c r="K498" s="250"/>
      <c r="L498" s="251"/>
      <c r="M498" s="241" t="str">
        <f t="shared" si="629"/>
        <v>С7</v>
      </c>
      <c r="N498" s="241" t="str">
        <f t="shared" si="630"/>
        <v>Рефлюксная емкость поз. Е-302 Рег. №ТО-340(У),
Учетный номер – №43-20-4530 ОК(НХС) Заводской № APC-D-VE-1682,</v>
      </c>
      <c r="O498" s="241" t="str">
        <f t="shared" si="631"/>
        <v>Частичное-пожар-вспышка</v>
      </c>
      <c r="P498" s="241" t="s">
        <v>85</v>
      </c>
      <c r="Q498" s="241" t="s">
        <v>85</v>
      </c>
      <c r="R498" s="241" t="s">
        <v>85</v>
      </c>
      <c r="S498" s="241" t="s">
        <v>85</v>
      </c>
      <c r="T498" s="241" t="s">
        <v>85</v>
      </c>
      <c r="U498" s="241" t="s">
        <v>85</v>
      </c>
      <c r="V498" s="241" t="s">
        <v>85</v>
      </c>
      <c r="W498" s="241" t="s">
        <v>85</v>
      </c>
      <c r="X498" s="241" t="s">
        <v>85</v>
      </c>
      <c r="Y498" s="241" t="s">
        <v>85</v>
      </c>
      <c r="Z498" s="241" t="s">
        <v>85</v>
      </c>
      <c r="AA498" s="241">
        <v>24.06</v>
      </c>
      <c r="AB498" s="241">
        <v>28.87</v>
      </c>
      <c r="AC498" s="241" t="s">
        <v>85</v>
      </c>
      <c r="AD498" s="241" t="s">
        <v>85</v>
      </c>
      <c r="AE498" s="241" t="s">
        <v>85</v>
      </c>
      <c r="AF498" s="241" t="s">
        <v>85</v>
      </c>
      <c r="AG498" s="241" t="s">
        <v>85</v>
      </c>
      <c r="AH498" s="241" t="s">
        <v>85</v>
      </c>
      <c r="AI498" s="241" t="s">
        <v>85</v>
      </c>
      <c r="AJ498" s="241">
        <v>2</v>
      </c>
      <c r="AK498" s="241">
        <v>3</v>
      </c>
      <c r="AL498" s="241">
        <f t="shared" si="642"/>
        <v>0.35990000000000005</v>
      </c>
      <c r="AM498" s="241">
        <f>AM492</f>
        <v>2.7E-2</v>
      </c>
      <c r="AN498" s="241">
        <f>ROUNDUP(AN492/3,0)</f>
        <v>9</v>
      </c>
      <c r="AQ498" s="244">
        <f t="shared" si="643"/>
        <v>0.39944217500000007</v>
      </c>
      <c r="AR498" s="244">
        <f t="shared" si="634"/>
        <v>3.9944217500000011E-2</v>
      </c>
      <c r="AS498" s="245">
        <f t="shared" si="635"/>
        <v>6.75</v>
      </c>
      <c r="AT498" s="245">
        <f t="shared" si="636"/>
        <v>1.7973465981250001</v>
      </c>
      <c r="AU498" s="244">
        <f>10068.2*J498*POWER(10,-6)</f>
        <v>3.6862826512500005E-3</v>
      </c>
      <c r="AV498" s="245">
        <f t="shared" si="632"/>
        <v>8.9904192732762507</v>
      </c>
      <c r="AW498" s="246">
        <f t="shared" si="637"/>
        <v>3.0400000000000005E-6</v>
      </c>
      <c r="AX498" s="246">
        <f t="shared" si="638"/>
        <v>4.5600000000000004E-6</v>
      </c>
      <c r="AY498" s="246">
        <f t="shared" si="641"/>
        <v>1.3665437295379904E-5</v>
      </c>
    </row>
    <row r="499" spans="1:56" s="241" customFormat="1" ht="15" thickBot="1" x14ac:dyDescent="0.35">
      <c r="A499" s="232" t="s">
        <v>220</v>
      </c>
      <c r="B499" s="232" t="str">
        <f>B492</f>
        <v>Рефлюксная емкость поз. Е-302 Рег. №ТО-340(У),
Учетный номер – №43-20-4530 ОК(НХС) Заводской № APC-D-VE-1682,</v>
      </c>
      <c r="C499" s="53" t="s">
        <v>228</v>
      </c>
      <c r="D499" s="234" t="s">
        <v>181</v>
      </c>
      <c r="E499" s="247">
        <f>E496</f>
        <v>1.0000000000000001E-5</v>
      </c>
      <c r="F499" s="248">
        <f t="shared" si="640"/>
        <v>1</v>
      </c>
      <c r="G499" s="232">
        <v>0.6080000000000001</v>
      </c>
      <c r="H499" s="236">
        <f t="shared" si="633"/>
        <v>6.0800000000000011E-6</v>
      </c>
      <c r="I499" s="249">
        <f>I495*0.15</f>
        <v>1.4645250000000001</v>
      </c>
      <c r="J499" s="238">
        <f>0.15*J497</f>
        <v>5.4919687500000001E-2</v>
      </c>
      <c r="K499" s="255"/>
      <c r="L499" s="256"/>
      <c r="M499" s="241" t="str">
        <f t="shared" si="629"/>
        <v>С8</v>
      </c>
      <c r="N499" s="241" t="str">
        <f t="shared" si="630"/>
        <v>Рефлюксная емкость поз. Е-302 Рег. №ТО-340(У),
Учетный номер – №43-20-4530 ОК(НХС) Заводской № APC-D-VE-1682,</v>
      </c>
      <c r="O499" s="241" t="str">
        <f t="shared" si="631"/>
        <v>Частичное-токси</v>
      </c>
      <c r="P499" s="241" t="s">
        <v>85</v>
      </c>
      <c r="Q499" s="241" t="s">
        <v>85</v>
      </c>
      <c r="R499" s="241" t="s">
        <v>85</v>
      </c>
      <c r="S499" s="241" t="s">
        <v>85</v>
      </c>
      <c r="T499" s="241" t="s">
        <v>85</v>
      </c>
      <c r="U499" s="241" t="s">
        <v>85</v>
      </c>
      <c r="V499" s="241" t="s">
        <v>85</v>
      </c>
      <c r="W499" s="241" t="s">
        <v>85</v>
      </c>
      <c r="X499" s="241" t="s">
        <v>85</v>
      </c>
      <c r="Y499" s="241" t="s">
        <v>85</v>
      </c>
      <c r="Z499" s="241" t="s">
        <v>85</v>
      </c>
      <c r="AA499" s="241" t="s">
        <v>85</v>
      </c>
      <c r="AB499" s="241" t="s">
        <v>85</v>
      </c>
      <c r="AC499" s="241">
        <v>6.9</v>
      </c>
      <c r="AD499" s="241">
        <v>20</v>
      </c>
      <c r="AE499" s="241" t="s">
        <v>85</v>
      </c>
      <c r="AF499" s="241" t="s">
        <v>85</v>
      </c>
      <c r="AG499" s="241" t="s">
        <v>85</v>
      </c>
      <c r="AH499" s="241" t="s">
        <v>85</v>
      </c>
      <c r="AI499" s="241" t="s">
        <v>85</v>
      </c>
      <c r="AJ499" s="241">
        <v>1</v>
      </c>
      <c r="AK499" s="241">
        <v>1</v>
      </c>
      <c r="AL499" s="241">
        <f t="shared" si="642"/>
        <v>0.35990000000000005</v>
      </c>
      <c r="AM499" s="241">
        <f>AM492</f>
        <v>2.7E-2</v>
      </c>
      <c r="AN499" s="241">
        <f>ROUNDUP(AN492/3,0)</f>
        <v>9</v>
      </c>
      <c r="AQ499" s="244">
        <f>AM499*I499*0.1+AL499</f>
        <v>0.36385421750000008</v>
      </c>
      <c r="AR499" s="244">
        <f t="shared" si="634"/>
        <v>3.6385421750000008E-2</v>
      </c>
      <c r="AS499" s="245">
        <f t="shared" si="635"/>
        <v>3.25</v>
      </c>
      <c r="AT499" s="245">
        <f t="shared" si="636"/>
        <v>0.91255990981250001</v>
      </c>
      <c r="AU499" s="244">
        <f>1333*J497*POWER(10,-6)</f>
        <v>4.8805295625000002E-4</v>
      </c>
      <c r="AV499" s="245">
        <f t="shared" si="632"/>
        <v>4.5632876020187503</v>
      </c>
      <c r="AW499" s="246">
        <f t="shared" si="637"/>
        <v>6.0800000000000011E-6</v>
      </c>
      <c r="AX499" s="246">
        <f t="shared" si="638"/>
        <v>6.0800000000000011E-6</v>
      </c>
      <c r="AY499" s="246">
        <f t="shared" si="641"/>
        <v>2.7744788620274007E-5</v>
      </c>
    </row>
    <row r="500" spans="1:56" s="241" customFormat="1" x14ac:dyDescent="0.3">
      <c r="A500" s="296" t="s">
        <v>251</v>
      </c>
      <c r="B500" s="296" t="str">
        <f>B492</f>
        <v>Рефлюксная емкость поз. Е-302 Рег. №ТО-340(У),
Учетный номер – №43-20-4530 ОК(НХС) Заводской № APC-D-VE-1682,</v>
      </c>
      <c r="C500" s="296" t="s">
        <v>354</v>
      </c>
      <c r="D500" s="296" t="s">
        <v>355</v>
      </c>
      <c r="E500" s="297">
        <v>2.5000000000000001E-5</v>
      </c>
      <c r="F500" s="248">
        <f t="shared" si="640"/>
        <v>1</v>
      </c>
      <c r="G500" s="296">
        <v>1</v>
      </c>
      <c r="H500" s="298">
        <f t="shared" si="633"/>
        <v>2.5000000000000001E-5</v>
      </c>
      <c r="I500" s="299">
        <f>I492</f>
        <v>65.09</v>
      </c>
      <c r="J500" s="299">
        <f>I500*0.07</f>
        <v>4.5563000000000002</v>
      </c>
      <c r="K500" s="296"/>
      <c r="L500" s="296"/>
      <c r="M500" s="300" t="str">
        <f t="shared" si="629"/>
        <v>С9</v>
      </c>
      <c r="N500" s="300"/>
      <c r="O500" s="300"/>
      <c r="P500" s="300">
        <v>19.8</v>
      </c>
      <c r="Q500" s="300">
        <v>27.5</v>
      </c>
      <c r="R500" s="300">
        <v>39.5</v>
      </c>
      <c r="S500" s="300">
        <v>73.8</v>
      </c>
      <c r="T500" s="300" t="s">
        <v>85</v>
      </c>
      <c r="U500" s="300" t="s">
        <v>85</v>
      </c>
      <c r="V500" s="300" t="s">
        <v>85</v>
      </c>
      <c r="W500" s="300" t="s">
        <v>85</v>
      </c>
      <c r="X500" s="300" t="s">
        <v>85</v>
      </c>
      <c r="Y500" s="300" t="s">
        <v>85</v>
      </c>
      <c r="Z500" s="300" t="s">
        <v>85</v>
      </c>
      <c r="AA500" s="300" t="s">
        <v>85</v>
      </c>
      <c r="AB500" s="300" t="s">
        <v>85</v>
      </c>
      <c r="AC500" s="300" t="s">
        <v>85</v>
      </c>
      <c r="AD500" s="300" t="s">
        <v>85</v>
      </c>
      <c r="AE500" s="300">
        <v>54</v>
      </c>
      <c r="AF500" s="300">
        <v>89</v>
      </c>
      <c r="AG500" s="300">
        <v>109.5</v>
      </c>
      <c r="AH500" s="300">
        <v>145</v>
      </c>
      <c r="AI500" s="241" t="s">
        <v>85</v>
      </c>
      <c r="AJ500" s="300">
        <v>1</v>
      </c>
      <c r="AK500" s="300">
        <v>2</v>
      </c>
      <c r="AL500" s="300">
        <f>AL492</f>
        <v>35.99</v>
      </c>
      <c r="AM500" s="300">
        <f>AM492</f>
        <v>2.7E-2</v>
      </c>
      <c r="AN500" s="300">
        <v>5</v>
      </c>
      <c r="AO500" s="300"/>
      <c r="AP500" s="300"/>
      <c r="AQ500" s="301">
        <f>AM500*I500+AL500</f>
        <v>37.747430000000001</v>
      </c>
      <c r="AR500" s="301">
        <f>0.1*AQ500</f>
        <v>3.7747430000000004</v>
      </c>
      <c r="AS500" s="302">
        <f>AJ500*3+0.25*AK500</f>
        <v>3.5</v>
      </c>
      <c r="AT500" s="302">
        <f>SUM(AQ500:AS500)/4</f>
        <v>11.255543250000001</v>
      </c>
      <c r="AU500" s="301">
        <f>10068.2*J500*POWER(10,-6)</f>
        <v>4.5873739660000003E-2</v>
      </c>
      <c r="AV500" s="302">
        <f t="shared" si="632"/>
        <v>56.32358998966</v>
      </c>
      <c r="AW500" s="303">
        <f>AJ500*H500</f>
        <v>2.5000000000000001E-5</v>
      </c>
      <c r="AX500" s="303">
        <f>H500*AK500</f>
        <v>5.0000000000000002E-5</v>
      </c>
      <c r="AY500" s="303">
        <f>H500*AV500</f>
        <v>1.4080897497415002E-3</v>
      </c>
    </row>
    <row r="501" spans="1:56" ht="15" thickBot="1" x14ac:dyDescent="0.35">
      <c r="P501" t="s">
        <v>85</v>
      </c>
      <c r="Q501" t="s">
        <v>85</v>
      </c>
      <c r="R501" t="s">
        <v>85</v>
      </c>
      <c r="S501" t="s">
        <v>85</v>
      </c>
      <c r="T501" t="s">
        <v>85</v>
      </c>
      <c r="U501" t="s">
        <v>85</v>
      </c>
      <c r="V501" t="s">
        <v>85</v>
      </c>
      <c r="W501" t="s">
        <v>85</v>
      </c>
      <c r="X501" t="s">
        <v>85</v>
      </c>
      <c r="Y501" t="s">
        <v>85</v>
      </c>
      <c r="Z501" t="s">
        <v>85</v>
      </c>
      <c r="AA501" t="s">
        <v>85</v>
      </c>
      <c r="AB501" t="s">
        <v>85</v>
      </c>
      <c r="AC501" t="s">
        <v>85</v>
      </c>
      <c r="AD501" t="s">
        <v>85</v>
      </c>
      <c r="AE501" t="s">
        <v>85</v>
      </c>
      <c r="AF501" t="s">
        <v>85</v>
      </c>
      <c r="AG501" t="s">
        <v>85</v>
      </c>
      <c r="AH501" t="s">
        <v>85</v>
      </c>
      <c r="AI501" t="s">
        <v>85</v>
      </c>
    </row>
    <row r="502" spans="1:56" s="241" customFormat="1" ht="18" customHeight="1" x14ac:dyDescent="0.3">
      <c r="A502" s="232" t="s">
        <v>19</v>
      </c>
      <c r="B502" s="330" t="s">
        <v>385</v>
      </c>
      <c r="C502" s="53" t="s">
        <v>349</v>
      </c>
      <c r="D502" s="234" t="s">
        <v>350</v>
      </c>
      <c r="E502" s="235">
        <v>9.9999999999999995E-7</v>
      </c>
      <c r="F502" s="233">
        <v>1</v>
      </c>
      <c r="G502" s="232">
        <v>0.05</v>
      </c>
      <c r="H502" s="236">
        <f>E502*F502*G502</f>
        <v>4.9999999999999998E-8</v>
      </c>
      <c r="I502" s="237">
        <v>31.64</v>
      </c>
      <c r="J502" s="238">
        <f>0.13*I502</f>
        <v>4.1132</v>
      </c>
      <c r="K502" s="239" t="s">
        <v>184</v>
      </c>
      <c r="L502" s="240">
        <f>15*I502</f>
        <v>474.6</v>
      </c>
      <c r="M502" s="241" t="str">
        <f t="shared" ref="M502:M510" si="644">A502</f>
        <v>С1</v>
      </c>
      <c r="N502" s="241" t="str">
        <f t="shared" ref="N502:N509" si="645">B502</f>
        <v>Рефлюксная емкость поз. Е-305 Рег. №ТО-339(У),
Учетный номер – №43-20-4531 ОК(НХС) Заводской № 105824,</v>
      </c>
      <c r="O502" s="241" t="str">
        <f t="shared" ref="O502:O509" si="646">D502</f>
        <v>Полное-огенный шар</v>
      </c>
      <c r="P502" s="241" t="s">
        <v>85</v>
      </c>
      <c r="Q502" s="241" t="s">
        <v>85</v>
      </c>
      <c r="R502" s="241" t="s">
        <v>85</v>
      </c>
      <c r="S502" s="241" t="s">
        <v>85</v>
      </c>
      <c r="T502" s="241" t="s">
        <v>85</v>
      </c>
      <c r="U502" s="241" t="s">
        <v>85</v>
      </c>
      <c r="V502" s="241" t="s">
        <v>85</v>
      </c>
      <c r="W502" s="241" t="s">
        <v>85</v>
      </c>
      <c r="X502" s="241" t="s">
        <v>85</v>
      </c>
      <c r="Y502" s="241" t="s">
        <v>85</v>
      </c>
      <c r="Z502" s="241" t="s">
        <v>85</v>
      </c>
      <c r="AA502" s="241" t="s">
        <v>85</v>
      </c>
      <c r="AB502" s="241" t="s">
        <v>85</v>
      </c>
      <c r="AC502" s="241" t="s">
        <v>85</v>
      </c>
      <c r="AD502" s="241" t="s">
        <v>85</v>
      </c>
      <c r="AE502" s="241">
        <v>50.5</v>
      </c>
      <c r="AF502" s="241">
        <v>84.5</v>
      </c>
      <c r="AG502" s="241">
        <v>104.5</v>
      </c>
      <c r="AH502" s="241">
        <v>138.5</v>
      </c>
      <c r="AI502" s="241" t="s">
        <v>85</v>
      </c>
      <c r="AJ502" s="242">
        <v>2</v>
      </c>
      <c r="AK502" s="242">
        <v>5</v>
      </c>
      <c r="AL502" s="243">
        <v>7.36</v>
      </c>
      <c r="AM502" s="243">
        <v>2.5000000000000001E-2</v>
      </c>
      <c r="AN502" s="243">
        <v>5</v>
      </c>
      <c r="AQ502" s="244">
        <f>AM502*I502+AL502</f>
        <v>8.1509999999999998</v>
      </c>
      <c r="AR502" s="244">
        <f>0.1*AQ502</f>
        <v>0.81510000000000005</v>
      </c>
      <c r="AS502" s="245">
        <f>AJ502*3+0.25*AK502</f>
        <v>7.25</v>
      </c>
      <c r="AT502" s="245">
        <f>SUM(AQ502:AS502)/4</f>
        <v>4.0540249999999993</v>
      </c>
      <c r="AU502" s="244">
        <f>10068.2*J502*POWER(10,-6)</f>
        <v>4.141252024E-2</v>
      </c>
      <c r="AV502" s="245">
        <f t="shared" ref="AV502:AV510" si="647">AU502+AT502+AS502+AR502+AQ502</f>
        <v>20.311537520239998</v>
      </c>
      <c r="AW502" s="246">
        <f>AJ502*H502</f>
        <v>9.9999999999999995E-8</v>
      </c>
      <c r="AX502" s="246">
        <f>H502*AK502</f>
        <v>2.4999999999999999E-7</v>
      </c>
      <c r="AY502" s="246">
        <f>H502*AV502</f>
        <v>1.015576876012E-6</v>
      </c>
    </row>
    <row r="503" spans="1:56" s="241" customFormat="1" x14ac:dyDescent="0.3">
      <c r="A503" s="232" t="s">
        <v>20</v>
      </c>
      <c r="B503" s="232" t="str">
        <f>B502</f>
        <v>Рефлюксная емкость поз. Е-305 Рег. №ТО-339(У),
Учетный номер – №43-20-4531 ОК(НХС) Заводской № 105824,</v>
      </c>
      <c r="C503" s="53" t="s">
        <v>211</v>
      </c>
      <c r="D503" s="234" t="s">
        <v>63</v>
      </c>
      <c r="E503" s="247">
        <f>E502</f>
        <v>9.9999999999999995E-7</v>
      </c>
      <c r="F503" s="248">
        <f>F502</f>
        <v>1</v>
      </c>
      <c r="G503" s="232">
        <v>0.19</v>
      </c>
      <c r="H503" s="236">
        <f t="shared" ref="H503:H510" si="648">E503*F503*G503</f>
        <v>1.8999999999999998E-7</v>
      </c>
      <c r="I503" s="249">
        <f>I502</f>
        <v>31.64</v>
      </c>
      <c r="J503" s="257">
        <v>1.98</v>
      </c>
      <c r="K503" s="250" t="s">
        <v>185</v>
      </c>
      <c r="L503" s="251">
        <v>2</v>
      </c>
      <c r="M503" s="241" t="str">
        <f t="shared" si="644"/>
        <v>С2</v>
      </c>
      <c r="N503" s="241" t="str">
        <f t="shared" si="645"/>
        <v>Рефлюксная емкость поз. Е-305 Рег. №ТО-339(У),
Учетный номер – №43-20-4531 ОК(НХС) Заводской № 105824,</v>
      </c>
      <c r="O503" s="241" t="str">
        <f t="shared" si="646"/>
        <v>Полное-взрыв</v>
      </c>
      <c r="P503" s="241" t="s">
        <v>85</v>
      </c>
      <c r="Q503" s="241" t="s">
        <v>85</v>
      </c>
      <c r="R503" s="241" t="s">
        <v>85</v>
      </c>
      <c r="S503" s="241" t="s">
        <v>85</v>
      </c>
      <c r="T503" s="241">
        <v>0</v>
      </c>
      <c r="U503" s="241">
        <v>80.599999999999994</v>
      </c>
      <c r="V503" s="241">
        <v>229.1</v>
      </c>
      <c r="W503" s="241">
        <v>582.1</v>
      </c>
      <c r="X503" s="241">
        <v>983.6</v>
      </c>
      <c r="Y503" s="241" t="s">
        <v>85</v>
      </c>
      <c r="Z503" s="241" t="s">
        <v>85</v>
      </c>
      <c r="AA503" s="241" t="s">
        <v>85</v>
      </c>
      <c r="AB503" s="241" t="s">
        <v>85</v>
      </c>
      <c r="AC503" s="241" t="s">
        <v>85</v>
      </c>
      <c r="AD503" s="241" t="s">
        <v>85</v>
      </c>
      <c r="AE503" s="241" t="s">
        <v>85</v>
      </c>
      <c r="AF503" s="241" t="s">
        <v>85</v>
      </c>
      <c r="AG503" s="241" t="s">
        <v>85</v>
      </c>
      <c r="AH503" s="241" t="s">
        <v>85</v>
      </c>
      <c r="AI503" s="241" t="s">
        <v>85</v>
      </c>
      <c r="AJ503" s="242">
        <v>3</v>
      </c>
      <c r="AK503" s="242">
        <v>8</v>
      </c>
      <c r="AL503" s="241">
        <f>AL502</f>
        <v>7.36</v>
      </c>
      <c r="AM503" s="241">
        <f>AM502</f>
        <v>2.5000000000000001E-2</v>
      </c>
      <c r="AN503" s="241">
        <f>AN502</f>
        <v>5</v>
      </c>
      <c r="AQ503" s="244">
        <f>AM503*I503+AL503</f>
        <v>8.1509999999999998</v>
      </c>
      <c r="AR503" s="244">
        <f t="shared" ref="AR503:AR509" si="649">0.1*AQ503</f>
        <v>0.81510000000000005</v>
      </c>
      <c r="AS503" s="245">
        <f t="shared" ref="AS503:AS509" si="650">AJ503*3+0.25*AK503</f>
        <v>11</v>
      </c>
      <c r="AT503" s="245">
        <f t="shared" ref="AT503:AT509" si="651">SUM(AQ503:AS503)/4</f>
        <v>4.9915249999999993</v>
      </c>
      <c r="AU503" s="244">
        <f>10068.2*J503*POWER(10,-6)*10</f>
        <v>0.19935036</v>
      </c>
      <c r="AV503" s="245">
        <f t="shared" si="647"/>
        <v>25.156975360000001</v>
      </c>
      <c r="AW503" s="246">
        <f t="shared" ref="AW503:AW509" si="652">AJ503*H503</f>
        <v>5.6999999999999994E-7</v>
      </c>
      <c r="AX503" s="246">
        <f t="shared" ref="AX503:AX509" si="653">H503*AK503</f>
        <v>1.5199999999999998E-6</v>
      </c>
      <c r="AY503" s="246">
        <f t="shared" ref="AY503" si="654">H503*AV503</f>
        <v>4.7798253183999996E-6</v>
      </c>
    </row>
    <row r="504" spans="1:56" s="241" customFormat="1" x14ac:dyDescent="0.3">
      <c r="A504" s="232" t="s">
        <v>21</v>
      </c>
      <c r="B504" s="232" t="str">
        <f>B502</f>
        <v>Рефлюксная емкость поз. Е-305 Рег. №ТО-339(У),
Учетный номер – №43-20-4531 ОК(НХС) Заводской № 105824,</v>
      </c>
      <c r="C504" s="53" t="s">
        <v>254</v>
      </c>
      <c r="D504" s="234" t="s">
        <v>61</v>
      </c>
      <c r="E504" s="247">
        <f>E502</f>
        <v>9.9999999999999995E-7</v>
      </c>
      <c r="F504" s="248">
        <f t="shared" ref="F504:F510" si="655">F503</f>
        <v>1</v>
      </c>
      <c r="G504" s="232">
        <v>0.76</v>
      </c>
      <c r="H504" s="236">
        <f t="shared" si="648"/>
        <v>7.5999999999999992E-7</v>
      </c>
      <c r="I504" s="249">
        <f>I502</f>
        <v>31.64</v>
      </c>
      <c r="J504" s="238">
        <v>0</v>
      </c>
      <c r="K504" s="250" t="s">
        <v>186</v>
      </c>
      <c r="L504" s="251">
        <v>10</v>
      </c>
      <c r="M504" s="241" t="str">
        <f t="shared" si="644"/>
        <v>С3</v>
      </c>
      <c r="N504" s="241" t="str">
        <f t="shared" si="645"/>
        <v>Рефлюксная емкость поз. Е-305 Рег. №ТО-339(У),
Учетный номер – №43-20-4531 ОК(НХС) Заводской № 105824,</v>
      </c>
      <c r="O504" s="241" t="str">
        <f t="shared" si="646"/>
        <v>Полное-ликвидация</v>
      </c>
      <c r="P504" s="241" t="s">
        <v>85</v>
      </c>
      <c r="Q504" s="241" t="s">
        <v>85</v>
      </c>
      <c r="R504" s="241" t="s">
        <v>85</v>
      </c>
      <c r="S504" s="241" t="s">
        <v>85</v>
      </c>
      <c r="T504" s="241" t="s">
        <v>85</v>
      </c>
      <c r="U504" s="241" t="s">
        <v>85</v>
      </c>
      <c r="V504" s="241" t="s">
        <v>85</v>
      </c>
      <c r="W504" s="241" t="s">
        <v>85</v>
      </c>
      <c r="X504" s="241" t="s">
        <v>85</v>
      </c>
      <c r="Y504" s="241" t="s">
        <v>85</v>
      </c>
      <c r="Z504" s="241" t="s">
        <v>85</v>
      </c>
      <c r="AA504" s="241" t="s">
        <v>85</v>
      </c>
      <c r="AB504" s="241" t="s">
        <v>85</v>
      </c>
      <c r="AC504" s="241" t="s">
        <v>85</v>
      </c>
      <c r="AD504" s="241" t="s">
        <v>85</v>
      </c>
      <c r="AE504" s="241" t="s">
        <v>85</v>
      </c>
      <c r="AF504" s="241" t="s">
        <v>85</v>
      </c>
      <c r="AG504" s="241" t="s">
        <v>85</v>
      </c>
      <c r="AH504" s="241" t="s">
        <v>85</v>
      </c>
      <c r="AI504" s="241" t="s">
        <v>85</v>
      </c>
      <c r="AJ504" s="241">
        <v>0</v>
      </c>
      <c r="AK504" s="241">
        <v>0</v>
      </c>
      <c r="AL504" s="241">
        <f>AL502</f>
        <v>7.36</v>
      </c>
      <c r="AM504" s="241">
        <f>AM502</f>
        <v>2.5000000000000001E-2</v>
      </c>
      <c r="AN504" s="241">
        <f>AN502</f>
        <v>5</v>
      </c>
      <c r="AQ504" s="244">
        <f>AM504*I504*0.1+AL504</f>
        <v>7.4391000000000007</v>
      </c>
      <c r="AR504" s="244">
        <f t="shared" si="649"/>
        <v>0.74391000000000007</v>
      </c>
      <c r="AS504" s="245">
        <f t="shared" si="650"/>
        <v>0</v>
      </c>
      <c r="AT504" s="245">
        <f t="shared" si="651"/>
        <v>2.0457525000000003</v>
      </c>
      <c r="AU504" s="244">
        <f>1333*J502*POWER(10,-6)</f>
        <v>5.4828956E-3</v>
      </c>
      <c r="AV504" s="245">
        <f t="shared" si="647"/>
        <v>10.234245395600002</v>
      </c>
      <c r="AW504" s="246">
        <f t="shared" si="652"/>
        <v>0</v>
      </c>
      <c r="AX504" s="246">
        <f t="shared" si="653"/>
        <v>0</v>
      </c>
      <c r="AY504" s="246">
        <f>H504*AV504</f>
        <v>7.7780265006560015E-6</v>
      </c>
    </row>
    <row r="505" spans="1:56" s="241" customFormat="1" x14ac:dyDescent="0.3">
      <c r="A505" s="232" t="s">
        <v>22</v>
      </c>
      <c r="B505" s="232" t="str">
        <f>B502</f>
        <v>Рефлюксная емкость поз. Е-305 Рег. №ТО-339(У),
Учетный номер – №43-20-4531 ОК(НХС) Заводской № 105824,</v>
      </c>
      <c r="C505" s="53" t="s">
        <v>222</v>
      </c>
      <c r="D505" s="234" t="s">
        <v>223</v>
      </c>
      <c r="E505" s="235">
        <v>1.0000000000000001E-5</v>
      </c>
      <c r="F505" s="248">
        <f t="shared" si="655"/>
        <v>1</v>
      </c>
      <c r="G505" s="232">
        <v>4.0000000000000008E-2</v>
      </c>
      <c r="H505" s="236">
        <f t="shared" si="648"/>
        <v>4.0000000000000009E-7</v>
      </c>
      <c r="I505" s="249">
        <f>0.15*I502</f>
        <v>4.7459999999999996</v>
      </c>
      <c r="J505" s="238">
        <f>I505</f>
        <v>4.7459999999999996</v>
      </c>
      <c r="K505" s="250" t="s">
        <v>188</v>
      </c>
      <c r="L505" s="251">
        <v>45390</v>
      </c>
      <c r="M505" s="241" t="str">
        <f t="shared" si="644"/>
        <v>С4</v>
      </c>
      <c r="N505" s="241" t="str">
        <f t="shared" si="645"/>
        <v>Рефлюксная емкость поз. Е-305 Рег. №ТО-339(У),
Учетный номер – №43-20-4531 ОК(НХС) Заводской № 105824,</v>
      </c>
      <c r="O505" s="241" t="str">
        <f t="shared" si="646"/>
        <v>Частичное факел</v>
      </c>
      <c r="P505" s="241" t="s">
        <v>85</v>
      </c>
      <c r="Q505" s="241" t="s">
        <v>85</v>
      </c>
      <c r="R505" s="241" t="s">
        <v>85</v>
      </c>
      <c r="S505" s="241" t="s">
        <v>85</v>
      </c>
      <c r="T505" s="241" t="s">
        <v>85</v>
      </c>
      <c r="U505" s="241" t="s">
        <v>85</v>
      </c>
      <c r="V505" s="241" t="s">
        <v>85</v>
      </c>
      <c r="W505" s="241" t="s">
        <v>85</v>
      </c>
      <c r="X505" s="241" t="s">
        <v>85</v>
      </c>
      <c r="Y505" s="241">
        <v>37</v>
      </c>
      <c r="Z505" s="241">
        <v>6</v>
      </c>
      <c r="AA505" s="241" t="s">
        <v>85</v>
      </c>
      <c r="AB505" s="241" t="s">
        <v>85</v>
      </c>
      <c r="AC505" s="241" t="s">
        <v>85</v>
      </c>
      <c r="AD505" s="241" t="s">
        <v>85</v>
      </c>
      <c r="AE505" s="241" t="s">
        <v>85</v>
      </c>
      <c r="AF505" s="241" t="s">
        <v>85</v>
      </c>
      <c r="AG505" s="241" t="s">
        <v>85</v>
      </c>
      <c r="AH505" s="241" t="s">
        <v>85</v>
      </c>
      <c r="AI505" s="241" t="s">
        <v>85</v>
      </c>
      <c r="AJ505" s="241">
        <v>1</v>
      </c>
      <c r="AK505" s="241">
        <v>1</v>
      </c>
      <c r="AL505" s="241">
        <f>0.1*$AL502</f>
        <v>0.7360000000000001</v>
      </c>
      <c r="AM505" s="241">
        <f>AM503</f>
        <v>2.5000000000000001E-2</v>
      </c>
      <c r="AN505" s="241">
        <f>AN502</f>
        <v>5</v>
      </c>
      <c r="AQ505" s="244">
        <f>AM505*I505*0.1+AL505</f>
        <v>0.74786500000000011</v>
      </c>
      <c r="AR505" s="244">
        <f t="shared" si="649"/>
        <v>7.478650000000002E-2</v>
      </c>
      <c r="AS505" s="245">
        <f t="shared" si="650"/>
        <v>3.25</v>
      </c>
      <c r="AT505" s="245">
        <f t="shared" si="651"/>
        <v>1.018162875</v>
      </c>
      <c r="AU505" s="244">
        <f>10068.2*J505*POWER(10,-6)</f>
        <v>4.7783677199999999E-2</v>
      </c>
      <c r="AV505" s="245">
        <f t="shared" si="647"/>
        <v>5.1385980521999999</v>
      </c>
      <c r="AW505" s="246">
        <f t="shared" si="652"/>
        <v>4.0000000000000009E-7</v>
      </c>
      <c r="AX505" s="246">
        <f t="shared" si="653"/>
        <v>4.0000000000000009E-7</v>
      </c>
      <c r="AY505" s="246">
        <f t="shared" ref="AY505:AY509" si="656">H505*AV505</f>
        <v>2.0554392208800005E-6</v>
      </c>
    </row>
    <row r="506" spans="1:56" s="241" customFormat="1" x14ac:dyDescent="0.3">
      <c r="A506" s="232" t="s">
        <v>23</v>
      </c>
      <c r="B506" s="232" t="str">
        <f>B502</f>
        <v>Рефлюксная емкость поз. Е-305 Рег. №ТО-339(У),
Учетный номер – №43-20-4531 ОК(НХС) Заводской № 105824,</v>
      </c>
      <c r="C506" s="53" t="s">
        <v>255</v>
      </c>
      <c r="D506" s="234" t="s">
        <v>62</v>
      </c>
      <c r="E506" s="247">
        <f>E505</f>
        <v>1.0000000000000001E-5</v>
      </c>
      <c r="F506" s="248">
        <f t="shared" si="655"/>
        <v>1</v>
      </c>
      <c r="G506" s="232">
        <v>0.16000000000000003</v>
      </c>
      <c r="H506" s="236">
        <f t="shared" si="648"/>
        <v>1.6000000000000004E-6</v>
      </c>
      <c r="I506" s="249">
        <f>0.15*I502</f>
        <v>4.7459999999999996</v>
      </c>
      <c r="J506" s="238">
        <v>0</v>
      </c>
      <c r="K506" s="250" t="s">
        <v>189</v>
      </c>
      <c r="L506" s="251">
        <v>3</v>
      </c>
      <c r="M506" s="241" t="str">
        <f t="shared" si="644"/>
        <v>С5</v>
      </c>
      <c r="N506" s="241" t="str">
        <f t="shared" si="645"/>
        <v>Рефлюксная емкость поз. Е-305 Рег. №ТО-339(У),
Учетный номер – №43-20-4531 ОК(НХС) Заводской № 105824,</v>
      </c>
      <c r="O506" s="241" t="str">
        <f t="shared" si="646"/>
        <v>Частичное-ликвидация</v>
      </c>
      <c r="P506" s="241" t="s">
        <v>85</v>
      </c>
      <c r="Q506" s="241" t="s">
        <v>85</v>
      </c>
      <c r="R506" s="241" t="s">
        <v>85</v>
      </c>
      <c r="S506" s="241" t="s">
        <v>85</v>
      </c>
      <c r="T506" s="241" t="s">
        <v>85</v>
      </c>
      <c r="U506" s="241" t="s">
        <v>85</v>
      </c>
      <c r="V506" s="241" t="s">
        <v>85</v>
      </c>
      <c r="W506" s="241" t="s">
        <v>85</v>
      </c>
      <c r="X506" s="241" t="s">
        <v>85</v>
      </c>
      <c r="Y506" s="241" t="s">
        <v>85</v>
      </c>
      <c r="Z506" s="241" t="s">
        <v>85</v>
      </c>
      <c r="AA506" s="241" t="s">
        <v>85</v>
      </c>
      <c r="AB506" s="241" t="s">
        <v>85</v>
      </c>
      <c r="AC506" s="241" t="s">
        <v>85</v>
      </c>
      <c r="AD506" s="241" t="s">
        <v>85</v>
      </c>
      <c r="AE506" s="241" t="s">
        <v>85</v>
      </c>
      <c r="AF506" s="241" t="s">
        <v>85</v>
      </c>
      <c r="AG506" s="241" t="s">
        <v>85</v>
      </c>
      <c r="AH506" s="241" t="s">
        <v>85</v>
      </c>
      <c r="AI506" s="241" t="s">
        <v>85</v>
      </c>
      <c r="AJ506" s="241">
        <v>0</v>
      </c>
      <c r="AK506" s="241">
        <v>1</v>
      </c>
      <c r="AL506" s="241">
        <f t="shared" ref="AL506:AL509" si="657">0.1*$AL503</f>
        <v>0.7360000000000001</v>
      </c>
      <c r="AM506" s="241">
        <f>AM502</f>
        <v>2.5000000000000001E-2</v>
      </c>
      <c r="AN506" s="241">
        <f>ROUNDUP(AN502/3,0)</f>
        <v>2</v>
      </c>
      <c r="AQ506" s="244">
        <f>AM506*I506+AL506</f>
        <v>0.85465000000000013</v>
      </c>
      <c r="AR506" s="244">
        <f t="shared" si="649"/>
        <v>8.5465000000000013E-2</v>
      </c>
      <c r="AS506" s="245">
        <f t="shared" si="650"/>
        <v>0.25</v>
      </c>
      <c r="AT506" s="245">
        <f t="shared" si="651"/>
        <v>0.29752875000000001</v>
      </c>
      <c r="AU506" s="244">
        <f>1333*J503*POWER(10,-6)*10</f>
        <v>2.6393400000000001E-2</v>
      </c>
      <c r="AV506" s="245">
        <f t="shared" si="647"/>
        <v>1.5140371500000001</v>
      </c>
      <c r="AW506" s="246">
        <f t="shared" si="652"/>
        <v>0</v>
      </c>
      <c r="AX506" s="246">
        <f t="shared" si="653"/>
        <v>1.6000000000000004E-6</v>
      </c>
      <c r="AY506" s="246">
        <f t="shared" si="656"/>
        <v>2.4224594400000008E-6</v>
      </c>
    </row>
    <row r="507" spans="1:56" s="241" customFormat="1" x14ac:dyDescent="0.3">
      <c r="A507" s="232" t="s">
        <v>24</v>
      </c>
      <c r="B507" s="232" t="str">
        <f>B502</f>
        <v>Рефлюксная емкость поз. Е-305 Рег. №ТО-339(У),
Учетный номер – №43-20-4531 ОК(НХС) Заводской № 105824,</v>
      </c>
      <c r="C507" s="53" t="s">
        <v>224</v>
      </c>
      <c r="D507" s="234" t="s">
        <v>223</v>
      </c>
      <c r="E507" s="247">
        <f>E506</f>
        <v>1.0000000000000001E-5</v>
      </c>
      <c r="F507" s="248">
        <f t="shared" si="655"/>
        <v>1</v>
      </c>
      <c r="G507" s="232">
        <v>4.0000000000000008E-2</v>
      </c>
      <c r="H507" s="236">
        <f t="shared" si="648"/>
        <v>4.0000000000000009E-7</v>
      </c>
      <c r="I507" s="249">
        <f>I505*0.15</f>
        <v>0.71189999999999987</v>
      </c>
      <c r="J507" s="238">
        <f>I507</f>
        <v>0.71189999999999987</v>
      </c>
      <c r="K507" s="253" t="s">
        <v>200</v>
      </c>
      <c r="L507" s="254">
        <v>21</v>
      </c>
      <c r="M507" s="241" t="str">
        <f t="shared" si="644"/>
        <v>С6</v>
      </c>
      <c r="N507" s="241" t="str">
        <f t="shared" si="645"/>
        <v>Рефлюксная емкость поз. Е-305 Рег. №ТО-339(У),
Учетный номер – №43-20-4531 ОК(НХС) Заводской № 105824,</v>
      </c>
      <c r="O507" s="241" t="str">
        <f t="shared" si="646"/>
        <v>Частичное факел</v>
      </c>
      <c r="P507" s="241" t="s">
        <v>85</v>
      </c>
      <c r="Q507" s="241" t="s">
        <v>85</v>
      </c>
      <c r="R507" s="241" t="s">
        <v>85</v>
      </c>
      <c r="S507" s="241" t="s">
        <v>85</v>
      </c>
      <c r="T507" s="241" t="s">
        <v>85</v>
      </c>
      <c r="U507" s="241" t="s">
        <v>85</v>
      </c>
      <c r="V507" s="241" t="s">
        <v>85</v>
      </c>
      <c r="W507" s="241" t="s">
        <v>85</v>
      </c>
      <c r="X507" s="241" t="s">
        <v>85</v>
      </c>
      <c r="Y507" s="241">
        <v>11</v>
      </c>
      <c r="Z507" s="241">
        <v>2</v>
      </c>
      <c r="AA507" s="241" t="s">
        <v>85</v>
      </c>
      <c r="AB507" s="241" t="s">
        <v>85</v>
      </c>
      <c r="AC507" s="241" t="s">
        <v>85</v>
      </c>
      <c r="AD507" s="241" t="s">
        <v>85</v>
      </c>
      <c r="AE507" s="241" t="s">
        <v>85</v>
      </c>
      <c r="AF507" s="241" t="s">
        <v>85</v>
      </c>
      <c r="AG507" s="241" t="s">
        <v>85</v>
      </c>
      <c r="AH507" s="241" t="s">
        <v>85</v>
      </c>
      <c r="AI507" s="241" t="s">
        <v>85</v>
      </c>
      <c r="AJ507" s="241">
        <v>1</v>
      </c>
      <c r="AK507" s="241">
        <v>1</v>
      </c>
      <c r="AL507" s="241">
        <f t="shared" si="657"/>
        <v>0.7360000000000001</v>
      </c>
      <c r="AM507" s="241">
        <f>AM502</f>
        <v>2.5000000000000001E-2</v>
      </c>
      <c r="AN507" s="241">
        <f>AN506</f>
        <v>2</v>
      </c>
      <c r="AQ507" s="244">
        <f t="shared" ref="AQ507:AQ508" si="658">AM507*I507+AL507</f>
        <v>0.75379750000000012</v>
      </c>
      <c r="AR507" s="244">
        <f t="shared" si="649"/>
        <v>7.5379750000000023E-2</v>
      </c>
      <c r="AS507" s="245">
        <f t="shared" si="650"/>
        <v>3.25</v>
      </c>
      <c r="AT507" s="245">
        <f t="shared" si="651"/>
        <v>1.0197943125</v>
      </c>
      <c r="AU507" s="244">
        <f>10068.2*J507*POWER(10,-6)</f>
        <v>7.1675515799999989E-3</v>
      </c>
      <c r="AV507" s="245">
        <f t="shared" si="647"/>
        <v>5.1061391140800003</v>
      </c>
      <c r="AW507" s="246">
        <f t="shared" si="652"/>
        <v>4.0000000000000009E-7</v>
      </c>
      <c r="AX507" s="246">
        <f t="shared" si="653"/>
        <v>4.0000000000000009E-7</v>
      </c>
      <c r="AY507" s="246">
        <f t="shared" si="656"/>
        <v>2.0424556456320008E-6</v>
      </c>
    </row>
    <row r="508" spans="1:56" s="241" customFormat="1" x14ac:dyDescent="0.3">
      <c r="A508" s="232" t="s">
        <v>219</v>
      </c>
      <c r="B508" s="232" t="str">
        <f>B502</f>
        <v>Рефлюксная емкость поз. Е-305 Рег. №ТО-339(У),
Учетный номер – №43-20-4531 ОК(НХС) Заводской № 105824,</v>
      </c>
      <c r="C508" s="53" t="s">
        <v>225</v>
      </c>
      <c r="D508" s="234" t="s">
        <v>174</v>
      </c>
      <c r="E508" s="247">
        <f>E506</f>
        <v>1.0000000000000001E-5</v>
      </c>
      <c r="F508" s="248">
        <f t="shared" si="655"/>
        <v>1</v>
      </c>
      <c r="G508" s="232">
        <v>0.15200000000000002</v>
      </c>
      <c r="H508" s="236">
        <f t="shared" si="648"/>
        <v>1.5200000000000003E-6</v>
      </c>
      <c r="I508" s="249">
        <f>I505*0.15</f>
        <v>0.71189999999999987</v>
      </c>
      <c r="J508" s="238">
        <f>I508</f>
        <v>0.71189999999999987</v>
      </c>
      <c r="K508" s="250"/>
      <c r="L508" s="251"/>
      <c r="M508" s="241" t="str">
        <f t="shared" si="644"/>
        <v>С7</v>
      </c>
      <c r="N508" s="241" t="str">
        <f t="shared" si="645"/>
        <v>Рефлюксная емкость поз. Е-305 Рег. №ТО-339(У),
Учетный номер – №43-20-4531 ОК(НХС) Заводской № 105824,</v>
      </c>
      <c r="O508" s="241" t="str">
        <f t="shared" si="646"/>
        <v>Частичное-пожар-вспышка</v>
      </c>
      <c r="P508" s="241" t="s">
        <v>85</v>
      </c>
      <c r="Q508" s="241" t="s">
        <v>85</v>
      </c>
      <c r="R508" s="241" t="s">
        <v>85</v>
      </c>
      <c r="S508" s="241" t="s">
        <v>85</v>
      </c>
      <c r="T508" s="241" t="s">
        <v>85</v>
      </c>
      <c r="U508" s="241" t="s">
        <v>85</v>
      </c>
      <c r="V508" s="241" t="s">
        <v>85</v>
      </c>
      <c r="W508" s="241" t="s">
        <v>85</v>
      </c>
      <c r="X508" s="241" t="s">
        <v>85</v>
      </c>
      <c r="Y508" s="241" t="s">
        <v>85</v>
      </c>
      <c r="Z508" s="241" t="s">
        <v>85</v>
      </c>
      <c r="AA508" s="241">
        <v>29.96</v>
      </c>
      <c r="AB508" s="241">
        <v>35.950000000000003</v>
      </c>
      <c r="AC508" s="241" t="s">
        <v>85</v>
      </c>
      <c r="AD508" s="241" t="s">
        <v>85</v>
      </c>
      <c r="AE508" s="241" t="s">
        <v>85</v>
      </c>
      <c r="AF508" s="241" t="s">
        <v>85</v>
      </c>
      <c r="AG508" s="241" t="s">
        <v>85</v>
      </c>
      <c r="AH508" s="241" t="s">
        <v>85</v>
      </c>
      <c r="AI508" s="241" t="s">
        <v>85</v>
      </c>
      <c r="AJ508" s="241">
        <v>1</v>
      </c>
      <c r="AK508" s="241">
        <v>1</v>
      </c>
      <c r="AL508" s="241">
        <f t="shared" si="657"/>
        <v>7.3600000000000013E-2</v>
      </c>
      <c r="AM508" s="241">
        <f>AM502</f>
        <v>2.5000000000000001E-2</v>
      </c>
      <c r="AN508" s="241">
        <f>ROUNDUP(AN502/3,0)</f>
        <v>2</v>
      </c>
      <c r="AQ508" s="244">
        <f t="shared" si="658"/>
        <v>9.1397500000000007E-2</v>
      </c>
      <c r="AR508" s="244">
        <f t="shared" si="649"/>
        <v>9.1397500000000003E-3</v>
      </c>
      <c r="AS508" s="245">
        <f t="shared" si="650"/>
        <v>3.25</v>
      </c>
      <c r="AT508" s="245">
        <f t="shared" si="651"/>
        <v>0.83763431249999998</v>
      </c>
      <c r="AU508" s="244">
        <f>10068.2*J508*POWER(10,-6)</f>
        <v>7.1675515799999989E-3</v>
      </c>
      <c r="AV508" s="245">
        <f t="shared" si="647"/>
        <v>4.1953391140800003</v>
      </c>
      <c r="AW508" s="246">
        <f t="shared" si="652"/>
        <v>1.5200000000000003E-6</v>
      </c>
      <c r="AX508" s="246">
        <f t="shared" si="653"/>
        <v>1.5200000000000003E-6</v>
      </c>
      <c r="AY508" s="246">
        <f t="shared" si="656"/>
        <v>6.3769154534016011E-6</v>
      </c>
    </row>
    <row r="509" spans="1:56" s="241" customFormat="1" ht="15" thickBot="1" x14ac:dyDescent="0.35">
      <c r="A509" s="232" t="s">
        <v>220</v>
      </c>
      <c r="B509" s="232" t="str">
        <f>B502</f>
        <v>Рефлюксная емкость поз. Е-305 Рег. №ТО-339(У),
Учетный номер – №43-20-4531 ОК(НХС) Заводской № 105824,</v>
      </c>
      <c r="C509" s="53" t="s">
        <v>226</v>
      </c>
      <c r="D509" s="234" t="s">
        <v>62</v>
      </c>
      <c r="E509" s="247">
        <f>E506</f>
        <v>1.0000000000000001E-5</v>
      </c>
      <c r="F509" s="248">
        <f t="shared" si="655"/>
        <v>1</v>
      </c>
      <c r="G509" s="232">
        <v>0.6080000000000001</v>
      </c>
      <c r="H509" s="236">
        <f t="shared" si="648"/>
        <v>6.0800000000000011E-6</v>
      </c>
      <c r="I509" s="249">
        <f>I505*0.15</f>
        <v>0.71189999999999987</v>
      </c>
      <c r="J509" s="238">
        <v>0</v>
      </c>
      <c r="K509" s="255"/>
      <c r="L509" s="256"/>
      <c r="M509" s="241" t="str">
        <f t="shared" si="644"/>
        <v>С8</v>
      </c>
      <c r="N509" s="241" t="str">
        <f t="shared" si="645"/>
        <v>Рефлюксная емкость поз. Е-305 Рег. №ТО-339(У),
Учетный номер – №43-20-4531 ОК(НХС) Заводской № 105824,</v>
      </c>
      <c r="O509" s="241" t="str">
        <f t="shared" si="646"/>
        <v>Частичное-ликвидация</v>
      </c>
      <c r="P509" s="241" t="s">
        <v>85</v>
      </c>
      <c r="Q509" s="241" t="s">
        <v>85</v>
      </c>
      <c r="R509" s="241" t="s">
        <v>85</v>
      </c>
      <c r="S509" s="241" t="s">
        <v>85</v>
      </c>
      <c r="T509" s="241" t="s">
        <v>85</v>
      </c>
      <c r="U509" s="241" t="s">
        <v>85</v>
      </c>
      <c r="V509" s="241" t="s">
        <v>85</v>
      </c>
      <c r="W509" s="241" t="s">
        <v>85</v>
      </c>
      <c r="X509" s="241" t="s">
        <v>85</v>
      </c>
      <c r="Y509" s="241" t="s">
        <v>85</v>
      </c>
      <c r="Z509" s="241" t="s">
        <v>85</v>
      </c>
      <c r="AA509" s="241" t="s">
        <v>85</v>
      </c>
      <c r="AB509" s="241" t="s">
        <v>85</v>
      </c>
      <c r="AC509" s="241" t="s">
        <v>85</v>
      </c>
      <c r="AD509" s="241" t="s">
        <v>85</v>
      </c>
      <c r="AE509" s="241" t="s">
        <v>85</v>
      </c>
      <c r="AF509" s="241" t="s">
        <v>85</v>
      </c>
      <c r="AG509" s="241" t="s">
        <v>85</v>
      </c>
      <c r="AH509" s="241" t="s">
        <v>85</v>
      </c>
      <c r="AI509" s="241" t="s">
        <v>85</v>
      </c>
      <c r="AJ509" s="241">
        <v>0</v>
      </c>
      <c r="AK509" s="241">
        <v>0</v>
      </c>
      <c r="AL509" s="241">
        <f t="shared" si="657"/>
        <v>7.3600000000000013E-2</v>
      </c>
      <c r="AM509" s="241">
        <f>AM502</f>
        <v>2.5000000000000001E-2</v>
      </c>
      <c r="AN509" s="241">
        <f>ROUNDUP(AN502/3,0)</f>
        <v>2</v>
      </c>
      <c r="AQ509" s="244">
        <f>AM509*I509*0.1+AL509</f>
        <v>7.5379750000000009E-2</v>
      </c>
      <c r="AR509" s="244">
        <f t="shared" si="649"/>
        <v>7.5379750000000014E-3</v>
      </c>
      <c r="AS509" s="245">
        <f t="shared" si="650"/>
        <v>0</v>
      </c>
      <c r="AT509" s="245">
        <f t="shared" si="651"/>
        <v>2.0729431250000003E-2</v>
      </c>
      <c r="AU509" s="244">
        <f>1333*J507*POWER(10,-6)</f>
        <v>9.4896269999999972E-4</v>
      </c>
      <c r="AV509" s="245">
        <f t="shared" si="647"/>
        <v>0.10459611895000001</v>
      </c>
      <c r="AW509" s="246">
        <f t="shared" si="652"/>
        <v>0</v>
      </c>
      <c r="AX509" s="246">
        <f t="shared" si="653"/>
        <v>0</v>
      </c>
      <c r="AY509" s="246">
        <f t="shared" si="656"/>
        <v>6.3594440321600023E-7</v>
      </c>
    </row>
    <row r="510" spans="1:56" s="241" customFormat="1" x14ac:dyDescent="0.3">
      <c r="A510" s="296" t="s">
        <v>251</v>
      </c>
      <c r="B510" s="296" t="str">
        <f>B502</f>
        <v>Рефлюксная емкость поз. Е-305 Рег. №ТО-339(У),
Учетный номер – №43-20-4531 ОК(НХС) Заводской № 105824,</v>
      </c>
      <c r="C510" s="296" t="s">
        <v>354</v>
      </c>
      <c r="D510" s="296" t="s">
        <v>355</v>
      </c>
      <c r="E510" s="297">
        <v>2.5000000000000001E-5</v>
      </c>
      <c r="F510" s="248">
        <f t="shared" si="655"/>
        <v>1</v>
      </c>
      <c r="G510" s="296">
        <v>1</v>
      </c>
      <c r="H510" s="298">
        <f t="shared" si="648"/>
        <v>2.5000000000000001E-5</v>
      </c>
      <c r="I510" s="299">
        <f>I502</f>
        <v>31.64</v>
      </c>
      <c r="J510" s="299">
        <f>I510*0.2</f>
        <v>6.3280000000000003</v>
      </c>
      <c r="K510" s="296"/>
      <c r="L510" s="296"/>
      <c r="M510" s="300" t="str">
        <f t="shared" si="644"/>
        <v>С9</v>
      </c>
      <c r="N510" s="300"/>
      <c r="O510" s="300"/>
      <c r="P510" s="300">
        <v>18.399999999999999</v>
      </c>
      <c r="Q510" s="300">
        <v>25.5</v>
      </c>
      <c r="R510" s="300">
        <v>36.4</v>
      </c>
      <c r="S510" s="300">
        <v>67.900000000000006</v>
      </c>
      <c r="T510" s="300" t="s">
        <v>85</v>
      </c>
      <c r="U510" s="300" t="s">
        <v>85</v>
      </c>
      <c r="V510" s="300" t="s">
        <v>85</v>
      </c>
      <c r="W510" s="300" t="s">
        <v>85</v>
      </c>
      <c r="X510" s="300" t="s">
        <v>85</v>
      </c>
      <c r="Y510" s="300" t="s">
        <v>85</v>
      </c>
      <c r="Z510" s="300" t="s">
        <v>85</v>
      </c>
      <c r="AA510" s="300" t="s">
        <v>85</v>
      </c>
      <c r="AB510" s="300" t="s">
        <v>85</v>
      </c>
      <c r="AC510" s="300" t="s">
        <v>85</v>
      </c>
      <c r="AD510" s="300" t="s">
        <v>85</v>
      </c>
      <c r="AE510" s="300">
        <v>66.5</v>
      </c>
      <c r="AF510" s="300">
        <v>105</v>
      </c>
      <c r="AG510" s="300">
        <v>127.5</v>
      </c>
      <c r="AH510" s="300">
        <v>167.5</v>
      </c>
      <c r="AI510" s="241" t="s">
        <v>85</v>
      </c>
      <c r="AJ510" s="300">
        <v>1</v>
      </c>
      <c r="AK510" s="300">
        <v>2</v>
      </c>
      <c r="AL510" s="300">
        <f>AL502</f>
        <v>7.36</v>
      </c>
      <c r="AM510" s="300">
        <f>AM502</f>
        <v>2.5000000000000001E-2</v>
      </c>
      <c r="AN510" s="300">
        <v>5</v>
      </c>
      <c r="AO510" s="300"/>
      <c r="AP510" s="300"/>
      <c r="AQ510" s="301">
        <f>AM510*I510+AL510</f>
        <v>8.1509999999999998</v>
      </c>
      <c r="AR510" s="301">
        <f>0.1*AQ510</f>
        <v>0.81510000000000005</v>
      </c>
      <c r="AS510" s="302">
        <f>AJ510*3+0.25*AK510</f>
        <v>3.5</v>
      </c>
      <c r="AT510" s="302">
        <f>SUM(AQ510:AS510)/4</f>
        <v>3.1165249999999998</v>
      </c>
      <c r="AU510" s="301">
        <f>10068.2*J510*POWER(10,-6)</f>
        <v>6.3711569600000004E-2</v>
      </c>
      <c r="AV510" s="302">
        <f t="shared" si="647"/>
        <v>15.646336569599999</v>
      </c>
      <c r="AW510" s="303">
        <f>AJ510*H510</f>
        <v>2.5000000000000001E-5</v>
      </c>
      <c r="AX510" s="303">
        <f>H510*AK510</f>
        <v>5.0000000000000002E-5</v>
      </c>
      <c r="AY510" s="303">
        <f>H510*AV510</f>
        <v>3.9115841424000001E-4</v>
      </c>
    </row>
    <row r="511" spans="1:56" s="328" customFormat="1" ht="15" thickBot="1" x14ac:dyDescent="0.35">
      <c r="A511" s="327"/>
      <c r="B511" s="327"/>
      <c r="D511" s="329"/>
      <c r="E511" s="327"/>
      <c r="F511" s="327"/>
      <c r="G511" s="327"/>
      <c r="H511" s="327"/>
      <c r="I511" s="327"/>
      <c r="J511" s="327"/>
      <c r="K511" s="327"/>
      <c r="P511" s="328" t="s">
        <v>85</v>
      </c>
      <c r="Q511" s="328" t="s">
        <v>85</v>
      </c>
      <c r="R511" s="328" t="s">
        <v>85</v>
      </c>
      <c r="S511" s="328" t="s">
        <v>85</v>
      </c>
      <c r="T511" s="328" t="s">
        <v>85</v>
      </c>
      <c r="U511" s="328" t="s">
        <v>85</v>
      </c>
      <c r="V511" s="328" t="s">
        <v>85</v>
      </c>
      <c r="W511" s="328" t="s">
        <v>85</v>
      </c>
      <c r="X511" s="328" t="s">
        <v>85</v>
      </c>
      <c r="Y511" s="328" t="s">
        <v>85</v>
      </c>
      <c r="Z511" s="328" t="s">
        <v>85</v>
      </c>
      <c r="AA511" s="328" t="s">
        <v>85</v>
      </c>
      <c r="AB511" s="328" t="s">
        <v>85</v>
      </c>
      <c r="AC511" s="328" t="s">
        <v>85</v>
      </c>
      <c r="AD511" s="328" t="s">
        <v>85</v>
      </c>
      <c r="AE511" s="328" t="s">
        <v>85</v>
      </c>
      <c r="AF511" s="328" t="s">
        <v>85</v>
      </c>
      <c r="AG511" s="328" t="s">
        <v>85</v>
      </c>
      <c r="AH511" s="328" t="s">
        <v>85</v>
      </c>
      <c r="AI511" s="328" t="s">
        <v>85</v>
      </c>
    </row>
    <row r="512" spans="1:56" ht="18" customHeight="1" x14ac:dyDescent="0.3">
      <c r="A512" s="48" t="s">
        <v>19</v>
      </c>
      <c r="B512" s="163" t="s">
        <v>386</v>
      </c>
      <c r="C512" s="179" t="s">
        <v>191</v>
      </c>
      <c r="D512" s="49" t="s">
        <v>192</v>
      </c>
      <c r="E512" s="166">
        <v>9.9999999999999995E-8</v>
      </c>
      <c r="F512" s="163">
        <v>215</v>
      </c>
      <c r="G512" s="48">
        <v>0.2</v>
      </c>
      <c r="H512" s="50">
        <f>E512*F512*G512</f>
        <v>4.2999999999999995E-6</v>
      </c>
      <c r="I512" s="164">
        <v>3.69</v>
      </c>
      <c r="J512" s="169">
        <f>I512</f>
        <v>3.69</v>
      </c>
      <c r="K512" s="172" t="s">
        <v>184</v>
      </c>
      <c r="L512" s="177">
        <v>0</v>
      </c>
      <c r="M512" s="92" t="str">
        <f t="shared" ref="M512:M519" si="659">A512</f>
        <v>С1</v>
      </c>
      <c r="N512" s="92" t="str">
        <f t="shared" ref="N512:N519" si="660">B512</f>
        <v>Трубопровод природный газ Рег.№ТТ-242</v>
      </c>
      <c r="O512" s="92" t="str">
        <f t="shared" ref="O512:O519" si="661">D512</f>
        <v>Полное-факел</v>
      </c>
      <c r="P512" s="92" t="s">
        <v>85</v>
      </c>
      <c r="Q512" s="92" t="s">
        <v>85</v>
      </c>
      <c r="R512" s="92" t="s">
        <v>85</v>
      </c>
      <c r="S512" s="92" t="s">
        <v>85</v>
      </c>
      <c r="T512" s="92" t="s">
        <v>85</v>
      </c>
      <c r="U512" s="92" t="s">
        <v>85</v>
      </c>
      <c r="V512" s="92" t="s">
        <v>85</v>
      </c>
      <c r="W512" s="92" t="s">
        <v>85</v>
      </c>
      <c r="X512" s="92" t="s">
        <v>85</v>
      </c>
      <c r="Y512" s="92">
        <v>23</v>
      </c>
      <c r="Z512" s="92">
        <v>4</v>
      </c>
      <c r="AA512" s="92" t="s">
        <v>85</v>
      </c>
      <c r="AB512" s="92" t="s">
        <v>85</v>
      </c>
      <c r="AC512" s="92" t="s">
        <v>85</v>
      </c>
      <c r="AD512" s="92" t="s">
        <v>85</v>
      </c>
      <c r="AE512" s="92" t="s">
        <v>85</v>
      </c>
      <c r="AF512" s="92" t="s">
        <v>85</v>
      </c>
      <c r="AG512" s="92" t="s">
        <v>85</v>
      </c>
      <c r="AH512" s="92" t="s">
        <v>85</v>
      </c>
      <c r="AI512" t="s">
        <v>85</v>
      </c>
      <c r="AJ512" s="52">
        <v>2</v>
      </c>
      <c r="AK512" s="52">
        <v>3</v>
      </c>
      <c r="AL512" s="165">
        <v>0.59</v>
      </c>
      <c r="AM512" s="165">
        <v>2.7E-2</v>
      </c>
      <c r="AN512" s="165">
        <v>3</v>
      </c>
      <c r="AO512" s="92"/>
      <c r="AP512" s="92"/>
      <c r="AQ512" s="93">
        <f>AM512*I512+AL512</f>
        <v>0.68962999999999997</v>
      </c>
      <c r="AR512" s="93">
        <f>0.1*AQ512</f>
        <v>6.8962999999999997E-2</v>
      </c>
      <c r="AS512" s="94">
        <f>AJ512*3+0.25*AK512</f>
        <v>6.75</v>
      </c>
      <c r="AT512" s="94">
        <f>SUM(AQ512:AS512)/4</f>
        <v>1.8771482500000001</v>
      </c>
      <c r="AU512" s="93">
        <f>10068.2*J512*POWER(10,-6)</f>
        <v>3.7151658000000004E-2</v>
      </c>
      <c r="AV512" s="94">
        <f t="shared" ref="AV512:AV519" si="662">AU512+AT512+AS512+AR512+AQ512</f>
        <v>9.4228929079999997</v>
      </c>
      <c r="AW512" s="95">
        <f>AJ512*H512</f>
        <v>8.599999999999999E-6</v>
      </c>
      <c r="AX512" s="95">
        <f>H512*AK512</f>
        <v>1.2899999999999998E-5</v>
      </c>
      <c r="AY512" s="95">
        <f>H512*AV512</f>
        <v>4.0518439504399997E-5</v>
      </c>
      <c r="BD512" s="3">
        <f>MAX(AV512:AV730)</f>
        <v>471.81258000000003</v>
      </c>
    </row>
    <row r="513" spans="1:51" x14ac:dyDescent="0.3">
      <c r="A513" s="48" t="s">
        <v>20</v>
      </c>
      <c r="B513" s="48" t="str">
        <f>B512</f>
        <v>Трубопровод природный газ Рег.№ТТ-242</v>
      </c>
      <c r="C513" s="179" t="s">
        <v>169</v>
      </c>
      <c r="D513" s="49" t="s">
        <v>63</v>
      </c>
      <c r="E513" s="167">
        <f>E512</f>
        <v>9.9999999999999995E-8</v>
      </c>
      <c r="F513" s="168">
        <f>F512</f>
        <v>215</v>
      </c>
      <c r="G513" s="48">
        <v>0.1152</v>
      </c>
      <c r="H513" s="50">
        <f t="shared" ref="H513:H519" si="663">E513*F513*G513</f>
        <v>2.4767999999999997E-6</v>
      </c>
      <c r="I513" s="162">
        <f>I512</f>
        <v>3.69</v>
      </c>
      <c r="J513" s="180">
        <f>0.067*I512</f>
        <v>0.24723000000000001</v>
      </c>
      <c r="K513" s="174" t="s">
        <v>185</v>
      </c>
      <c r="L513" s="178">
        <v>4</v>
      </c>
      <c r="M513" s="92" t="str">
        <f t="shared" si="659"/>
        <v>С2</v>
      </c>
      <c r="N513" s="92" t="str">
        <f t="shared" si="660"/>
        <v>Трубопровод природный газ Рег.№ТТ-242</v>
      </c>
      <c r="O513" s="92" t="str">
        <f t="shared" si="661"/>
        <v>Полное-взрыв</v>
      </c>
      <c r="P513" s="92" t="s">
        <v>85</v>
      </c>
      <c r="Q513" s="92" t="s">
        <v>85</v>
      </c>
      <c r="R513" s="92" t="s">
        <v>85</v>
      </c>
      <c r="S513" s="92" t="s">
        <v>85</v>
      </c>
      <c r="T513" s="92">
        <v>0</v>
      </c>
      <c r="U513" s="92">
        <v>0</v>
      </c>
      <c r="V513" s="92">
        <v>58.1</v>
      </c>
      <c r="W513" s="92">
        <v>158.6</v>
      </c>
      <c r="X513" s="92">
        <v>272.10000000000002</v>
      </c>
      <c r="Y513" s="92" t="s">
        <v>85</v>
      </c>
      <c r="Z513" s="92" t="s">
        <v>85</v>
      </c>
      <c r="AA513" s="92" t="s">
        <v>85</v>
      </c>
      <c r="AB513" s="92" t="s">
        <v>85</v>
      </c>
      <c r="AC513" s="92" t="s">
        <v>85</v>
      </c>
      <c r="AD513" s="92" t="s">
        <v>85</v>
      </c>
      <c r="AE513" s="92" t="s">
        <v>85</v>
      </c>
      <c r="AF513" s="92" t="s">
        <v>85</v>
      </c>
      <c r="AG513" s="92" t="s">
        <v>85</v>
      </c>
      <c r="AH513" s="92" t="s">
        <v>85</v>
      </c>
      <c r="AI513" t="s">
        <v>85</v>
      </c>
      <c r="AJ513" s="52">
        <v>2</v>
      </c>
      <c r="AK513" s="52">
        <v>5</v>
      </c>
      <c r="AL513" s="92">
        <f>AL512</f>
        <v>0.59</v>
      </c>
      <c r="AM513" s="92">
        <f>AM512</f>
        <v>2.7E-2</v>
      </c>
      <c r="AN513" s="92">
        <f>AN512</f>
        <v>3</v>
      </c>
      <c r="AO513" s="92"/>
      <c r="AP513" s="92"/>
      <c r="AQ513" s="93">
        <f>AM513*I513+AL513</f>
        <v>0.68962999999999997</v>
      </c>
      <c r="AR513" s="93">
        <f t="shared" ref="AR513:AR519" si="664">0.1*AQ513</f>
        <v>6.8962999999999997E-2</v>
      </c>
      <c r="AS513" s="94">
        <f t="shared" ref="AS513:AS519" si="665">AJ513*3+0.25*AK513</f>
        <v>7.25</v>
      </c>
      <c r="AT513" s="94">
        <f t="shared" ref="AT513:AT519" si="666">SUM(AQ513:AS513)/4</f>
        <v>2.0021482499999999</v>
      </c>
      <c r="AU513" s="93">
        <f>10068.2*J513*POWER(10,-6)*10</f>
        <v>2.4891610859999996E-2</v>
      </c>
      <c r="AV513" s="94">
        <f t="shared" si="662"/>
        <v>10.03563286086</v>
      </c>
      <c r="AW513" s="95">
        <f t="shared" ref="AW513:AW519" si="667">AJ513*H513</f>
        <v>4.9535999999999995E-6</v>
      </c>
      <c r="AX513" s="95">
        <f t="shared" ref="AX513:AX519" si="668">H513*AK513</f>
        <v>1.2383999999999999E-5</v>
      </c>
      <c r="AY513" s="95">
        <f t="shared" ref="AY513:AY519" si="669">H513*AV513</f>
        <v>2.4856255469778043E-5</v>
      </c>
    </row>
    <row r="514" spans="1:51" x14ac:dyDescent="0.3">
      <c r="A514" s="48" t="s">
        <v>21</v>
      </c>
      <c r="B514" s="48" t="str">
        <f>B512</f>
        <v>Трубопровод природный газ Рег.№ТТ-242</v>
      </c>
      <c r="C514" s="179" t="s">
        <v>193</v>
      </c>
      <c r="D514" s="49" t="s">
        <v>194</v>
      </c>
      <c r="E514" s="167">
        <f>E512</f>
        <v>9.9999999999999995E-8</v>
      </c>
      <c r="F514" s="168">
        <f>F512</f>
        <v>215</v>
      </c>
      <c r="G514" s="48">
        <v>7.6799999999999993E-2</v>
      </c>
      <c r="H514" s="50">
        <f t="shared" si="663"/>
        <v>1.6511999999999998E-6</v>
      </c>
      <c r="I514" s="162">
        <f>I512</f>
        <v>3.69</v>
      </c>
      <c r="J514" s="169">
        <f>I512</f>
        <v>3.69</v>
      </c>
      <c r="K514" s="174" t="s">
        <v>186</v>
      </c>
      <c r="L514" s="178">
        <v>0</v>
      </c>
      <c r="M514" s="92" t="str">
        <f t="shared" si="659"/>
        <v>С3</v>
      </c>
      <c r="N514" s="92" t="str">
        <f t="shared" si="660"/>
        <v>Трубопровод природный газ Рег.№ТТ-242</v>
      </c>
      <c r="O514" s="92" t="str">
        <f t="shared" si="661"/>
        <v>Полное-вспышка</v>
      </c>
      <c r="P514" s="92" t="s">
        <v>85</v>
      </c>
      <c r="Q514" s="92" t="s">
        <v>85</v>
      </c>
      <c r="R514" s="92" t="s">
        <v>85</v>
      </c>
      <c r="S514" s="92" t="s">
        <v>85</v>
      </c>
      <c r="T514" s="92" t="s">
        <v>85</v>
      </c>
      <c r="U514" s="92" t="s">
        <v>85</v>
      </c>
      <c r="V514" s="92" t="s">
        <v>85</v>
      </c>
      <c r="W514" s="92" t="s">
        <v>85</v>
      </c>
      <c r="X514" s="92" t="s">
        <v>85</v>
      </c>
      <c r="Y514" s="92" t="s">
        <v>85</v>
      </c>
      <c r="Z514" s="92" t="s">
        <v>85</v>
      </c>
      <c r="AA514" s="92">
        <v>51.57</v>
      </c>
      <c r="AB514" s="92">
        <v>61.88</v>
      </c>
      <c r="AC514" s="92" t="s">
        <v>85</v>
      </c>
      <c r="AD514" s="92" t="s">
        <v>85</v>
      </c>
      <c r="AE514" s="92" t="s">
        <v>85</v>
      </c>
      <c r="AF514" s="92" t="s">
        <v>85</v>
      </c>
      <c r="AG514" s="92" t="s">
        <v>85</v>
      </c>
      <c r="AH514" s="92" t="s">
        <v>85</v>
      </c>
      <c r="AI514" t="s">
        <v>85</v>
      </c>
      <c r="AJ514" s="92">
        <v>0</v>
      </c>
      <c r="AK514" s="92">
        <v>0</v>
      </c>
      <c r="AL514" s="92">
        <f>AL512</f>
        <v>0.59</v>
      </c>
      <c r="AM514" s="92">
        <f>AM512</f>
        <v>2.7E-2</v>
      </c>
      <c r="AN514" s="92">
        <f>AN512</f>
        <v>3</v>
      </c>
      <c r="AO514" s="92"/>
      <c r="AP514" s="92"/>
      <c r="AQ514" s="93">
        <f>AM514*I514*0.1+AL514</f>
        <v>0.59996300000000002</v>
      </c>
      <c r="AR514" s="93">
        <f t="shared" si="664"/>
        <v>5.9996300000000002E-2</v>
      </c>
      <c r="AS514" s="94">
        <f t="shared" si="665"/>
        <v>0</v>
      </c>
      <c r="AT514" s="94">
        <f t="shared" si="666"/>
        <v>0.16498982500000001</v>
      </c>
      <c r="AU514" s="93">
        <f>1333*J512*POWER(10,-6)</f>
        <v>4.9187699999999994E-3</v>
      </c>
      <c r="AV514" s="94">
        <f t="shared" si="662"/>
        <v>0.82986789500000002</v>
      </c>
      <c r="AW514" s="95">
        <f t="shared" si="667"/>
        <v>0</v>
      </c>
      <c r="AX514" s="95">
        <f t="shared" si="668"/>
        <v>0</v>
      </c>
      <c r="AY514" s="95">
        <f t="shared" si="669"/>
        <v>1.3702778682239998E-6</v>
      </c>
    </row>
    <row r="515" spans="1:51" x14ac:dyDescent="0.3">
      <c r="A515" s="48" t="s">
        <v>22</v>
      </c>
      <c r="B515" s="48" t="str">
        <f>B512</f>
        <v>Трубопровод природный газ Рег.№ТТ-242</v>
      </c>
      <c r="C515" s="179" t="s">
        <v>170</v>
      </c>
      <c r="D515" s="49" t="s">
        <v>61</v>
      </c>
      <c r="E515" s="167">
        <f>E512</f>
        <v>9.9999999999999995E-8</v>
      </c>
      <c r="F515" s="168">
        <f>F512</f>
        <v>215</v>
      </c>
      <c r="G515" s="48">
        <v>0.60799999999999998</v>
      </c>
      <c r="H515" s="50">
        <f t="shared" si="663"/>
        <v>1.3071999999999998E-5</v>
      </c>
      <c r="I515" s="162">
        <f>I512</f>
        <v>3.69</v>
      </c>
      <c r="J515" s="171">
        <v>0</v>
      </c>
      <c r="K515" s="174" t="s">
        <v>188</v>
      </c>
      <c r="L515" s="178">
        <v>45390</v>
      </c>
      <c r="M515" s="92" t="str">
        <f t="shared" si="659"/>
        <v>С4</v>
      </c>
      <c r="N515" s="92" t="str">
        <f t="shared" si="660"/>
        <v>Трубопровод природный газ Рег.№ТТ-242</v>
      </c>
      <c r="O515" s="92" t="str">
        <f t="shared" si="661"/>
        <v>Полное-ликвидация</v>
      </c>
      <c r="P515" s="92" t="s">
        <v>85</v>
      </c>
      <c r="Q515" s="92" t="s">
        <v>85</v>
      </c>
      <c r="R515" s="92" t="s">
        <v>85</v>
      </c>
      <c r="S515" s="92" t="s">
        <v>85</v>
      </c>
      <c r="T515" s="92" t="s">
        <v>85</v>
      </c>
      <c r="U515" s="92" t="s">
        <v>85</v>
      </c>
      <c r="V515" s="92" t="s">
        <v>85</v>
      </c>
      <c r="W515" s="92" t="s">
        <v>85</v>
      </c>
      <c r="X515" s="92" t="s">
        <v>85</v>
      </c>
      <c r="Y515" s="92" t="s">
        <v>85</v>
      </c>
      <c r="Z515" s="92" t="s">
        <v>85</v>
      </c>
      <c r="AA515" s="92" t="s">
        <v>85</v>
      </c>
      <c r="AB515" s="92" t="s">
        <v>85</v>
      </c>
      <c r="AC515" s="92" t="s">
        <v>85</v>
      </c>
      <c r="AD515" s="92" t="s">
        <v>85</v>
      </c>
      <c r="AE515" s="92" t="s">
        <v>85</v>
      </c>
      <c r="AF515" s="92" t="s">
        <v>85</v>
      </c>
      <c r="AG515" s="92" t="s">
        <v>85</v>
      </c>
      <c r="AH515" s="92" t="s">
        <v>85</v>
      </c>
      <c r="AI515" t="s">
        <v>85</v>
      </c>
      <c r="AJ515" s="92">
        <v>0</v>
      </c>
      <c r="AK515" s="92">
        <v>0</v>
      </c>
      <c r="AL515" s="92">
        <f>AL512</f>
        <v>0.59</v>
      </c>
      <c r="AM515" s="92">
        <f>AM512</f>
        <v>2.7E-2</v>
      </c>
      <c r="AN515" s="92">
        <f>AN512</f>
        <v>3</v>
      </c>
      <c r="AO515" s="92"/>
      <c r="AP515" s="92"/>
      <c r="AQ515" s="93">
        <f>AM515*I515*0.1+AL515</f>
        <v>0.59996300000000002</v>
      </c>
      <c r="AR515" s="93">
        <f t="shared" si="664"/>
        <v>5.9996300000000002E-2</v>
      </c>
      <c r="AS515" s="94">
        <f t="shared" si="665"/>
        <v>0</v>
      </c>
      <c r="AT515" s="94">
        <f t="shared" si="666"/>
        <v>0.16498982500000001</v>
      </c>
      <c r="AU515" s="93">
        <f>1333*J513*POWER(10,-6)</f>
        <v>3.2955758999999999E-4</v>
      </c>
      <c r="AV515" s="94">
        <f t="shared" si="662"/>
        <v>0.82527868259000003</v>
      </c>
      <c r="AW515" s="95">
        <f t="shared" si="667"/>
        <v>0</v>
      </c>
      <c r="AX515" s="95">
        <f t="shared" si="668"/>
        <v>0</v>
      </c>
      <c r="AY515" s="95">
        <f t="shared" si="669"/>
        <v>1.0788042938816479E-5</v>
      </c>
    </row>
    <row r="516" spans="1:51" x14ac:dyDescent="0.3">
      <c r="A516" s="48" t="s">
        <v>23</v>
      </c>
      <c r="B516" s="48" t="str">
        <f>B512</f>
        <v>Трубопровод природный газ Рег.№ТТ-242</v>
      </c>
      <c r="C516" s="179" t="s">
        <v>195</v>
      </c>
      <c r="D516" s="49" t="s">
        <v>196</v>
      </c>
      <c r="E516" s="166">
        <v>4.9999999999999998E-7</v>
      </c>
      <c r="F516" s="168">
        <f>F512</f>
        <v>215</v>
      </c>
      <c r="G516" s="48">
        <v>3.5000000000000003E-2</v>
      </c>
      <c r="H516" s="50">
        <f t="shared" si="663"/>
        <v>3.7625000000000004E-6</v>
      </c>
      <c r="I516" s="162">
        <f>0.15*I512</f>
        <v>0.55349999999999999</v>
      </c>
      <c r="J516" s="169">
        <f>I516</f>
        <v>0.55349999999999999</v>
      </c>
      <c r="K516" s="174" t="s">
        <v>189</v>
      </c>
      <c r="L516" s="178">
        <v>3</v>
      </c>
      <c r="M516" s="92" t="str">
        <f t="shared" si="659"/>
        <v>С5</v>
      </c>
      <c r="N516" s="92" t="str">
        <f t="shared" si="660"/>
        <v>Трубопровод природный газ Рег.№ТТ-242</v>
      </c>
      <c r="O516" s="92" t="str">
        <f t="shared" si="661"/>
        <v>Частичное-факел</v>
      </c>
      <c r="P516" s="92" t="s">
        <v>85</v>
      </c>
      <c r="Q516" s="92" t="s">
        <v>85</v>
      </c>
      <c r="R516" s="92" t="s">
        <v>85</v>
      </c>
      <c r="S516" s="92" t="s">
        <v>85</v>
      </c>
      <c r="T516" s="92" t="s">
        <v>85</v>
      </c>
      <c r="U516" s="92" t="s">
        <v>85</v>
      </c>
      <c r="V516" s="92" t="s">
        <v>85</v>
      </c>
      <c r="W516" s="92" t="s">
        <v>85</v>
      </c>
      <c r="X516" s="92" t="s">
        <v>85</v>
      </c>
      <c r="Y516" s="92">
        <v>15</v>
      </c>
      <c r="Z516" s="92">
        <v>3</v>
      </c>
      <c r="AA516" s="92" t="s">
        <v>85</v>
      </c>
      <c r="AB516" s="92" t="s">
        <v>85</v>
      </c>
      <c r="AC516" s="92" t="s">
        <v>85</v>
      </c>
      <c r="AD516" s="92" t="s">
        <v>85</v>
      </c>
      <c r="AE516" s="92" t="s">
        <v>85</v>
      </c>
      <c r="AF516" s="92" t="s">
        <v>85</v>
      </c>
      <c r="AG516" s="92" t="s">
        <v>85</v>
      </c>
      <c r="AH516" s="92" t="s">
        <v>85</v>
      </c>
      <c r="AI516" t="s">
        <v>85</v>
      </c>
      <c r="AJ516" s="92">
        <v>0</v>
      </c>
      <c r="AK516" s="92">
        <v>2</v>
      </c>
      <c r="AL516" s="92">
        <f>0.1*$AL$2</f>
        <v>0.25</v>
      </c>
      <c r="AM516" s="92">
        <f>AM512</f>
        <v>2.7E-2</v>
      </c>
      <c r="AN516" s="92">
        <f>ROUNDUP(AN512/3,0)</f>
        <v>1</v>
      </c>
      <c r="AO516" s="92"/>
      <c r="AP516" s="92"/>
      <c r="AQ516" s="93">
        <f>AM516*I516+AL516</f>
        <v>0.26494450000000003</v>
      </c>
      <c r="AR516" s="93">
        <f t="shared" si="664"/>
        <v>2.6494450000000003E-2</v>
      </c>
      <c r="AS516" s="94">
        <f t="shared" si="665"/>
        <v>0.5</v>
      </c>
      <c r="AT516" s="94">
        <f t="shared" si="666"/>
        <v>0.19785973750000002</v>
      </c>
      <c r="AU516" s="93">
        <f>10068.2*J516*POWER(10,-6)</f>
        <v>5.5727486999999996E-3</v>
      </c>
      <c r="AV516" s="94">
        <f t="shared" si="662"/>
        <v>0.99487143620000007</v>
      </c>
      <c r="AW516" s="95">
        <f t="shared" si="667"/>
        <v>0</v>
      </c>
      <c r="AX516" s="95">
        <f t="shared" si="668"/>
        <v>7.5250000000000008E-6</v>
      </c>
      <c r="AY516" s="95">
        <f t="shared" si="669"/>
        <v>3.7432037787025007E-6</v>
      </c>
    </row>
    <row r="517" spans="1:51" x14ac:dyDescent="0.3">
      <c r="A517" s="48" t="s">
        <v>24</v>
      </c>
      <c r="B517" s="48" t="str">
        <f>B512</f>
        <v>Трубопровод природный газ Рег.№ТТ-242</v>
      </c>
      <c r="C517" s="179" t="s">
        <v>197</v>
      </c>
      <c r="D517" s="49" t="s">
        <v>198</v>
      </c>
      <c r="E517" s="167">
        <f>E516</f>
        <v>4.9999999999999998E-7</v>
      </c>
      <c r="F517" s="168">
        <f>F512</f>
        <v>215</v>
      </c>
      <c r="G517" s="48">
        <v>8.3000000000000001E-3</v>
      </c>
      <c r="H517" s="50">
        <f t="shared" si="663"/>
        <v>8.9225000000000001E-7</v>
      </c>
      <c r="I517" s="162">
        <f>I516</f>
        <v>0.55349999999999999</v>
      </c>
      <c r="J517" s="169">
        <f>J513*0.15</f>
        <v>3.7084499999999999E-2</v>
      </c>
      <c r="K517" s="173" t="s">
        <v>200</v>
      </c>
      <c r="L517" s="230">
        <v>4</v>
      </c>
      <c r="M517" s="92" t="str">
        <f t="shared" si="659"/>
        <v>С6</v>
      </c>
      <c r="N517" s="92" t="str">
        <f t="shared" si="660"/>
        <v>Трубопровод природный газ Рег.№ТТ-242</v>
      </c>
      <c r="O517" s="92" t="str">
        <f t="shared" si="661"/>
        <v>Частичное-взрыв</v>
      </c>
      <c r="P517" s="92" t="s">
        <v>85</v>
      </c>
      <c r="Q517" s="92" t="s">
        <v>85</v>
      </c>
      <c r="R517" s="92" t="s">
        <v>85</v>
      </c>
      <c r="S517" s="92" t="s">
        <v>85</v>
      </c>
      <c r="T517" s="92">
        <v>0</v>
      </c>
      <c r="U517" s="92">
        <v>0</v>
      </c>
      <c r="V517" s="92">
        <v>31.1</v>
      </c>
      <c r="W517" s="92">
        <v>84.1</v>
      </c>
      <c r="X517" s="92">
        <v>144.6</v>
      </c>
      <c r="Y517" s="92" t="s">
        <v>85</v>
      </c>
      <c r="Z517" s="92" t="s">
        <v>85</v>
      </c>
      <c r="AA517" s="92" t="s">
        <v>85</v>
      </c>
      <c r="AB517" s="92" t="s">
        <v>85</v>
      </c>
      <c r="AC517" s="92" t="s">
        <v>85</v>
      </c>
      <c r="AD517" s="92" t="s">
        <v>85</v>
      </c>
      <c r="AE517" s="92" t="s">
        <v>85</v>
      </c>
      <c r="AF517" s="92" t="s">
        <v>85</v>
      </c>
      <c r="AG517" s="92" t="s">
        <v>85</v>
      </c>
      <c r="AH517" s="92" t="s">
        <v>85</v>
      </c>
      <c r="AI517" t="s">
        <v>85</v>
      </c>
      <c r="AJ517" s="92">
        <v>0</v>
      </c>
      <c r="AK517" s="92">
        <v>1</v>
      </c>
      <c r="AL517" s="92">
        <f>0.1*$AL$2</f>
        <v>0.25</v>
      </c>
      <c r="AM517" s="92">
        <f>AM512</f>
        <v>2.7E-2</v>
      </c>
      <c r="AN517" s="92">
        <f>AN516</f>
        <v>1</v>
      </c>
      <c r="AO517" s="92"/>
      <c r="AP517" s="92"/>
      <c r="AQ517" s="93">
        <f t="shared" ref="AQ517:AQ518" si="670">AM517*I517+AL517</f>
        <v>0.26494450000000003</v>
      </c>
      <c r="AR517" s="93">
        <f t="shared" si="664"/>
        <v>2.6494450000000003E-2</v>
      </c>
      <c r="AS517" s="94">
        <f t="shared" si="665"/>
        <v>0.25</v>
      </c>
      <c r="AT517" s="94">
        <f t="shared" si="666"/>
        <v>0.13535973750000002</v>
      </c>
      <c r="AU517" s="93">
        <f>10068.2*J517*POWER(10,-6)*10</f>
        <v>3.7337416290000001E-3</v>
      </c>
      <c r="AV517" s="94">
        <f t="shared" si="662"/>
        <v>0.68053242912900003</v>
      </c>
      <c r="AW517" s="95">
        <f t="shared" si="667"/>
        <v>0</v>
      </c>
      <c r="AX517" s="95">
        <f t="shared" si="668"/>
        <v>8.9225000000000001E-7</v>
      </c>
      <c r="AY517" s="95">
        <f t="shared" si="669"/>
        <v>6.0720505989035023E-7</v>
      </c>
    </row>
    <row r="518" spans="1:51" x14ac:dyDescent="0.3">
      <c r="A518" s="48" t="s">
        <v>219</v>
      </c>
      <c r="B518" s="48" t="str">
        <f>B512</f>
        <v>Трубопровод природный газ Рег.№ТТ-242</v>
      </c>
      <c r="C518" s="179" t="s">
        <v>172</v>
      </c>
      <c r="D518" s="49" t="s">
        <v>174</v>
      </c>
      <c r="E518" s="167">
        <f>E516</f>
        <v>4.9999999999999998E-7</v>
      </c>
      <c r="F518" s="168">
        <f>F512</f>
        <v>215</v>
      </c>
      <c r="G518" s="48">
        <v>2.64E-2</v>
      </c>
      <c r="H518" s="50">
        <f t="shared" si="663"/>
        <v>2.8379999999999998E-6</v>
      </c>
      <c r="I518" s="162">
        <f>0.15*I512</f>
        <v>0.55349999999999999</v>
      </c>
      <c r="J518" s="169">
        <f>J514*0.15</f>
        <v>0.55349999999999999</v>
      </c>
      <c r="K518" s="174"/>
      <c r="L518" s="178"/>
      <c r="M518" s="92" t="str">
        <f t="shared" si="659"/>
        <v>С7</v>
      </c>
      <c r="N518" s="92" t="str">
        <f t="shared" si="660"/>
        <v>Трубопровод природный газ Рег.№ТТ-242</v>
      </c>
      <c r="O518" s="92" t="str">
        <f t="shared" si="661"/>
        <v>Частичное-пожар-вспышка</v>
      </c>
      <c r="P518" s="92" t="s">
        <v>85</v>
      </c>
      <c r="Q518" s="92" t="s">
        <v>85</v>
      </c>
      <c r="R518" s="92" t="s">
        <v>85</v>
      </c>
      <c r="S518" s="92" t="s">
        <v>85</v>
      </c>
      <c r="T518" s="92" t="s">
        <v>85</v>
      </c>
      <c r="U518" s="92" t="s">
        <v>85</v>
      </c>
      <c r="V518" s="92" t="s">
        <v>85</v>
      </c>
      <c r="W518" s="92" t="s">
        <v>85</v>
      </c>
      <c r="X518" s="92" t="s">
        <v>85</v>
      </c>
      <c r="Y518" s="92" t="s">
        <v>85</v>
      </c>
      <c r="Z518" s="92" t="s">
        <v>85</v>
      </c>
      <c r="AA518" s="92">
        <v>27.57</v>
      </c>
      <c r="AB518" s="92">
        <v>33.08</v>
      </c>
      <c r="AC518" s="92" t="s">
        <v>85</v>
      </c>
      <c r="AD518" s="92" t="s">
        <v>85</v>
      </c>
      <c r="AE518" s="92" t="s">
        <v>85</v>
      </c>
      <c r="AF518" s="92" t="s">
        <v>85</v>
      </c>
      <c r="AG518" s="92" t="s">
        <v>85</v>
      </c>
      <c r="AH518" s="92" t="s">
        <v>85</v>
      </c>
      <c r="AI518" t="s">
        <v>85</v>
      </c>
      <c r="AJ518" s="92">
        <v>0</v>
      </c>
      <c r="AK518" s="92">
        <v>1</v>
      </c>
      <c r="AL518" s="92">
        <f>0.1*$AL$2</f>
        <v>0.25</v>
      </c>
      <c r="AM518" s="92">
        <f>AM512</f>
        <v>2.7E-2</v>
      </c>
      <c r="AN518" s="92">
        <f>ROUNDUP(AN512/3,0)</f>
        <v>1</v>
      </c>
      <c r="AO518" s="92"/>
      <c r="AP518" s="92"/>
      <c r="AQ518" s="93">
        <f t="shared" si="670"/>
        <v>0.26494450000000003</v>
      </c>
      <c r="AR518" s="93">
        <f t="shared" si="664"/>
        <v>2.6494450000000003E-2</v>
      </c>
      <c r="AS518" s="94">
        <f t="shared" si="665"/>
        <v>0.25</v>
      </c>
      <c r="AT518" s="94">
        <f t="shared" si="666"/>
        <v>0.13535973750000002</v>
      </c>
      <c r="AU518" s="93">
        <f>10068.2*J518*POWER(10,-6)*10</f>
        <v>5.5727486999999992E-2</v>
      </c>
      <c r="AV518" s="94">
        <f t="shared" si="662"/>
        <v>0.73252617450000002</v>
      </c>
      <c r="AW518" s="95">
        <f t="shared" si="667"/>
        <v>0</v>
      </c>
      <c r="AX518" s="95">
        <f t="shared" si="668"/>
        <v>2.8379999999999998E-6</v>
      </c>
      <c r="AY518" s="95">
        <f t="shared" si="669"/>
        <v>2.0789092832309999E-6</v>
      </c>
    </row>
    <row r="519" spans="1:51" ht="15" thickBot="1" x14ac:dyDescent="0.35">
      <c r="A519" s="48" t="s">
        <v>220</v>
      </c>
      <c r="B519" s="48" t="str">
        <f>B512</f>
        <v>Трубопровод природный газ Рег.№ТТ-242</v>
      </c>
      <c r="C519" s="179" t="s">
        <v>173</v>
      </c>
      <c r="D519" s="49" t="s">
        <v>62</v>
      </c>
      <c r="E519" s="167">
        <f>E516</f>
        <v>4.9999999999999998E-7</v>
      </c>
      <c r="F519" s="168">
        <f>F512</f>
        <v>215</v>
      </c>
      <c r="G519" s="48">
        <v>0.93030000000000002</v>
      </c>
      <c r="H519" s="50">
        <f t="shared" si="663"/>
        <v>1.0000725E-4</v>
      </c>
      <c r="I519" s="162">
        <f>0.15*I512</f>
        <v>0.55349999999999999</v>
      </c>
      <c r="J519" s="171">
        <v>0</v>
      </c>
      <c r="K519" s="175"/>
      <c r="L519" s="176"/>
      <c r="M519" s="92" t="str">
        <f t="shared" si="659"/>
        <v>С8</v>
      </c>
      <c r="N519" s="92" t="str">
        <f t="shared" si="660"/>
        <v>Трубопровод природный газ Рег.№ТТ-242</v>
      </c>
      <c r="O519" s="92" t="str">
        <f t="shared" si="661"/>
        <v>Частичное-ликвидация</v>
      </c>
      <c r="P519" s="92" t="s">
        <v>85</v>
      </c>
      <c r="Q519" s="92" t="s">
        <v>85</v>
      </c>
      <c r="R519" s="92" t="s">
        <v>85</v>
      </c>
      <c r="S519" s="92" t="s">
        <v>85</v>
      </c>
      <c r="T519" s="92" t="s">
        <v>85</v>
      </c>
      <c r="U519" s="92" t="s">
        <v>85</v>
      </c>
      <c r="V519" s="92" t="s">
        <v>85</v>
      </c>
      <c r="W519" s="92" t="s">
        <v>85</v>
      </c>
      <c r="X519" s="92" t="s">
        <v>85</v>
      </c>
      <c r="Y519" s="92" t="s">
        <v>85</v>
      </c>
      <c r="Z519" s="92" t="s">
        <v>85</v>
      </c>
      <c r="AA519" s="92" t="s">
        <v>85</v>
      </c>
      <c r="AB519" s="92" t="s">
        <v>85</v>
      </c>
      <c r="AC519" s="92" t="s">
        <v>85</v>
      </c>
      <c r="AD519" s="92" t="s">
        <v>85</v>
      </c>
      <c r="AE519" s="92" t="s">
        <v>85</v>
      </c>
      <c r="AF519" s="92" t="s">
        <v>85</v>
      </c>
      <c r="AG519" s="92" t="s">
        <v>85</v>
      </c>
      <c r="AH519" s="92" t="s">
        <v>85</v>
      </c>
      <c r="AI519" t="s">
        <v>85</v>
      </c>
      <c r="AJ519" s="92">
        <v>0</v>
      </c>
      <c r="AK519" s="92">
        <v>0</v>
      </c>
      <c r="AL519" s="92">
        <f>0.1*$AL$2</f>
        <v>0.25</v>
      </c>
      <c r="AM519" s="92">
        <f>AM512</f>
        <v>2.7E-2</v>
      </c>
      <c r="AN519" s="92">
        <f>ROUNDUP(AN512/3,0)</f>
        <v>1</v>
      </c>
      <c r="AO519" s="92"/>
      <c r="AP519" s="92"/>
      <c r="AQ519" s="93">
        <f>AM519*I519*0.1+AL519</f>
        <v>0.25149444999999998</v>
      </c>
      <c r="AR519" s="93">
        <f t="shared" si="664"/>
        <v>2.5149444999999999E-2</v>
      </c>
      <c r="AS519" s="94">
        <f t="shared" si="665"/>
        <v>0</v>
      </c>
      <c r="AT519" s="94">
        <f t="shared" si="666"/>
        <v>6.9160973749999993E-2</v>
      </c>
      <c r="AU519" s="93">
        <f>1333*J518*POWER(10,-6)</f>
        <v>7.3781550000000002E-4</v>
      </c>
      <c r="AV519" s="94">
        <f t="shared" si="662"/>
        <v>0.34654268425000001</v>
      </c>
      <c r="AW519" s="95">
        <f t="shared" si="667"/>
        <v>0</v>
      </c>
      <c r="AX519" s="95">
        <f t="shared" si="668"/>
        <v>0</v>
      </c>
      <c r="AY519" s="95">
        <f t="shared" si="669"/>
        <v>3.4656780859460813E-5</v>
      </c>
    </row>
    <row r="520" spans="1:51" x14ac:dyDescent="0.3">
      <c r="A520" s="52"/>
      <c r="B520" s="52"/>
      <c r="C520" s="92"/>
      <c r="D520" s="268"/>
      <c r="E520" s="269"/>
      <c r="F520" s="270"/>
      <c r="G520" s="52"/>
      <c r="H520" s="95"/>
      <c r="I520" s="94"/>
      <c r="J520" s="52"/>
      <c r="K520" s="52"/>
      <c r="L520" s="52"/>
      <c r="M520" s="92"/>
      <c r="N520" s="92"/>
      <c r="O520" s="92"/>
      <c r="P520" s="92" t="s">
        <v>85</v>
      </c>
      <c r="Q520" s="92" t="s">
        <v>85</v>
      </c>
      <c r="R520" s="92" t="s">
        <v>85</v>
      </c>
      <c r="S520" s="92" t="s">
        <v>85</v>
      </c>
      <c r="T520" s="92" t="s">
        <v>85</v>
      </c>
      <c r="U520" s="92" t="s">
        <v>85</v>
      </c>
      <c r="V520" s="92" t="s">
        <v>85</v>
      </c>
      <c r="W520" s="92" t="s">
        <v>85</v>
      </c>
      <c r="X520" s="92" t="s">
        <v>85</v>
      </c>
      <c r="Y520" s="92" t="s">
        <v>85</v>
      </c>
      <c r="Z520" s="92" t="s">
        <v>85</v>
      </c>
      <c r="AA520" s="92" t="s">
        <v>85</v>
      </c>
      <c r="AB520" s="92" t="s">
        <v>85</v>
      </c>
      <c r="AC520" s="92" t="s">
        <v>85</v>
      </c>
      <c r="AD520" s="92" t="s">
        <v>85</v>
      </c>
      <c r="AE520" s="92" t="s">
        <v>85</v>
      </c>
      <c r="AF520" s="92" t="s">
        <v>85</v>
      </c>
      <c r="AG520" s="92" t="s">
        <v>85</v>
      </c>
      <c r="AH520" s="92" t="s">
        <v>85</v>
      </c>
      <c r="AI520" t="s">
        <v>85</v>
      </c>
      <c r="AJ520" s="92"/>
      <c r="AK520" s="92"/>
      <c r="AL520" s="92"/>
      <c r="AM520" s="92"/>
      <c r="AN520" s="92"/>
      <c r="AO520" s="92"/>
      <c r="AP520" s="92"/>
      <c r="AQ520" s="93"/>
      <c r="AR520" s="93"/>
      <c r="AS520" s="94"/>
      <c r="AT520" s="94"/>
      <c r="AU520" s="93"/>
      <c r="AV520" s="94"/>
      <c r="AW520" s="95"/>
      <c r="AX520" s="95"/>
      <c r="AY520" s="95"/>
    </row>
    <row r="521" spans="1:51" ht="15" thickBot="1" x14ac:dyDescent="0.35">
      <c r="P521" t="s">
        <v>85</v>
      </c>
      <c r="Q521" t="s">
        <v>85</v>
      </c>
      <c r="R521" t="s">
        <v>85</v>
      </c>
      <c r="S521" t="s">
        <v>85</v>
      </c>
      <c r="T521" t="s">
        <v>85</v>
      </c>
      <c r="U521" t="s">
        <v>85</v>
      </c>
      <c r="V521" t="s">
        <v>85</v>
      </c>
      <c r="W521" t="s">
        <v>85</v>
      </c>
      <c r="X521" t="s">
        <v>85</v>
      </c>
      <c r="Y521" t="s">
        <v>85</v>
      </c>
      <c r="Z521" t="s">
        <v>85</v>
      </c>
      <c r="AA521" t="s">
        <v>85</v>
      </c>
      <c r="AB521" t="s">
        <v>85</v>
      </c>
      <c r="AC521" t="s">
        <v>85</v>
      </c>
      <c r="AD521" t="s">
        <v>85</v>
      </c>
      <c r="AE521" t="s">
        <v>85</v>
      </c>
      <c r="AF521" t="s">
        <v>85</v>
      </c>
      <c r="AG521" t="s">
        <v>85</v>
      </c>
      <c r="AH521" t="s">
        <v>85</v>
      </c>
      <c r="AI521" t="s">
        <v>85</v>
      </c>
    </row>
    <row r="522" spans="1:51" ht="15" thickBot="1" x14ac:dyDescent="0.35">
      <c r="A522" s="48" t="s">
        <v>19</v>
      </c>
      <c r="B522" s="311" t="s">
        <v>388</v>
      </c>
      <c r="C522" s="179" t="s">
        <v>168</v>
      </c>
      <c r="D522" s="49" t="s">
        <v>60</v>
      </c>
      <c r="E522" s="166">
        <v>1.0000000000000001E-5</v>
      </c>
      <c r="F522" s="163">
        <v>156</v>
      </c>
      <c r="G522" s="48">
        <v>0.2</v>
      </c>
      <c r="H522" s="50">
        <f>E522*F522*G522</f>
        <v>3.1200000000000005E-4</v>
      </c>
      <c r="I522" s="164">
        <v>1.8</v>
      </c>
      <c r="J522" s="169">
        <f>I522</f>
        <v>1.8</v>
      </c>
      <c r="K522" s="172" t="s">
        <v>184</v>
      </c>
      <c r="L522" s="177">
        <f>I522*20</f>
        <v>36</v>
      </c>
      <c r="M522" s="92" t="str">
        <f t="shared" ref="M522:M527" si="671">A522</f>
        <v>С1</v>
      </c>
      <c r="N522" s="92" t="str">
        <f t="shared" ref="N522:N527" si="672">B522</f>
        <v>Трубопровод углеводородного конденсата Рег.№ТТ-107</v>
      </c>
      <c r="O522" s="92" t="str">
        <f t="shared" ref="O522:O527" si="673">D522</f>
        <v>Полное-пожар</v>
      </c>
      <c r="P522" s="92">
        <v>12.7</v>
      </c>
      <c r="Q522" s="92">
        <v>16.5</v>
      </c>
      <c r="R522" s="92">
        <v>22</v>
      </c>
      <c r="S522" s="92">
        <v>38.6</v>
      </c>
      <c r="T522" s="92" t="s">
        <v>85</v>
      </c>
      <c r="U522" s="92" t="s">
        <v>85</v>
      </c>
      <c r="V522" s="92" t="s">
        <v>85</v>
      </c>
      <c r="W522" s="92" t="s">
        <v>85</v>
      </c>
      <c r="X522" s="92" t="s">
        <v>85</v>
      </c>
      <c r="Y522" s="92" t="s">
        <v>85</v>
      </c>
      <c r="Z522" s="92" t="s">
        <v>85</v>
      </c>
      <c r="AA522" s="92" t="s">
        <v>85</v>
      </c>
      <c r="AB522" s="92" t="s">
        <v>85</v>
      </c>
      <c r="AC522" s="92" t="s">
        <v>85</v>
      </c>
      <c r="AD522" s="92" t="s">
        <v>85</v>
      </c>
      <c r="AE522" s="92" t="s">
        <v>85</v>
      </c>
      <c r="AF522" s="92" t="s">
        <v>85</v>
      </c>
      <c r="AG522" s="92" t="s">
        <v>85</v>
      </c>
      <c r="AH522" s="92" t="s">
        <v>85</v>
      </c>
      <c r="AI522" t="s">
        <v>85</v>
      </c>
      <c r="AJ522" s="52">
        <v>1</v>
      </c>
      <c r="AK522" s="52">
        <v>2</v>
      </c>
      <c r="AL522" s="165">
        <v>1.26</v>
      </c>
      <c r="AM522" s="165">
        <v>2.7E-2</v>
      </c>
      <c r="AN522" s="165">
        <v>3</v>
      </c>
      <c r="AO522" s="92"/>
      <c r="AP522" s="92"/>
      <c r="AQ522" s="93">
        <f>AM522*I522+AL522</f>
        <v>1.3086</v>
      </c>
      <c r="AR522" s="93">
        <f>0.1*AQ522</f>
        <v>0.13086</v>
      </c>
      <c r="AS522" s="94">
        <f>AJ522*3+0.25*AK522</f>
        <v>3.5</v>
      </c>
      <c r="AT522" s="94">
        <f>SUM(AQ522:AS522)/4</f>
        <v>1.2348650000000001</v>
      </c>
      <c r="AU522" s="93">
        <f>10068.2*J522*POWER(10,-6)</f>
        <v>1.8122760000000002E-2</v>
      </c>
      <c r="AV522" s="94">
        <f t="shared" ref="AV522:AV527" si="674">AU522+AT522+AS522+AR522+AQ522</f>
        <v>6.1924477600000003</v>
      </c>
      <c r="AW522" s="95">
        <f>AJ522*H522</f>
        <v>3.1200000000000005E-4</v>
      </c>
      <c r="AX522" s="95">
        <f>H522*AK522</f>
        <v>6.240000000000001E-4</v>
      </c>
      <c r="AY522" s="95">
        <f>H522*AV522</f>
        <v>1.9320437011200004E-3</v>
      </c>
    </row>
    <row r="523" spans="1:51" ht="15" thickBot="1" x14ac:dyDescent="0.35">
      <c r="A523" s="48" t="s">
        <v>20</v>
      </c>
      <c r="B523" s="48" t="str">
        <f>B522</f>
        <v>Трубопровод углеводородного конденсата Рег.№ТТ-107</v>
      </c>
      <c r="C523" s="179" t="s">
        <v>169</v>
      </c>
      <c r="D523" s="49" t="s">
        <v>63</v>
      </c>
      <c r="E523" s="167">
        <f>E522</f>
        <v>1.0000000000000001E-5</v>
      </c>
      <c r="F523" s="168">
        <f>F522</f>
        <v>156</v>
      </c>
      <c r="G523" s="48">
        <v>0.04</v>
      </c>
      <c r="H523" s="50">
        <f t="shared" ref="H523:H527" si="675">E523*F523*G523</f>
        <v>6.2400000000000012E-5</v>
      </c>
      <c r="I523" s="162">
        <f>I522</f>
        <v>1.8</v>
      </c>
      <c r="J523" s="170">
        <v>5.8000000000000003E-2</v>
      </c>
      <c r="K523" s="172" t="s">
        <v>185</v>
      </c>
      <c r="L523" s="177">
        <v>0</v>
      </c>
      <c r="M523" s="92" t="str">
        <f t="shared" si="671"/>
        <v>С2</v>
      </c>
      <c r="N523" s="92" t="str">
        <f t="shared" si="672"/>
        <v>Трубопровод углеводородного конденсата Рег.№ТТ-107</v>
      </c>
      <c r="O523" s="92" t="str">
        <f t="shared" si="673"/>
        <v>Полное-взрыв</v>
      </c>
      <c r="P523" s="92" t="s">
        <v>85</v>
      </c>
      <c r="Q523" s="92" t="s">
        <v>85</v>
      </c>
      <c r="R523" s="92" t="s">
        <v>85</v>
      </c>
      <c r="S523" s="92" t="s">
        <v>85</v>
      </c>
      <c r="T523" s="92">
        <v>0</v>
      </c>
      <c r="U523" s="92">
        <v>0</v>
      </c>
      <c r="V523" s="92">
        <v>36.1</v>
      </c>
      <c r="W523" s="92">
        <v>98.1</v>
      </c>
      <c r="X523" s="92">
        <v>167.6</v>
      </c>
      <c r="Y523" s="92" t="s">
        <v>85</v>
      </c>
      <c r="Z523" s="92" t="s">
        <v>85</v>
      </c>
      <c r="AA523" s="92" t="s">
        <v>85</v>
      </c>
      <c r="AB523" s="92" t="s">
        <v>85</v>
      </c>
      <c r="AC523" s="92" t="s">
        <v>85</v>
      </c>
      <c r="AD523" s="92" t="s">
        <v>85</v>
      </c>
      <c r="AE523" s="92" t="s">
        <v>85</v>
      </c>
      <c r="AF523" s="92" t="s">
        <v>85</v>
      </c>
      <c r="AG523" s="92" t="s">
        <v>85</v>
      </c>
      <c r="AH523" s="92" t="s">
        <v>85</v>
      </c>
      <c r="AI523" t="s">
        <v>85</v>
      </c>
      <c r="AJ523" s="52">
        <v>2</v>
      </c>
      <c r="AK523" s="52">
        <v>2</v>
      </c>
      <c r="AL523" s="92">
        <f>AL522</f>
        <v>1.26</v>
      </c>
      <c r="AM523" s="92">
        <f>AM522</f>
        <v>2.7E-2</v>
      </c>
      <c r="AN523" s="92">
        <f>AN522</f>
        <v>3</v>
      </c>
      <c r="AO523" s="92"/>
      <c r="AP523" s="92"/>
      <c r="AQ523" s="93">
        <f>AM523*I523+AL523</f>
        <v>1.3086</v>
      </c>
      <c r="AR523" s="93">
        <f t="shared" ref="AR523:AR527" si="676">0.1*AQ523</f>
        <v>0.13086</v>
      </c>
      <c r="AS523" s="94">
        <f t="shared" ref="AS523:AS527" si="677">AJ523*3+0.25*AK523</f>
        <v>6.5</v>
      </c>
      <c r="AT523" s="94">
        <f t="shared" ref="AT523:AT527" si="678">SUM(AQ523:AS523)/4</f>
        <v>1.9848650000000001</v>
      </c>
      <c r="AU523" s="93">
        <f>10068.2*J523*POWER(10,-6)*10</f>
        <v>5.839556000000001E-3</v>
      </c>
      <c r="AV523" s="94">
        <f t="shared" si="674"/>
        <v>9.9301645560000011</v>
      </c>
      <c r="AW523" s="95">
        <f t="shared" ref="AW523:AW527" si="679">AJ523*H523</f>
        <v>1.2480000000000002E-4</v>
      </c>
      <c r="AX523" s="95">
        <f t="shared" ref="AX523:AX527" si="680">H523*AK523</f>
        <v>1.2480000000000002E-4</v>
      </c>
      <c r="AY523" s="95">
        <f t="shared" ref="AY523:AY527" si="681">H523*AV523</f>
        <v>6.1964226829440015E-4</v>
      </c>
    </row>
    <row r="524" spans="1:51" x14ac:dyDescent="0.3">
      <c r="A524" s="48" t="s">
        <v>21</v>
      </c>
      <c r="B524" s="48" t="str">
        <f>B522</f>
        <v>Трубопровод углеводородного конденсата Рег.№ТТ-107</v>
      </c>
      <c r="C524" s="179" t="s">
        <v>170</v>
      </c>
      <c r="D524" s="49" t="s">
        <v>61</v>
      </c>
      <c r="E524" s="167">
        <f>E522</f>
        <v>1.0000000000000001E-5</v>
      </c>
      <c r="F524" s="168">
        <f>F522</f>
        <v>156</v>
      </c>
      <c r="G524" s="48">
        <v>0.76</v>
      </c>
      <c r="H524" s="50">
        <f t="shared" si="675"/>
        <v>1.1856000000000002E-3</v>
      </c>
      <c r="I524" s="162">
        <f>I522</f>
        <v>1.8</v>
      </c>
      <c r="J524" s="171">
        <v>0</v>
      </c>
      <c r="K524" s="172" t="s">
        <v>186</v>
      </c>
      <c r="L524" s="177">
        <v>0</v>
      </c>
      <c r="M524" s="92" t="str">
        <f t="shared" si="671"/>
        <v>С3</v>
      </c>
      <c r="N524" s="92" t="str">
        <f t="shared" si="672"/>
        <v>Трубопровод углеводородного конденсата Рег.№ТТ-107</v>
      </c>
      <c r="O524" s="92" t="str">
        <f t="shared" si="673"/>
        <v>Полное-ликвидация</v>
      </c>
      <c r="P524" s="92" t="s">
        <v>85</v>
      </c>
      <c r="Q524" s="92" t="s">
        <v>85</v>
      </c>
      <c r="R524" s="92" t="s">
        <v>85</v>
      </c>
      <c r="S524" s="92" t="s">
        <v>85</v>
      </c>
      <c r="T524" s="92" t="s">
        <v>85</v>
      </c>
      <c r="U524" s="92" t="s">
        <v>85</v>
      </c>
      <c r="V524" s="92" t="s">
        <v>85</v>
      </c>
      <c r="W524" s="92" t="s">
        <v>85</v>
      </c>
      <c r="X524" s="92" t="s">
        <v>85</v>
      </c>
      <c r="Y524" s="92" t="s">
        <v>85</v>
      </c>
      <c r="Z524" s="92" t="s">
        <v>85</v>
      </c>
      <c r="AA524" s="92" t="s">
        <v>85</v>
      </c>
      <c r="AB524" s="92" t="s">
        <v>85</v>
      </c>
      <c r="AC524" s="92" t="s">
        <v>85</v>
      </c>
      <c r="AD524" s="92" t="s">
        <v>85</v>
      </c>
      <c r="AE524" s="92" t="s">
        <v>85</v>
      </c>
      <c r="AF524" s="92" t="s">
        <v>85</v>
      </c>
      <c r="AG524" s="92" t="s">
        <v>85</v>
      </c>
      <c r="AH524" s="92" t="s">
        <v>85</v>
      </c>
      <c r="AI524" t="s">
        <v>85</v>
      </c>
      <c r="AJ524" s="92">
        <v>0</v>
      </c>
      <c r="AK524" s="92">
        <v>0</v>
      </c>
      <c r="AL524" s="92">
        <f>AL522</f>
        <v>1.26</v>
      </c>
      <c r="AM524" s="92">
        <f>AM522</f>
        <v>2.7E-2</v>
      </c>
      <c r="AN524" s="92">
        <f>AN522</f>
        <v>3</v>
      </c>
      <c r="AO524" s="92"/>
      <c r="AP524" s="92"/>
      <c r="AQ524" s="93">
        <f>AM524*I524*0.1+AL524</f>
        <v>1.2648600000000001</v>
      </c>
      <c r="AR524" s="93">
        <f t="shared" si="676"/>
        <v>0.12648600000000002</v>
      </c>
      <c r="AS524" s="94">
        <f t="shared" si="677"/>
        <v>0</v>
      </c>
      <c r="AT524" s="94">
        <f t="shared" si="678"/>
        <v>0.34783650000000005</v>
      </c>
      <c r="AU524" s="93">
        <f>1333*J523*POWER(10,-6)</f>
        <v>7.7313999999999999E-5</v>
      </c>
      <c r="AV524" s="94">
        <f t="shared" si="674"/>
        <v>1.7392598140000002</v>
      </c>
      <c r="AW524" s="95">
        <f t="shared" si="679"/>
        <v>0</v>
      </c>
      <c r="AX524" s="95">
        <f t="shared" si="680"/>
        <v>0</v>
      </c>
      <c r="AY524" s="95">
        <f t="shared" si="681"/>
        <v>2.0620664354784007E-3</v>
      </c>
    </row>
    <row r="525" spans="1:51" x14ac:dyDescent="0.3">
      <c r="A525" s="48" t="s">
        <v>22</v>
      </c>
      <c r="B525" s="48" t="str">
        <f>B522</f>
        <v>Трубопровод углеводородного конденсата Рег.№ТТ-107</v>
      </c>
      <c r="C525" s="179" t="s">
        <v>171</v>
      </c>
      <c r="D525" s="49" t="s">
        <v>86</v>
      </c>
      <c r="E525" s="166">
        <v>1E-4</v>
      </c>
      <c r="F525" s="168">
        <f>F522</f>
        <v>156</v>
      </c>
      <c r="G525" s="48">
        <v>0.2</v>
      </c>
      <c r="H525" s="50">
        <f t="shared" si="675"/>
        <v>3.1200000000000004E-3</v>
      </c>
      <c r="I525" s="162">
        <f>0.15*I522</f>
        <v>0.27</v>
      </c>
      <c r="J525" s="169">
        <f>I525</f>
        <v>0.27</v>
      </c>
      <c r="K525" s="174" t="s">
        <v>188</v>
      </c>
      <c r="L525" s="178">
        <v>45390</v>
      </c>
      <c r="M525" s="92" t="str">
        <f t="shared" si="671"/>
        <v>С4</v>
      </c>
      <c r="N525" s="92" t="str">
        <f t="shared" si="672"/>
        <v>Трубопровод углеводородного конденсата Рег.№ТТ-107</v>
      </c>
      <c r="O525" s="92" t="str">
        <f t="shared" si="673"/>
        <v>Частичное-пожар</v>
      </c>
      <c r="P525" s="92">
        <v>8</v>
      </c>
      <c r="Q525" s="92">
        <v>9.6999999999999993</v>
      </c>
      <c r="R525" s="92">
        <v>12.2</v>
      </c>
      <c r="S525" s="92">
        <v>19.7</v>
      </c>
      <c r="T525" s="92" t="s">
        <v>85</v>
      </c>
      <c r="U525" s="92" t="s">
        <v>85</v>
      </c>
      <c r="V525" s="92" t="s">
        <v>85</v>
      </c>
      <c r="W525" s="92" t="s">
        <v>85</v>
      </c>
      <c r="X525" s="92" t="s">
        <v>85</v>
      </c>
      <c r="Y525" s="92" t="s">
        <v>85</v>
      </c>
      <c r="Z525" s="92" t="s">
        <v>85</v>
      </c>
      <c r="AA525" s="92" t="s">
        <v>85</v>
      </c>
      <c r="AB525" s="92" t="s">
        <v>85</v>
      </c>
      <c r="AC525" s="92" t="s">
        <v>85</v>
      </c>
      <c r="AD525" s="92" t="s">
        <v>85</v>
      </c>
      <c r="AE525" s="92" t="s">
        <v>85</v>
      </c>
      <c r="AF525" s="92" t="s">
        <v>85</v>
      </c>
      <c r="AG525" s="92" t="s">
        <v>85</v>
      </c>
      <c r="AH525" s="92" t="s">
        <v>85</v>
      </c>
      <c r="AI525" t="s">
        <v>85</v>
      </c>
      <c r="AJ525" s="92">
        <v>0</v>
      </c>
      <c r="AK525" s="92">
        <v>2</v>
      </c>
      <c r="AL525" s="92">
        <f>0.1*$AL$2</f>
        <v>0.25</v>
      </c>
      <c r="AM525" s="92">
        <f>AM522</f>
        <v>2.7E-2</v>
      </c>
      <c r="AN525" s="92">
        <f>ROUNDUP(AN522/3,0)</f>
        <v>1</v>
      </c>
      <c r="AO525" s="92"/>
      <c r="AP525" s="92"/>
      <c r="AQ525" s="93">
        <f>AM525*I525+AL525</f>
        <v>0.25729000000000002</v>
      </c>
      <c r="AR525" s="93">
        <f t="shared" si="676"/>
        <v>2.5729000000000002E-2</v>
      </c>
      <c r="AS525" s="94">
        <f t="shared" si="677"/>
        <v>0.5</v>
      </c>
      <c r="AT525" s="94">
        <f t="shared" si="678"/>
        <v>0.19575475000000001</v>
      </c>
      <c r="AU525" s="93">
        <f>10068.2*J525*POWER(10,-6)</f>
        <v>2.7184140000000002E-3</v>
      </c>
      <c r="AV525" s="94">
        <f t="shared" si="674"/>
        <v>0.98149216400000006</v>
      </c>
      <c r="AW525" s="95">
        <f t="shared" si="679"/>
        <v>0</v>
      </c>
      <c r="AX525" s="95">
        <f t="shared" si="680"/>
        <v>6.2400000000000008E-3</v>
      </c>
      <c r="AY525" s="95">
        <f t="shared" si="681"/>
        <v>3.0622555516800006E-3</v>
      </c>
    </row>
    <row r="526" spans="1:51" x14ac:dyDescent="0.3">
      <c r="A526" s="48" t="s">
        <v>23</v>
      </c>
      <c r="B526" s="48" t="str">
        <f>B522</f>
        <v>Трубопровод углеводородного конденсата Рег.№ТТ-107</v>
      </c>
      <c r="C526" s="179" t="s">
        <v>172</v>
      </c>
      <c r="D526" s="49" t="s">
        <v>174</v>
      </c>
      <c r="E526" s="167">
        <f>E525</f>
        <v>1E-4</v>
      </c>
      <c r="F526" s="168">
        <f>F522</f>
        <v>156</v>
      </c>
      <c r="G526" s="48">
        <v>0.04</v>
      </c>
      <c r="H526" s="50">
        <f t="shared" si="675"/>
        <v>6.240000000000001E-4</v>
      </c>
      <c r="I526" s="162">
        <f>0.15*I522</f>
        <v>0.27</v>
      </c>
      <c r="J526" s="169">
        <f>0.15*J523</f>
        <v>8.6999999999999994E-3</v>
      </c>
      <c r="K526" s="174" t="s">
        <v>189</v>
      </c>
      <c r="L526" s="178">
        <v>3</v>
      </c>
      <c r="M526" s="92" t="str">
        <f t="shared" si="671"/>
        <v>С5</v>
      </c>
      <c r="N526" s="92" t="str">
        <f t="shared" si="672"/>
        <v>Трубопровод углеводородного конденсата Рег.№ТТ-107</v>
      </c>
      <c r="O526" s="92" t="str">
        <f t="shared" si="673"/>
        <v>Частичное-пожар-вспышка</v>
      </c>
      <c r="P526" s="92" t="s">
        <v>85</v>
      </c>
      <c r="Q526" s="92" t="s">
        <v>85</v>
      </c>
      <c r="R526" s="92" t="s">
        <v>85</v>
      </c>
      <c r="S526" s="92" t="s">
        <v>85</v>
      </c>
      <c r="T526" s="92" t="s">
        <v>85</v>
      </c>
      <c r="U526" s="92" t="s">
        <v>85</v>
      </c>
      <c r="V526" s="92" t="s">
        <v>85</v>
      </c>
      <c r="W526" s="92" t="s">
        <v>85</v>
      </c>
      <c r="X526" s="92" t="s">
        <v>85</v>
      </c>
      <c r="Y526" s="92" t="s">
        <v>85</v>
      </c>
      <c r="Z526" s="92" t="s">
        <v>85</v>
      </c>
      <c r="AA526" s="92">
        <v>7</v>
      </c>
      <c r="AB526" s="92">
        <v>8.4</v>
      </c>
      <c r="AC526" s="92" t="s">
        <v>85</v>
      </c>
      <c r="AD526" s="92" t="s">
        <v>85</v>
      </c>
      <c r="AE526" s="92" t="s">
        <v>85</v>
      </c>
      <c r="AF526" s="92" t="s">
        <v>85</v>
      </c>
      <c r="AG526" s="92" t="s">
        <v>85</v>
      </c>
      <c r="AH526" s="92" t="s">
        <v>85</v>
      </c>
      <c r="AI526" t="s">
        <v>85</v>
      </c>
      <c r="AJ526" s="92">
        <v>0</v>
      </c>
      <c r="AK526" s="92">
        <v>1</v>
      </c>
      <c r="AL526" s="92">
        <f>0.1*$AL$2</f>
        <v>0.25</v>
      </c>
      <c r="AM526" s="92">
        <f>AM522</f>
        <v>2.7E-2</v>
      </c>
      <c r="AN526" s="92">
        <f>ROUNDUP(AN522/3,0)</f>
        <v>1</v>
      </c>
      <c r="AO526" s="92"/>
      <c r="AP526" s="92"/>
      <c r="AQ526" s="93">
        <f t="shared" ref="AQ526" si="682">AM526*I526+AL526</f>
        <v>0.25729000000000002</v>
      </c>
      <c r="AR526" s="93">
        <f t="shared" si="676"/>
        <v>2.5729000000000002E-2</v>
      </c>
      <c r="AS526" s="94">
        <f t="shared" si="677"/>
        <v>0.25</v>
      </c>
      <c r="AT526" s="94">
        <f t="shared" si="678"/>
        <v>0.13325475000000001</v>
      </c>
      <c r="AU526" s="93">
        <f>10068.2*J526*POWER(10,-6)*10</f>
        <v>8.7593339999999999E-4</v>
      </c>
      <c r="AV526" s="94">
        <f t="shared" si="674"/>
        <v>0.66714968340000003</v>
      </c>
      <c r="AW526" s="95">
        <f t="shared" si="679"/>
        <v>0</v>
      </c>
      <c r="AX526" s="95">
        <f t="shared" si="680"/>
        <v>6.240000000000001E-4</v>
      </c>
      <c r="AY526" s="95">
        <f t="shared" si="681"/>
        <v>4.1630140244160006E-4</v>
      </c>
    </row>
    <row r="527" spans="1:51" x14ac:dyDescent="0.3">
      <c r="A527" s="271" t="s">
        <v>24</v>
      </c>
      <c r="B527" s="271" t="str">
        <f>B522</f>
        <v>Трубопровод углеводородного конденсата Рег.№ТТ-107</v>
      </c>
      <c r="C527" s="272" t="s">
        <v>173</v>
      </c>
      <c r="D527" s="273" t="s">
        <v>62</v>
      </c>
      <c r="E527" s="274">
        <f>E525</f>
        <v>1E-4</v>
      </c>
      <c r="F527" s="275">
        <f>F522</f>
        <v>156</v>
      </c>
      <c r="G527" s="271">
        <v>0.76</v>
      </c>
      <c r="H527" s="276">
        <f t="shared" si="675"/>
        <v>1.1856E-2</v>
      </c>
      <c r="I527" s="277">
        <f>0.15*I522</f>
        <v>0.27</v>
      </c>
      <c r="J527" s="278">
        <v>0</v>
      </c>
      <c r="K527" s="279" t="s">
        <v>200</v>
      </c>
      <c r="L527" s="280">
        <v>1</v>
      </c>
      <c r="M527" s="92" t="str">
        <f t="shared" si="671"/>
        <v>С6</v>
      </c>
      <c r="N527" s="92" t="str">
        <f t="shared" si="672"/>
        <v>Трубопровод углеводородного конденсата Рег.№ТТ-107</v>
      </c>
      <c r="O527" s="92" t="str">
        <f t="shared" si="673"/>
        <v>Частичное-ликвидация</v>
      </c>
      <c r="P527" s="92" t="s">
        <v>85</v>
      </c>
      <c r="Q527" s="92" t="s">
        <v>85</v>
      </c>
      <c r="R527" s="92" t="s">
        <v>85</v>
      </c>
      <c r="S527" s="92" t="s">
        <v>85</v>
      </c>
      <c r="T527" s="92" t="s">
        <v>85</v>
      </c>
      <c r="U527" s="92" t="s">
        <v>85</v>
      </c>
      <c r="V527" s="92" t="s">
        <v>85</v>
      </c>
      <c r="W527" s="92" t="s">
        <v>85</v>
      </c>
      <c r="X527" s="92" t="s">
        <v>85</v>
      </c>
      <c r="Y527" s="92" t="s">
        <v>85</v>
      </c>
      <c r="Z527" s="92" t="s">
        <v>85</v>
      </c>
      <c r="AA527" s="92" t="s">
        <v>85</v>
      </c>
      <c r="AB527" s="92" t="s">
        <v>85</v>
      </c>
      <c r="AC527" s="92" t="s">
        <v>85</v>
      </c>
      <c r="AD527" s="92" t="s">
        <v>85</v>
      </c>
      <c r="AE527" s="92" t="s">
        <v>85</v>
      </c>
      <c r="AF527" s="92" t="s">
        <v>85</v>
      </c>
      <c r="AG527" s="92" t="s">
        <v>85</v>
      </c>
      <c r="AH527" s="92" t="s">
        <v>85</v>
      </c>
      <c r="AI527" t="s">
        <v>85</v>
      </c>
      <c r="AJ527" s="92">
        <v>0</v>
      </c>
      <c r="AK527" s="92">
        <v>0</v>
      </c>
      <c r="AL527" s="92">
        <f>0.1*$AL$2</f>
        <v>0.25</v>
      </c>
      <c r="AM527" s="92">
        <f>AM522</f>
        <v>2.7E-2</v>
      </c>
      <c r="AN527" s="92">
        <f>ROUNDUP(AN522/3,0)</f>
        <v>1</v>
      </c>
      <c r="AO527" s="92"/>
      <c r="AP527" s="92"/>
      <c r="AQ527" s="93">
        <f>AM527*I527*0.1+AL527</f>
        <v>0.25072899999999998</v>
      </c>
      <c r="AR527" s="93">
        <f t="shared" si="676"/>
        <v>2.5072899999999999E-2</v>
      </c>
      <c r="AS527" s="94">
        <f t="shared" si="677"/>
        <v>0</v>
      </c>
      <c r="AT527" s="94">
        <f t="shared" si="678"/>
        <v>6.8950474999999997E-2</v>
      </c>
      <c r="AU527" s="93">
        <f>1333*J526*POWER(10,-6)</f>
        <v>1.1597099999999999E-5</v>
      </c>
      <c r="AV527" s="94">
        <f t="shared" si="674"/>
        <v>0.34476397209999998</v>
      </c>
      <c r="AW527" s="95">
        <f t="shared" si="679"/>
        <v>0</v>
      </c>
      <c r="AX527" s="95">
        <f t="shared" si="680"/>
        <v>0</v>
      </c>
      <c r="AY527" s="95">
        <f t="shared" si="681"/>
        <v>4.0875216532176E-3</v>
      </c>
    </row>
    <row r="528" spans="1:51" s="281" customFormat="1" x14ac:dyDescent="0.3">
      <c r="A528" s="48" t="s">
        <v>85</v>
      </c>
      <c r="B528" s="48" t="s">
        <v>85</v>
      </c>
      <c r="C528" s="48" t="s">
        <v>85</v>
      </c>
      <c r="D528" s="48" t="s">
        <v>85</v>
      </c>
      <c r="E528" s="48" t="s">
        <v>85</v>
      </c>
      <c r="F528" s="48" t="s">
        <v>85</v>
      </c>
      <c r="G528" s="48" t="s">
        <v>85</v>
      </c>
      <c r="H528" s="48" t="s">
        <v>85</v>
      </c>
      <c r="I528" s="48" t="s">
        <v>85</v>
      </c>
      <c r="J528" s="48" t="s">
        <v>85</v>
      </c>
      <c r="K528" s="48" t="s">
        <v>85</v>
      </c>
      <c r="L528" s="48" t="s">
        <v>85</v>
      </c>
      <c r="M528" s="48" t="s">
        <v>85</v>
      </c>
      <c r="N528" s="48" t="s">
        <v>85</v>
      </c>
      <c r="O528" s="48" t="s">
        <v>85</v>
      </c>
      <c r="P528" s="48" t="s">
        <v>85</v>
      </c>
      <c r="Q528" s="48" t="s">
        <v>85</v>
      </c>
      <c r="R528" s="48" t="s">
        <v>85</v>
      </c>
      <c r="S528" s="48" t="s">
        <v>85</v>
      </c>
      <c r="T528" s="48" t="s">
        <v>85</v>
      </c>
      <c r="U528" s="48" t="s">
        <v>85</v>
      </c>
      <c r="V528" s="48" t="s">
        <v>85</v>
      </c>
      <c r="W528" s="48" t="s">
        <v>85</v>
      </c>
      <c r="X528" s="48" t="s">
        <v>85</v>
      </c>
      <c r="Y528" s="48" t="s">
        <v>85</v>
      </c>
      <c r="Z528" s="48" t="s">
        <v>85</v>
      </c>
      <c r="AA528" s="48" t="s">
        <v>85</v>
      </c>
      <c r="AB528" s="48" t="s">
        <v>85</v>
      </c>
      <c r="AC528" s="48" t="s">
        <v>85</v>
      </c>
      <c r="AD528" s="48" t="s">
        <v>85</v>
      </c>
      <c r="AE528" s="48" t="s">
        <v>85</v>
      </c>
      <c r="AF528" s="48" t="s">
        <v>85</v>
      </c>
      <c r="AG528" s="48" t="s">
        <v>85</v>
      </c>
      <c r="AH528" s="48" t="s">
        <v>85</v>
      </c>
      <c r="AI528" s="281" t="s">
        <v>85</v>
      </c>
      <c r="AJ528" s="48" t="s">
        <v>85</v>
      </c>
      <c r="AK528" s="48" t="s">
        <v>85</v>
      </c>
      <c r="AL528" s="48" t="s">
        <v>85</v>
      </c>
      <c r="AM528" s="48" t="s">
        <v>85</v>
      </c>
      <c r="AN528" s="48" t="s">
        <v>85</v>
      </c>
      <c r="AO528" s="48" t="s">
        <v>85</v>
      </c>
      <c r="AP528" s="48" t="s">
        <v>85</v>
      </c>
      <c r="AQ528" s="48" t="s">
        <v>85</v>
      </c>
      <c r="AR528" s="48" t="s">
        <v>85</v>
      </c>
      <c r="AS528" s="48" t="s">
        <v>85</v>
      </c>
      <c r="AT528" s="48" t="s">
        <v>85</v>
      </c>
      <c r="AU528" s="48" t="s">
        <v>85</v>
      </c>
      <c r="AV528" s="48" t="s">
        <v>85</v>
      </c>
      <c r="AW528" s="48" t="s">
        <v>85</v>
      </c>
      <c r="AX528" s="48" t="s">
        <v>85</v>
      </c>
      <c r="AY528" s="48" t="s">
        <v>85</v>
      </c>
    </row>
    <row r="529" spans="1:51" s="281" customFormat="1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 t="s">
        <v>85</v>
      </c>
      <c r="Q529" s="48" t="s">
        <v>85</v>
      </c>
      <c r="R529" s="48" t="s">
        <v>85</v>
      </c>
      <c r="S529" s="48" t="s">
        <v>85</v>
      </c>
      <c r="T529" s="48" t="s">
        <v>85</v>
      </c>
      <c r="U529" s="48" t="s">
        <v>85</v>
      </c>
      <c r="V529" s="48" t="s">
        <v>85</v>
      </c>
      <c r="W529" s="48" t="s">
        <v>85</v>
      </c>
      <c r="X529" s="48" t="s">
        <v>85</v>
      </c>
      <c r="Y529" s="48" t="s">
        <v>85</v>
      </c>
      <c r="Z529" s="48" t="s">
        <v>85</v>
      </c>
      <c r="AA529" s="48" t="s">
        <v>85</v>
      </c>
      <c r="AB529" s="48" t="s">
        <v>85</v>
      </c>
      <c r="AC529" s="48" t="s">
        <v>85</v>
      </c>
      <c r="AD529" s="48" t="s">
        <v>85</v>
      </c>
      <c r="AE529" s="48" t="s">
        <v>85</v>
      </c>
      <c r="AF529" s="48" t="s">
        <v>85</v>
      </c>
      <c r="AG529" s="48" t="s">
        <v>85</v>
      </c>
      <c r="AH529" s="48" t="s">
        <v>85</v>
      </c>
      <c r="AI529" s="281" t="s">
        <v>85</v>
      </c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</row>
    <row r="530" spans="1:51" s="281" customFormat="1" x14ac:dyDescent="0.3">
      <c r="A530" s="48" t="s">
        <v>85</v>
      </c>
      <c r="B530" s="48" t="s">
        <v>85</v>
      </c>
      <c r="C530" s="48" t="s">
        <v>85</v>
      </c>
      <c r="D530" s="48" t="s">
        <v>85</v>
      </c>
      <c r="E530" s="48" t="s">
        <v>85</v>
      </c>
      <c r="F530" s="48" t="s">
        <v>85</v>
      </c>
      <c r="G530" s="48" t="s">
        <v>85</v>
      </c>
      <c r="H530" s="48" t="s">
        <v>85</v>
      </c>
      <c r="I530" s="48" t="s">
        <v>85</v>
      </c>
      <c r="J530" s="48" t="s">
        <v>85</v>
      </c>
      <c r="K530" s="48" t="s">
        <v>85</v>
      </c>
      <c r="L530" s="48" t="s">
        <v>85</v>
      </c>
      <c r="M530" s="48" t="s">
        <v>85</v>
      </c>
      <c r="N530" s="48" t="s">
        <v>85</v>
      </c>
      <c r="O530" s="48" t="s">
        <v>85</v>
      </c>
      <c r="P530" s="48" t="s">
        <v>85</v>
      </c>
      <c r="Q530" s="48" t="s">
        <v>85</v>
      </c>
      <c r="R530" s="48" t="s">
        <v>85</v>
      </c>
      <c r="S530" s="48" t="s">
        <v>85</v>
      </c>
      <c r="T530" s="48" t="s">
        <v>85</v>
      </c>
      <c r="U530" s="48" t="s">
        <v>85</v>
      </c>
      <c r="V530" s="48" t="s">
        <v>85</v>
      </c>
      <c r="W530" s="48" t="s">
        <v>85</v>
      </c>
      <c r="X530" s="48" t="s">
        <v>85</v>
      </c>
      <c r="Y530" s="48" t="s">
        <v>85</v>
      </c>
      <c r="Z530" s="48" t="s">
        <v>85</v>
      </c>
      <c r="AA530" s="48" t="s">
        <v>85</v>
      </c>
      <c r="AB530" s="48" t="s">
        <v>85</v>
      </c>
      <c r="AC530" s="48" t="s">
        <v>85</v>
      </c>
      <c r="AD530" s="48" t="s">
        <v>85</v>
      </c>
      <c r="AE530" s="48" t="s">
        <v>85</v>
      </c>
      <c r="AF530" s="48" t="s">
        <v>85</v>
      </c>
      <c r="AG530" s="48" t="s">
        <v>85</v>
      </c>
      <c r="AH530" s="48" t="s">
        <v>85</v>
      </c>
      <c r="AI530" s="281" t="s">
        <v>85</v>
      </c>
      <c r="AJ530" s="48" t="s">
        <v>85</v>
      </c>
      <c r="AK530" s="48" t="s">
        <v>85</v>
      </c>
      <c r="AL530" s="48" t="s">
        <v>85</v>
      </c>
      <c r="AM530" s="48" t="s">
        <v>85</v>
      </c>
      <c r="AN530" s="48" t="s">
        <v>85</v>
      </c>
      <c r="AO530" s="48" t="s">
        <v>85</v>
      </c>
      <c r="AP530" s="48" t="s">
        <v>85</v>
      </c>
      <c r="AQ530" s="48" t="s">
        <v>85</v>
      </c>
      <c r="AR530" s="48" t="s">
        <v>85</v>
      </c>
      <c r="AS530" s="48" t="s">
        <v>85</v>
      </c>
      <c r="AT530" s="48" t="s">
        <v>85</v>
      </c>
      <c r="AU530" s="48" t="s">
        <v>85</v>
      </c>
      <c r="AV530" s="48" t="s">
        <v>85</v>
      </c>
      <c r="AW530" s="48" t="s">
        <v>85</v>
      </c>
      <c r="AX530" s="48" t="s">
        <v>85</v>
      </c>
      <c r="AY530" s="48" t="s">
        <v>85</v>
      </c>
    </row>
    <row r="531" spans="1:51" ht="15" thickBot="1" x14ac:dyDescent="0.35">
      <c r="P531" t="s">
        <v>85</v>
      </c>
      <c r="Q531" t="s">
        <v>85</v>
      </c>
      <c r="R531" t="s">
        <v>85</v>
      </c>
      <c r="S531" t="s">
        <v>85</v>
      </c>
      <c r="T531" t="s">
        <v>85</v>
      </c>
      <c r="U531" t="s">
        <v>85</v>
      </c>
      <c r="V531" t="s">
        <v>85</v>
      </c>
      <c r="W531" t="s">
        <v>85</v>
      </c>
      <c r="X531" t="s">
        <v>85</v>
      </c>
      <c r="Y531" t="s">
        <v>85</v>
      </c>
      <c r="Z531" t="s">
        <v>85</v>
      </c>
      <c r="AA531" t="s">
        <v>85</v>
      </c>
      <c r="AB531" t="s">
        <v>85</v>
      </c>
      <c r="AC531" t="s">
        <v>85</v>
      </c>
      <c r="AD531" t="s">
        <v>85</v>
      </c>
      <c r="AE531" t="s">
        <v>85</v>
      </c>
      <c r="AF531" t="s">
        <v>85</v>
      </c>
      <c r="AG531" t="s">
        <v>85</v>
      </c>
      <c r="AH531" t="s">
        <v>85</v>
      </c>
      <c r="AI531" t="s">
        <v>85</v>
      </c>
    </row>
    <row r="532" spans="1:51" ht="28.8" thickBot="1" x14ac:dyDescent="0.35">
      <c r="A532" s="48" t="s">
        <v>19</v>
      </c>
      <c r="B532" s="311" t="s">
        <v>387</v>
      </c>
      <c r="C532" s="179" t="s">
        <v>168</v>
      </c>
      <c r="D532" s="49" t="s">
        <v>60</v>
      </c>
      <c r="E532" s="166">
        <v>1.0000000000000001E-5</v>
      </c>
      <c r="F532" s="163">
        <v>325</v>
      </c>
      <c r="G532" s="48">
        <v>0.2</v>
      </c>
      <c r="H532" s="50">
        <f>E532*F532*G532</f>
        <v>6.5000000000000008E-4</v>
      </c>
      <c r="I532" s="164">
        <v>3.89</v>
      </c>
      <c r="J532" s="169">
        <f>I532</f>
        <v>3.89</v>
      </c>
      <c r="K532" s="172" t="s">
        <v>184</v>
      </c>
      <c r="L532" s="177">
        <f>I532*20</f>
        <v>77.8</v>
      </c>
      <c r="M532" s="92" t="str">
        <f t="shared" ref="M532:M537" si="683">A532</f>
        <v>С1</v>
      </c>
      <c r="N532" s="92" t="str">
        <f t="shared" ref="N532:N537" si="684">B532</f>
        <v>Трубопровод конденсата углеводородных сбросов Рег.№ТТ-302</v>
      </c>
      <c r="O532" s="92" t="str">
        <f t="shared" ref="O532:O537" si="685">D532</f>
        <v>Полное-пожар</v>
      </c>
      <c r="P532" s="92">
        <v>14.1</v>
      </c>
      <c r="Q532" s="92">
        <v>18.7</v>
      </c>
      <c r="R532" s="92">
        <v>25.7</v>
      </c>
      <c r="S532" s="92">
        <v>46.3</v>
      </c>
      <c r="T532" s="92" t="s">
        <v>85</v>
      </c>
      <c r="U532" s="92" t="s">
        <v>85</v>
      </c>
      <c r="V532" s="92" t="s">
        <v>85</v>
      </c>
      <c r="W532" s="92" t="s">
        <v>85</v>
      </c>
      <c r="X532" s="92" t="s">
        <v>85</v>
      </c>
      <c r="Y532" s="92" t="s">
        <v>85</v>
      </c>
      <c r="Z532" s="92" t="s">
        <v>85</v>
      </c>
      <c r="AA532" s="92" t="s">
        <v>85</v>
      </c>
      <c r="AB532" s="92" t="s">
        <v>85</v>
      </c>
      <c r="AC532" s="92" t="s">
        <v>85</v>
      </c>
      <c r="AD532" s="92" t="s">
        <v>85</v>
      </c>
      <c r="AE532" s="92" t="s">
        <v>85</v>
      </c>
      <c r="AF532" s="92" t="s">
        <v>85</v>
      </c>
      <c r="AG532" s="92" t="s">
        <v>85</v>
      </c>
      <c r="AH532" s="92" t="s">
        <v>85</v>
      </c>
      <c r="AI532" t="s">
        <v>85</v>
      </c>
      <c r="AJ532" s="52">
        <v>1</v>
      </c>
      <c r="AK532" s="52">
        <v>2</v>
      </c>
      <c r="AL532" s="165">
        <v>1.26</v>
      </c>
      <c r="AM532" s="165">
        <v>2.7E-2</v>
      </c>
      <c r="AN532" s="165">
        <v>3</v>
      </c>
      <c r="AO532" s="92"/>
      <c r="AP532" s="92"/>
      <c r="AQ532" s="93">
        <f>AM532*I532+AL532</f>
        <v>1.36503</v>
      </c>
      <c r="AR532" s="93">
        <f>0.1*AQ532</f>
        <v>0.13650300000000001</v>
      </c>
      <c r="AS532" s="94">
        <f>AJ532*3+0.25*AK532</f>
        <v>3.5</v>
      </c>
      <c r="AT532" s="94">
        <f>SUM(AQ532:AS532)/4</f>
        <v>1.2503832500000001</v>
      </c>
      <c r="AU532" s="93">
        <f>10068.2*J532*POWER(10,-6)</f>
        <v>3.9165298000000001E-2</v>
      </c>
      <c r="AV532" s="94">
        <f t="shared" ref="AV532:AV537" si="686">AU532+AT532+AS532+AR532+AQ532</f>
        <v>6.2910815480000002</v>
      </c>
      <c r="AW532" s="95">
        <f>AJ532*H532</f>
        <v>6.5000000000000008E-4</v>
      </c>
      <c r="AX532" s="95">
        <f>H532*AK532</f>
        <v>1.3000000000000002E-3</v>
      </c>
      <c r="AY532" s="95">
        <f>H532*AV532</f>
        <v>4.089203006200001E-3</v>
      </c>
    </row>
    <row r="533" spans="1:51" ht="15" thickBot="1" x14ac:dyDescent="0.35">
      <c r="A533" s="48" t="s">
        <v>20</v>
      </c>
      <c r="B533" s="48" t="str">
        <f>B532</f>
        <v>Трубопровод конденсата углеводородных сбросов Рег.№ТТ-302</v>
      </c>
      <c r="C533" s="179" t="s">
        <v>169</v>
      </c>
      <c r="D533" s="49" t="s">
        <v>63</v>
      </c>
      <c r="E533" s="167">
        <f>E532</f>
        <v>1.0000000000000001E-5</v>
      </c>
      <c r="F533" s="168">
        <f>F532</f>
        <v>325</v>
      </c>
      <c r="G533" s="48">
        <v>0.04</v>
      </c>
      <c r="H533" s="50">
        <f t="shared" ref="H533:H537" si="687">E533*F533*G533</f>
        <v>1.3000000000000002E-4</v>
      </c>
      <c r="I533" s="162">
        <f>I532</f>
        <v>3.89</v>
      </c>
      <c r="J533" s="170">
        <v>0.152</v>
      </c>
      <c r="K533" s="172" t="s">
        <v>185</v>
      </c>
      <c r="L533" s="177">
        <v>0</v>
      </c>
      <c r="M533" s="92" t="str">
        <f t="shared" si="683"/>
        <v>С2</v>
      </c>
      <c r="N533" s="92" t="str">
        <f t="shared" si="684"/>
        <v>Трубопровод конденсата углеводородных сбросов Рег.№ТТ-302</v>
      </c>
      <c r="O533" s="92" t="str">
        <f t="shared" si="685"/>
        <v>Полное-взрыв</v>
      </c>
      <c r="P533" s="92" t="s">
        <v>85</v>
      </c>
      <c r="Q533" s="92" t="s">
        <v>85</v>
      </c>
      <c r="R533" s="92" t="s">
        <v>85</v>
      </c>
      <c r="S533" s="92" t="s">
        <v>85</v>
      </c>
      <c r="T533" s="92">
        <v>0</v>
      </c>
      <c r="U533" s="92">
        <v>0</v>
      </c>
      <c r="V533" s="92">
        <v>49.6</v>
      </c>
      <c r="W533" s="92">
        <v>135.1</v>
      </c>
      <c r="X533" s="92">
        <v>231.1</v>
      </c>
      <c r="Y533" s="92" t="s">
        <v>85</v>
      </c>
      <c r="Z533" s="92" t="s">
        <v>85</v>
      </c>
      <c r="AA533" s="92" t="s">
        <v>85</v>
      </c>
      <c r="AB533" s="92" t="s">
        <v>85</v>
      </c>
      <c r="AC533" s="92" t="s">
        <v>85</v>
      </c>
      <c r="AD533" s="92" t="s">
        <v>85</v>
      </c>
      <c r="AE533" s="92" t="s">
        <v>85</v>
      </c>
      <c r="AF533" s="92" t="s">
        <v>85</v>
      </c>
      <c r="AG533" s="92" t="s">
        <v>85</v>
      </c>
      <c r="AH533" s="92" t="s">
        <v>85</v>
      </c>
      <c r="AI533" t="s">
        <v>85</v>
      </c>
      <c r="AJ533" s="52">
        <v>2</v>
      </c>
      <c r="AK533" s="52">
        <v>2</v>
      </c>
      <c r="AL533" s="92">
        <f>AL532</f>
        <v>1.26</v>
      </c>
      <c r="AM533" s="92">
        <f>AM532</f>
        <v>2.7E-2</v>
      </c>
      <c r="AN533" s="92">
        <f>AN532</f>
        <v>3</v>
      </c>
      <c r="AO533" s="92"/>
      <c r="AP533" s="92"/>
      <c r="AQ533" s="93">
        <f>AM533*I533+AL533</f>
        <v>1.36503</v>
      </c>
      <c r="AR533" s="93">
        <f t="shared" ref="AR533:AR537" si="688">0.1*AQ533</f>
        <v>0.13650300000000001</v>
      </c>
      <c r="AS533" s="94">
        <f t="shared" ref="AS533:AS537" si="689">AJ533*3+0.25*AK533</f>
        <v>6.5</v>
      </c>
      <c r="AT533" s="94">
        <f t="shared" ref="AT533:AT537" si="690">SUM(AQ533:AS533)/4</f>
        <v>2.0003832500000001</v>
      </c>
      <c r="AU533" s="93">
        <f>10068.2*J533*POWER(10,-6)*10</f>
        <v>1.5303664E-2</v>
      </c>
      <c r="AV533" s="94">
        <f t="shared" si="686"/>
        <v>10.017219913999998</v>
      </c>
      <c r="AW533" s="95">
        <f t="shared" ref="AW533:AW537" si="691">AJ533*H533</f>
        <v>2.6000000000000003E-4</v>
      </c>
      <c r="AX533" s="95">
        <f t="shared" ref="AX533:AX537" si="692">H533*AK533</f>
        <v>2.6000000000000003E-4</v>
      </c>
      <c r="AY533" s="95">
        <f t="shared" ref="AY533:AY537" si="693">H533*AV533</f>
        <v>1.30223858882E-3</v>
      </c>
    </row>
    <row r="534" spans="1:51" x14ac:dyDescent="0.3">
      <c r="A534" s="48" t="s">
        <v>21</v>
      </c>
      <c r="B534" s="48" t="str">
        <f>B532</f>
        <v>Трубопровод конденсата углеводородных сбросов Рег.№ТТ-302</v>
      </c>
      <c r="C534" s="179" t="s">
        <v>170</v>
      </c>
      <c r="D534" s="49" t="s">
        <v>61</v>
      </c>
      <c r="E534" s="167">
        <f>E532</f>
        <v>1.0000000000000001E-5</v>
      </c>
      <c r="F534" s="168">
        <f>F532</f>
        <v>325</v>
      </c>
      <c r="G534" s="48">
        <v>0.76</v>
      </c>
      <c r="H534" s="50">
        <f t="shared" si="687"/>
        <v>2.4700000000000004E-3</v>
      </c>
      <c r="I534" s="162">
        <f>I532</f>
        <v>3.89</v>
      </c>
      <c r="J534" s="171">
        <v>0</v>
      </c>
      <c r="K534" s="172" t="s">
        <v>186</v>
      </c>
      <c r="L534" s="177">
        <v>0</v>
      </c>
      <c r="M534" s="92" t="str">
        <f t="shared" si="683"/>
        <v>С3</v>
      </c>
      <c r="N534" s="92" t="str">
        <f t="shared" si="684"/>
        <v>Трубопровод конденсата углеводородных сбросов Рег.№ТТ-302</v>
      </c>
      <c r="O534" s="92" t="str">
        <f t="shared" si="685"/>
        <v>Полное-ликвидация</v>
      </c>
      <c r="P534" s="92" t="s">
        <v>85</v>
      </c>
      <c r="Q534" s="92" t="s">
        <v>85</v>
      </c>
      <c r="R534" s="92" t="s">
        <v>85</v>
      </c>
      <c r="S534" s="92" t="s">
        <v>85</v>
      </c>
      <c r="T534" s="92" t="s">
        <v>85</v>
      </c>
      <c r="U534" s="92" t="s">
        <v>85</v>
      </c>
      <c r="V534" s="92" t="s">
        <v>85</v>
      </c>
      <c r="W534" s="92" t="s">
        <v>85</v>
      </c>
      <c r="X534" s="92" t="s">
        <v>85</v>
      </c>
      <c r="Y534" s="92" t="s">
        <v>85</v>
      </c>
      <c r="Z534" s="92" t="s">
        <v>85</v>
      </c>
      <c r="AA534" s="92" t="s">
        <v>85</v>
      </c>
      <c r="AB534" s="92" t="s">
        <v>85</v>
      </c>
      <c r="AC534" s="92" t="s">
        <v>85</v>
      </c>
      <c r="AD534" s="92" t="s">
        <v>85</v>
      </c>
      <c r="AE534" s="92" t="s">
        <v>85</v>
      </c>
      <c r="AF534" s="92" t="s">
        <v>85</v>
      </c>
      <c r="AG534" s="92" t="s">
        <v>85</v>
      </c>
      <c r="AH534" s="92" t="s">
        <v>85</v>
      </c>
      <c r="AI534" t="s">
        <v>85</v>
      </c>
      <c r="AJ534" s="92">
        <v>0</v>
      </c>
      <c r="AK534" s="92">
        <v>0</v>
      </c>
      <c r="AL534" s="92">
        <f>AL532</f>
        <v>1.26</v>
      </c>
      <c r="AM534" s="92">
        <f>AM532</f>
        <v>2.7E-2</v>
      </c>
      <c r="AN534" s="92">
        <f>AN532</f>
        <v>3</v>
      </c>
      <c r="AO534" s="92"/>
      <c r="AP534" s="92"/>
      <c r="AQ534" s="93">
        <f>AM534*I534*0.1+AL534</f>
        <v>1.2705029999999999</v>
      </c>
      <c r="AR534" s="93">
        <f t="shared" si="688"/>
        <v>0.1270503</v>
      </c>
      <c r="AS534" s="94">
        <f t="shared" si="689"/>
        <v>0</v>
      </c>
      <c r="AT534" s="94">
        <f t="shared" si="690"/>
        <v>0.349388325</v>
      </c>
      <c r="AU534" s="93">
        <f>1333*J533*POWER(10,-6)</f>
        <v>2.0261599999999997E-4</v>
      </c>
      <c r="AV534" s="94">
        <f t="shared" si="686"/>
        <v>1.747144241</v>
      </c>
      <c r="AW534" s="95">
        <f t="shared" si="691"/>
        <v>0</v>
      </c>
      <c r="AX534" s="95">
        <f t="shared" si="692"/>
        <v>0</v>
      </c>
      <c r="AY534" s="95">
        <f t="shared" si="693"/>
        <v>4.3154462752700009E-3</v>
      </c>
    </row>
    <row r="535" spans="1:51" x14ac:dyDescent="0.3">
      <c r="A535" s="48" t="s">
        <v>22</v>
      </c>
      <c r="B535" s="48" t="str">
        <f>B532</f>
        <v>Трубопровод конденсата углеводородных сбросов Рег.№ТТ-302</v>
      </c>
      <c r="C535" s="179" t="s">
        <v>171</v>
      </c>
      <c r="D535" s="49" t="s">
        <v>86</v>
      </c>
      <c r="E535" s="166">
        <v>1E-4</v>
      </c>
      <c r="F535" s="168">
        <f>F532</f>
        <v>325</v>
      </c>
      <c r="G535" s="48">
        <v>0.2</v>
      </c>
      <c r="H535" s="50">
        <f t="shared" si="687"/>
        <v>6.5000000000000006E-3</v>
      </c>
      <c r="I535" s="162">
        <f>0.15*I532</f>
        <v>0.58350000000000002</v>
      </c>
      <c r="J535" s="169">
        <f>I535</f>
        <v>0.58350000000000002</v>
      </c>
      <c r="K535" s="174" t="s">
        <v>188</v>
      </c>
      <c r="L535" s="178">
        <v>45390</v>
      </c>
      <c r="M535" s="92" t="str">
        <f t="shared" si="683"/>
        <v>С4</v>
      </c>
      <c r="N535" s="92" t="str">
        <f t="shared" si="684"/>
        <v>Трубопровод конденсата углеводородных сбросов Рег.№ТТ-302</v>
      </c>
      <c r="O535" s="92" t="str">
        <f t="shared" si="685"/>
        <v>Частичное-пожар</v>
      </c>
      <c r="P535" s="92">
        <v>10</v>
      </c>
      <c r="Q535" s="92">
        <v>12.2</v>
      </c>
      <c r="R535" s="92">
        <v>15.6</v>
      </c>
      <c r="S535" s="92">
        <v>25.5</v>
      </c>
      <c r="T535" s="92" t="s">
        <v>85</v>
      </c>
      <c r="U535" s="92" t="s">
        <v>85</v>
      </c>
      <c r="V535" s="92" t="s">
        <v>85</v>
      </c>
      <c r="W535" s="92" t="s">
        <v>85</v>
      </c>
      <c r="X535" s="92" t="s">
        <v>85</v>
      </c>
      <c r="Y535" s="92" t="s">
        <v>85</v>
      </c>
      <c r="Z535" s="92" t="s">
        <v>85</v>
      </c>
      <c r="AA535" s="92" t="s">
        <v>85</v>
      </c>
      <c r="AB535" s="92" t="s">
        <v>85</v>
      </c>
      <c r="AC535" s="92" t="s">
        <v>85</v>
      </c>
      <c r="AD535" s="92" t="s">
        <v>85</v>
      </c>
      <c r="AE535" s="92" t="s">
        <v>85</v>
      </c>
      <c r="AF535" s="92" t="s">
        <v>85</v>
      </c>
      <c r="AG535" s="92" t="s">
        <v>85</v>
      </c>
      <c r="AH535" s="92" t="s">
        <v>85</v>
      </c>
      <c r="AI535" t="s">
        <v>85</v>
      </c>
      <c r="AJ535" s="92">
        <v>0</v>
      </c>
      <c r="AK535" s="92">
        <v>2</v>
      </c>
      <c r="AL535" s="92">
        <f>0.1*$AL$2</f>
        <v>0.25</v>
      </c>
      <c r="AM535" s="92">
        <f>AM532</f>
        <v>2.7E-2</v>
      </c>
      <c r="AN535" s="92">
        <f>ROUNDUP(AN532/3,0)</f>
        <v>1</v>
      </c>
      <c r="AO535" s="92"/>
      <c r="AP535" s="92"/>
      <c r="AQ535" s="93">
        <f>AM535*I535+AL535</f>
        <v>0.2657545</v>
      </c>
      <c r="AR535" s="93">
        <f t="shared" si="688"/>
        <v>2.657545E-2</v>
      </c>
      <c r="AS535" s="94">
        <f t="shared" si="689"/>
        <v>0.5</v>
      </c>
      <c r="AT535" s="94">
        <f t="shared" si="690"/>
        <v>0.19808248750000002</v>
      </c>
      <c r="AU535" s="93">
        <f>10068.2*J535*POWER(10,-6)</f>
        <v>5.8747946999999998E-3</v>
      </c>
      <c r="AV535" s="94">
        <f t="shared" si="686"/>
        <v>0.99628723219999993</v>
      </c>
      <c r="AW535" s="95">
        <f t="shared" si="691"/>
        <v>0</v>
      </c>
      <c r="AX535" s="95">
        <f t="shared" si="692"/>
        <v>1.3000000000000001E-2</v>
      </c>
      <c r="AY535" s="95">
        <f t="shared" si="693"/>
        <v>6.4758670092999997E-3</v>
      </c>
    </row>
    <row r="536" spans="1:51" x14ac:dyDescent="0.3">
      <c r="A536" s="48" t="s">
        <v>23</v>
      </c>
      <c r="B536" s="48" t="str">
        <f>B532</f>
        <v>Трубопровод конденсата углеводородных сбросов Рег.№ТТ-302</v>
      </c>
      <c r="C536" s="179" t="s">
        <v>172</v>
      </c>
      <c r="D536" s="49" t="s">
        <v>174</v>
      </c>
      <c r="E536" s="167">
        <f>E535</f>
        <v>1E-4</v>
      </c>
      <c r="F536" s="168">
        <f>F532</f>
        <v>325</v>
      </c>
      <c r="G536" s="48">
        <v>0.04</v>
      </c>
      <c r="H536" s="50">
        <f t="shared" si="687"/>
        <v>1.3000000000000002E-3</v>
      </c>
      <c r="I536" s="162">
        <f>0.15*I532</f>
        <v>0.58350000000000002</v>
      </c>
      <c r="J536" s="169">
        <f>0.15*J533</f>
        <v>2.2799999999999997E-2</v>
      </c>
      <c r="K536" s="174" t="s">
        <v>189</v>
      </c>
      <c r="L536" s="178">
        <v>3</v>
      </c>
      <c r="M536" s="92" t="str">
        <f t="shared" si="683"/>
        <v>С5</v>
      </c>
      <c r="N536" s="92" t="str">
        <f t="shared" si="684"/>
        <v>Трубопровод конденсата углеводородных сбросов Рег.№ТТ-302</v>
      </c>
      <c r="O536" s="92" t="str">
        <f t="shared" si="685"/>
        <v>Частичное-пожар-вспышка</v>
      </c>
      <c r="P536" s="92" t="s">
        <v>85</v>
      </c>
      <c r="Q536" s="92" t="s">
        <v>85</v>
      </c>
      <c r="R536" s="92" t="s">
        <v>85</v>
      </c>
      <c r="S536" s="92" t="s">
        <v>85</v>
      </c>
      <c r="T536" s="92" t="s">
        <v>85</v>
      </c>
      <c r="U536" s="92" t="s">
        <v>85</v>
      </c>
      <c r="V536" s="92" t="s">
        <v>85</v>
      </c>
      <c r="W536" s="92" t="s">
        <v>85</v>
      </c>
      <c r="X536" s="92" t="s">
        <v>85</v>
      </c>
      <c r="Y536" s="92" t="s">
        <v>85</v>
      </c>
      <c r="Z536" s="92" t="s">
        <v>85</v>
      </c>
      <c r="AA536" s="92">
        <v>9.6199999999999992</v>
      </c>
      <c r="AB536" s="92">
        <v>11.54</v>
      </c>
      <c r="AC536" s="92" t="s">
        <v>85</v>
      </c>
      <c r="AD536" s="92" t="s">
        <v>85</v>
      </c>
      <c r="AE536" s="92" t="s">
        <v>85</v>
      </c>
      <c r="AF536" s="92" t="s">
        <v>85</v>
      </c>
      <c r="AG536" s="92" t="s">
        <v>85</v>
      </c>
      <c r="AH536" s="92" t="s">
        <v>85</v>
      </c>
      <c r="AI536" t="s">
        <v>85</v>
      </c>
      <c r="AJ536" s="92">
        <v>0</v>
      </c>
      <c r="AK536" s="92">
        <v>1</v>
      </c>
      <c r="AL536" s="92">
        <f>0.1*$AL$2</f>
        <v>0.25</v>
      </c>
      <c r="AM536" s="92">
        <f>AM532</f>
        <v>2.7E-2</v>
      </c>
      <c r="AN536" s="92">
        <f>ROUNDUP(AN532/3,0)</f>
        <v>1</v>
      </c>
      <c r="AO536" s="92"/>
      <c r="AP536" s="92"/>
      <c r="AQ536" s="93">
        <f t="shared" ref="AQ536" si="694">AM536*I536+AL536</f>
        <v>0.2657545</v>
      </c>
      <c r="AR536" s="93">
        <f t="shared" si="688"/>
        <v>2.657545E-2</v>
      </c>
      <c r="AS536" s="94">
        <f t="shared" si="689"/>
        <v>0.25</v>
      </c>
      <c r="AT536" s="94">
        <f t="shared" si="690"/>
        <v>0.13558248750000002</v>
      </c>
      <c r="AU536" s="93">
        <f>10068.2*J536*POWER(10,-6)*10</f>
        <v>2.2955495999999998E-3</v>
      </c>
      <c r="AV536" s="94">
        <f t="shared" si="686"/>
        <v>0.68020798709999997</v>
      </c>
      <c r="AW536" s="95">
        <f t="shared" si="691"/>
        <v>0</v>
      </c>
      <c r="AX536" s="95">
        <f t="shared" si="692"/>
        <v>1.3000000000000002E-3</v>
      </c>
      <c r="AY536" s="95">
        <f t="shared" si="693"/>
        <v>8.8427038323000008E-4</v>
      </c>
    </row>
    <row r="537" spans="1:51" x14ac:dyDescent="0.3">
      <c r="A537" s="271" t="s">
        <v>24</v>
      </c>
      <c r="B537" s="271" t="str">
        <f>B532</f>
        <v>Трубопровод конденсата углеводородных сбросов Рег.№ТТ-302</v>
      </c>
      <c r="C537" s="272" t="s">
        <v>173</v>
      </c>
      <c r="D537" s="273" t="s">
        <v>62</v>
      </c>
      <c r="E537" s="274">
        <f>E535</f>
        <v>1E-4</v>
      </c>
      <c r="F537" s="275">
        <f>F532</f>
        <v>325</v>
      </c>
      <c r="G537" s="271">
        <v>0.76</v>
      </c>
      <c r="H537" s="276">
        <f t="shared" si="687"/>
        <v>2.47E-2</v>
      </c>
      <c r="I537" s="277">
        <f>0.15*I532</f>
        <v>0.58350000000000002</v>
      </c>
      <c r="J537" s="278">
        <v>0</v>
      </c>
      <c r="K537" s="279" t="s">
        <v>200</v>
      </c>
      <c r="L537" s="280">
        <v>1</v>
      </c>
      <c r="M537" s="92" t="str">
        <f t="shared" si="683"/>
        <v>С6</v>
      </c>
      <c r="N537" s="92" t="str">
        <f t="shared" si="684"/>
        <v>Трубопровод конденсата углеводородных сбросов Рег.№ТТ-302</v>
      </c>
      <c r="O537" s="92" t="str">
        <f t="shared" si="685"/>
        <v>Частичное-ликвидация</v>
      </c>
      <c r="P537" s="92" t="s">
        <v>85</v>
      </c>
      <c r="Q537" s="92" t="s">
        <v>85</v>
      </c>
      <c r="R537" s="92" t="s">
        <v>85</v>
      </c>
      <c r="S537" s="92" t="s">
        <v>85</v>
      </c>
      <c r="T537" s="92" t="s">
        <v>85</v>
      </c>
      <c r="U537" s="92" t="s">
        <v>85</v>
      </c>
      <c r="V537" s="92" t="s">
        <v>85</v>
      </c>
      <c r="W537" s="92" t="s">
        <v>85</v>
      </c>
      <c r="X537" s="92" t="s">
        <v>85</v>
      </c>
      <c r="Y537" s="92" t="s">
        <v>85</v>
      </c>
      <c r="Z537" s="92" t="s">
        <v>85</v>
      </c>
      <c r="AA537" s="92" t="s">
        <v>85</v>
      </c>
      <c r="AB537" s="92" t="s">
        <v>85</v>
      </c>
      <c r="AC537" s="92" t="s">
        <v>85</v>
      </c>
      <c r="AD537" s="92" t="s">
        <v>85</v>
      </c>
      <c r="AE537" s="92" t="s">
        <v>85</v>
      </c>
      <c r="AF537" s="92" t="s">
        <v>85</v>
      </c>
      <c r="AG537" s="92" t="s">
        <v>85</v>
      </c>
      <c r="AH537" s="92" t="s">
        <v>85</v>
      </c>
      <c r="AI537" t="s">
        <v>85</v>
      </c>
      <c r="AJ537" s="92">
        <v>0</v>
      </c>
      <c r="AK537" s="92">
        <v>0</v>
      </c>
      <c r="AL537" s="92">
        <f>0.1*$AL$2</f>
        <v>0.25</v>
      </c>
      <c r="AM537" s="92">
        <f>AM532</f>
        <v>2.7E-2</v>
      </c>
      <c r="AN537" s="92">
        <f>ROUNDUP(AN532/3,0)</f>
        <v>1</v>
      </c>
      <c r="AO537" s="92"/>
      <c r="AP537" s="92"/>
      <c r="AQ537" s="93">
        <f>AM537*I537*0.1+AL537</f>
        <v>0.25157544999999998</v>
      </c>
      <c r="AR537" s="93">
        <f t="shared" si="688"/>
        <v>2.5157545E-2</v>
      </c>
      <c r="AS537" s="94">
        <f t="shared" si="689"/>
        <v>0</v>
      </c>
      <c r="AT537" s="94">
        <f t="shared" si="690"/>
        <v>6.9183248749999995E-2</v>
      </c>
      <c r="AU537" s="93">
        <f>1333*J536*POWER(10,-6)</f>
        <v>3.0392399999999994E-5</v>
      </c>
      <c r="AV537" s="94">
        <f t="shared" si="686"/>
        <v>0.34594663614999999</v>
      </c>
      <c r="AW537" s="95">
        <f t="shared" si="691"/>
        <v>0</v>
      </c>
      <c r="AX537" s="95">
        <f t="shared" si="692"/>
        <v>0</v>
      </c>
      <c r="AY537" s="95">
        <f t="shared" si="693"/>
        <v>8.5448819129049988E-3</v>
      </c>
    </row>
    <row r="538" spans="1:51" s="281" customFormat="1" x14ac:dyDescent="0.3">
      <c r="A538" s="48" t="s">
        <v>85</v>
      </c>
      <c r="B538" s="48" t="s">
        <v>85</v>
      </c>
      <c r="C538" s="48" t="s">
        <v>85</v>
      </c>
      <c r="D538" s="48" t="s">
        <v>85</v>
      </c>
      <c r="E538" s="48" t="s">
        <v>85</v>
      </c>
      <c r="F538" s="48" t="s">
        <v>85</v>
      </c>
      <c r="G538" s="48" t="s">
        <v>85</v>
      </c>
      <c r="H538" s="48" t="s">
        <v>85</v>
      </c>
      <c r="I538" s="48" t="s">
        <v>85</v>
      </c>
      <c r="J538" s="48" t="s">
        <v>85</v>
      </c>
      <c r="K538" s="48" t="s">
        <v>85</v>
      </c>
      <c r="L538" s="48" t="s">
        <v>85</v>
      </c>
      <c r="M538" s="48" t="s">
        <v>85</v>
      </c>
      <c r="N538" s="48" t="s">
        <v>85</v>
      </c>
      <c r="O538" s="48" t="s">
        <v>85</v>
      </c>
      <c r="P538" s="48" t="s">
        <v>85</v>
      </c>
      <c r="Q538" s="48" t="s">
        <v>85</v>
      </c>
      <c r="R538" s="48" t="s">
        <v>85</v>
      </c>
      <c r="S538" s="48" t="s">
        <v>85</v>
      </c>
      <c r="T538" s="48" t="s">
        <v>85</v>
      </c>
      <c r="U538" s="48" t="s">
        <v>85</v>
      </c>
      <c r="V538" s="48" t="s">
        <v>85</v>
      </c>
      <c r="W538" s="48" t="s">
        <v>85</v>
      </c>
      <c r="X538" s="48" t="s">
        <v>85</v>
      </c>
      <c r="Y538" s="48" t="s">
        <v>85</v>
      </c>
      <c r="Z538" s="48" t="s">
        <v>85</v>
      </c>
      <c r="AA538" s="48" t="s">
        <v>85</v>
      </c>
      <c r="AB538" s="48" t="s">
        <v>85</v>
      </c>
      <c r="AC538" s="48" t="s">
        <v>85</v>
      </c>
      <c r="AD538" s="48" t="s">
        <v>85</v>
      </c>
      <c r="AE538" s="48" t="s">
        <v>85</v>
      </c>
      <c r="AF538" s="48" t="s">
        <v>85</v>
      </c>
      <c r="AG538" s="48" t="s">
        <v>85</v>
      </c>
      <c r="AH538" s="48" t="s">
        <v>85</v>
      </c>
      <c r="AI538" s="281" t="s">
        <v>85</v>
      </c>
      <c r="AJ538" s="48" t="s">
        <v>85</v>
      </c>
      <c r="AK538" s="48" t="s">
        <v>85</v>
      </c>
      <c r="AL538" s="48" t="s">
        <v>85</v>
      </c>
      <c r="AM538" s="48" t="s">
        <v>85</v>
      </c>
      <c r="AN538" s="48" t="s">
        <v>85</v>
      </c>
      <c r="AO538" s="48" t="s">
        <v>85</v>
      </c>
      <c r="AP538" s="48" t="s">
        <v>85</v>
      </c>
      <c r="AQ538" s="48" t="s">
        <v>85</v>
      </c>
      <c r="AR538" s="48" t="s">
        <v>85</v>
      </c>
      <c r="AS538" s="48" t="s">
        <v>85</v>
      </c>
      <c r="AT538" s="48" t="s">
        <v>85</v>
      </c>
      <c r="AU538" s="48" t="s">
        <v>85</v>
      </c>
      <c r="AV538" s="48" t="s">
        <v>85</v>
      </c>
      <c r="AW538" s="48" t="s">
        <v>85</v>
      </c>
      <c r="AX538" s="48" t="s">
        <v>85</v>
      </c>
      <c r="AY538" s="48" t="s">
        <v>85</v>
      </c>
    </row>
    <row r="539" spans="1:51" s="281" customFormat="1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 t="s">
        <v>85</v>
      </c>
      <c r="Q539" s="48" t="s">
        <v>85</v>
      </c>
      <c r="R539" s="48" t="s">
        <v>85</v>
      </c>
      <c r="S539" s="48" t="s">
        <v>85</v>
      </c>
      <c r="T539" s="48" t="s">
        <v>85</v>
      </c>
      <c r="U539" s="48" t="s">
        <v>85</v>
      </c>
      <c r="V539" s="48" t="s">
        <v>85</v>
      </c>
      <c r="W539" s="48" t="s">
        <v>85</v>
      </c>
      <c r="X539" s="48" t="s">
        <v>85</v>
      </c>
      <c r="Y539" s="48" t="s">
        <v>85</v>
      </c>
      <c r="Z539" s="48" t="s">
        <v>85</v>
      </c>
      <c r="AA539" s="48" t="s">
        <v>85</v>
      </c>
      <c r="AB539" s="48" t="s">
        <v>85</v>
      </c>
      <c r="AC539" s="48" t="s">
        <v>85</v>
      </c>
      <c r="AD539" s="48" t="s">
        <v>85</v>
      </c>
      <c r="AE539" s="48" t="s">
        <v>85</v>
      </c>
      <c r="AF539" s="48" t="s">
        <v>85</v>
      </c>
      <c r="AG539" s="48" t="s">
        <v>85</v>
      </c>
      <c r="AH539" s="48" t="s">
        <v>85</v>
      </c>
      <c r="AI539" s="281" t="s">
        <v>85</v>
      </c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</row>
    <row r="540" spans="1:51" s="281" customFormat="1" x14ac:dyDescent="0.3">
      <c r="A540" s="48" t="s">
        <v>85</v>
      </c>
      <c r="B540" s="48" t="s">
        <v>85</v>
      </c>
      <c r="C540" s="48" t="s">
        <v>85</v>
      </c>
      <c r="D540" s="48" t="s">
        <v>85</v>
      </c>
      <c r="E540" s="48" t="s">
        <v>85</v>
      </c>
      <c r="F540" s="48" t="s">
        <v>85</v>
      </c>
      <c r="G540" s="48" t="s">
        <v>85</v>
      </c>
      <c r="H540" s="48" t="s">
        <v>85</v>
      </c>
      <c r="I540" s="48" t="s">
        <v>85</v>
      </c>
      <c r="J540" s="48" t="s">
        <v>85</v>
      </c>
      <c r="K540" s="48" t="s">
        <v>85</v>
      </c>
      <c r="L540" s="48" t="s">
        <v>85</v>
      </c>
      <c r="M540" s="48" t="s">
        <v>85</v>
      </c>
      <c r="N540" s="48" t="s">
        <v>85</v>
      </c>
      <c r="O540" s="48" t="s">
        <v>85</v>
      </c>
      <c r="P540" s="48" t="s">
        <v>85</v>
      </c>
      <c r="Q540" s="48" t="s">
        <v>85</v>
      </c>
      <c r="R540" s="48" t="s">
        <v>85</v>
      </c>
      <c r="S540" s="48" t="s">
        <v>85</v>
      </c>
      <c r="T540" s="48" t="s">
        <v>85</v>
      </c>
      <c r="U540" s="48" t="s">
        <v>85</v>
      </c>
      <c r="V540" s="48" t="s">
        <v>85</v>
      </c>
      <c r="W540" s="48" t="s">
        <v>85</v>
      </c>
      <c r="X540" s="48" t="s">
        <v>85</v>
      </c>
      <c r="Y540" s="48" t="s">
        <v>85</v>
      </c>
      <c r="Z540" s="48" t="s">
        <v>85</v>
      </c>
      <c r="AA540" s="48" t="s">
        <v>85</v>
      </c>
      <c r="AB540" s="48" t="s">
        <v>85</v>
      </c>
      <c r="AC540" s="48" t="s">
        <v>85</v>
      </c>
      <c r="AD540" s="48" t="s">
        <v>85</v>
      </c>
      <c r="AE540" s="48" t="s">
        <v>85</v>
      </c>
      <c r="AF540" s="48" t="s">
        <v>85</v>
      </c>
      <c r="AG540" s="48" t="s">
        <v>85</v>
      </c>
      <c r="AH540" s="48" t="s">
        <v>85</v>
      </c>
      <c r="AI540" s="281" t="s">
        <v>85</v>
      </c>
      <c r="AJ540" s="48" t="s">
        <v>85</v>
      </c>
      <c r="AK540" s="48" t="s">
        <v>85</v>
      </c>
      <c r="AL540" s="48" t="s">
        <v>85</v>
      </c>
      <c r="AM540" s="48" t="s">
        <v>85</v>
      </c>
      <c r="AN540" s="48" t="s">
        <v>85</v>
      </c>
      <c r="AO540" s="48" t="s">
        <v>85</v>
      </c>
      <c r="AP540" s="48" t="s">
        <v>85</v>
      </c>
      <c r="AQ540" s="48" t="s">
        <v>85</v>
      </c>
      <c r="AR540" s="48" t="s">
        <v>85</v>
      </c>
      <c r="AS540" s="48" t="s">
        <v>85</v>
      </c>
      <c r="AT540" s="48" t="s">
        <v>85</v>
      </c>
      <c r="AU540" s="48" t="s">
        <v>85</v>
      </c>
      <c r="AV540" s="48" t="s">
        <v>85</v>
      </c>
      <c r="AW540" s="48" t="s">
        <v>85</v>
      </c>
      <c r="AX540" s="48" t="s">
        <v>85</v>
      </c>
      <c r="AY540" s="48" t="s">
        <v>85</v>
      </c>
    </row>
    <row r="541" spans="1:51" ht="15" thickBot="1" x14ac:dyDescent="0.35">
      <c r="P541" t="s">
        <v>85</v>
      </c>
      <c r="Q541" t="s">
        <v>85</v>
      </c>
      <c r="R541" t="s">
        <v>85</v>
      </c>
      <c r="S541" t="s">
        <v>85</v>
      </c>
      <c r="T541" t="s">
        <v>85</v>
      </c>
      <c r="U541" t="s">
        <v>85</v>
      </c>
      <c r="V541" t="s">
        <v>85</v>
      </c>
      <c r="W541" t="s">
        <v>85</v>
      </c>
      <c r="X541" t="s">
        <v>85</v>
      </c>
      <c r="Y541" t="s">
        <v>85</v>
      </c>
      <c r="Z541" t="s">
        <v>85</v>
      </c>
      <c r="AA541" t="s">
        <v>85</v>
      </c>
      <c r="AB541" t="s">
        <v>85</v>
      </c>
      <c r="AC541" t="s">
        <v>85</v>
      </c>
      <c r="AD541" t="s">
        <v>85</v>
      </c>
      <c r="AE541" t="s">
        <v>85</v>
      </c>
      <c r="AF541" t="s">
        <v>85</v>
      </c>
      <c r="AG541" t="s">
        <v>85</v>
      </c>
      <c r="AH541" t="s">
        <v>85</v>
      </c>
      <c r="AI541" t="s">
        <v>85</v>
      </c>
    </row>
    <row r="542" spans="1:51" ht="28.8" thickBot="1" x14ac:dyDescent="0.35">
      <c r="A542" s="48" t="s">
        <v>19</v>
      </c>
      <c r="B542" s="311" t="s">
        <v>389</v>
      </c>
      <c r="C542" s="179" t="s">
        <v>168</v>
      </c>
      <c r="D542" s="49" t="s">
        <v>60</v>
      </c>
      <c r="E542" s="166">
        <v>9.9999999999999995E-8</v>
      </c>
      <c r="F542" s="163">
        <v>1</v>
      </c>
      <c r="G542" s="48">
        <v>0.2</v>
      </c>
      <c r="H542" s="50">
        <f>E542*F542*G542</f>
        <v>2E-8</v>
      </c>
      <c r="I542" s="164">
        <v>1.2</v>
      </c>
      <c r="J542" s="162">
        <f>I542</f>
        <v>1.2</v>
      </c>
      <c r="K542" s="172" t="s">
        <v>184</v>
      </c>
      <c r="L542" s="177">
        <f>I542*20</f>
        <v>24</v>
      </c>
      <c r="M542" s="92" t="str">
        <f t="shared" ref="M542:M547" si="695">A542</f>
        <v>С1</v>
      </c>
      <c r="N542" s="92" t="str">
        <f t="shared" ref="N542:N547" si="696">B542</f>
        <v>Трубопровод кислого углеводородного конденсата Рег.№ТТ-108</v>
      </c>
      <c r="O542" s="92" t="str">
        <f t="shared" ref="O542:O547" si="697">D542</f>
        <v>Полное-пожар</v>
      </c>
      <c r="P542" s="92">
        <v>12.6</v>
      </c>
      <c r="Q542" s="92">
        <v>15.9</v>
      </c>
      <c r="R542" s="92">
        <v>20.8</v>
      </c>
      <c r="S542" s="92">
        <v>35.5</v>
      </c>
      <c r="T542" s="92" t="s">
        <v>85</v>
      </c>
      <c r="U542" s="92" t="s">
        <v>85</v>
      </c>
      <c r="V542" s="92" t="s">
        <v>85</v>
      </c>
      <c r="W542" s="92" t="s">
        <v>85</v>
      </c>
      <c r="X542" s="92" t="s">
        <v>85</v>
      </c>
      <c r="Y542" s="92" t="s">
        <v>85</v>
      </c>
      <c r="Z542" s="92" t="s">
        <v>85</v>
      </c>
      <c r="AA542" s="92" t="s">
        <v>85</v>
      </c>
      <c r="AB542" s="92" t="s">
        <v>85</v>
      </c>
      <c r="AC542" s="92" t="s">
        <v>85</v>
      </c>
      <c r="AD542" s="92" t="s">
        <v>85</v>
      </c>
      <c r="AE542" s="92" t="s">
        <v>85</v>
      </c>
      <c r="AF542" s="92" t="s">
        <v>85</v>
      </c>
      <c r="AG542" s="92" t="s">
        <v>85</v>
      </c>
      <c r="AH542" s="92" t="s">
        <v>85</v>
      </c>
      <c r="AI542" t="s">
        <v>85</v>
      </c>
      <c r="AJ542" s="52">
        <v>3</v>
      </c>
      <c r="AK542" s="52">
        <v>6</v>
      </c>
      <c r="AL542" s="165">
        <v>2.5</v>
      </c>
      <c r="AM542" s="165">
        <v>2.7E-2</v>
      </c>
      <c r="AN542" s="165">
        <v>4</v>
      </c>
      <c r="AO542" s="92"/>
      <c r="AP542" s="92"/>
      <c r="AQ542" s="93">
        <f>AM542*I542+AL542</f>
        <v>2.5324</v>
      </c>
      <c r="AR542" s="93">
        <f>0.1*AQ542</f>
        <v>0.25324000000000002</v>
      </c>
      <c r="AS542" s="94">
        <f>AJ542*3+0.25*AK542</f>
        <v>10.5</v>
      </c>
      <c r="AT542" s="94">
        <f>SUM(AQ542:AS542)/4</f>
        <v>3.3214100000000002</v>
      </c>
      <c r="AU542" s="93">
        <f>10068.2*J542*POWER(10,-6)</f>
        <v>1.208184E-2</v>
      </c>
      <c r="AV542" s="94">
        <f>AU542+AT542+AS542+AR542+AQ542</f>
        <v>16.619131840000001</v>
      </c>
      <c r="AW542" s="95">
        <f>AJ542*H542</f>
        <v>6.0000000000000008E-8</v>
      </c>
      <c r="AX542" s="95">
        <f>H542*AK542</f>
        <v>1.2000000000000002E-7</v>
      </c>
      <c r="AY542" s="95">
        <f>H542*AV542</f>
        <v>3.3238263680000001E-7</v>
      </c>
    </row>
    <row r="543" spans="1:51" ht="15" thickBot="1" x14ac:dyDescent="0.35">
      <c r="A543" s="48" t="s">
        <v>20</v>
      </c>
      <c r="B543" s="48" t="str">
        <f>B542</f>
        <v>Трубопровод кислого углеводородного конденсата Рег.№ТТ-108</v>
      </c>
      <c r="C543" s="179" t="s">
        <v>169</v>
      </c>
      <c r="D543" s="49" t="s">
        <v>63</v>
      </c>
      <c r="E543" s="167">
        <f>E542</f>
        <v>9.9999999999999995E-8</v>
      </c>
      <c r="F543" s="168">
        <f>F542</f>
        <v>1</v>
      </c>
      <c r="G543" s="48">
        <v>0.04</v>
      </c>
      <c r="H543" s="50">
        <f t="shared" ref="H543:H547" si="698">E543*F543*G543</f>
        <v>4.0000000000000002E-9</v>
      </c>
      <c r="I543" s="162">
        <f>I542</f>
        <v>1.2</v>
      </c>
      <c r="J543" s="163">
        <v>0.36</v>
      </c>
      <c r="K543" s="172" t="s">
        <v>185</v>
      </c>
      <c r="L543" s="177">
        <v>0</v>
      </c>
      <c r="M543" s="92" t="str">
        <f t="shared" si="695"/>
        <v>С2</v>
      </c>
      <c r="N543" s="92" t="str">
        <f t="shared" si="696"/>
        <v>Трубопровод кислого углеводородного конденсата Рег.№ТТ-108</v>
      </c>
      <c r="O543" s="92" t="str">
        <f t="shared" si="697"/>
        <v>Полное-взрыв</v>
      </c>
      <c r="P543" s="92" t="s">
        <v>85</v>
      </c>
      <c r="Q543" s="92" t="s">
        <v>85</v>
      </c>
      <c r="R543" s="92" t="s">
        <v>85</v>
      </c>
      <c r="S543" s="92" t="s">
        <v>85</v>
      </c>
      <c r="T543" s="92">
        <v>0</v>
      </c>
      <c r="U543" s="92">
        <v>0</v>
      </c>
      <c r="V543" s="92">
        <v>66.099999999999994</v>
      </c>
      <c r="W543" s="92">
        <v>180.1</v>
      </c>
      <c r="X543" s="92">
        <v>308.10000000000002</v>
      </c>
      <c r="Y543" s="92" t="s">
        <v>85</v>
      </c>
      <c r="Z543" s="92" t="s">
        <v>85</v>
      </c>
      <c r="AA543" s="92" t="s">
        <v>85</v>
      </c>
      <c r="AB543" s="92" t="s">
        <v>85</v>
      </c>
      <c r="AC543" s="92" t="s">
        <v>85</v>
      </c>
      <c r="AD543" s="92" t="s">
        <v>85</v>
      </c>
      <c r="AE543" s="92" t="s">
        <v>85</v>
      </c>
      <c r="AF543" s="92" t="s">
        <v>85</v>
      </c>
      <c r="AG543" s="92" t="s">
        <v>85</v>
      </c>
      <c r="AH543" s="92" t="s">
        <v>85</v>
      </c>
      <c r="AI543" t="s">
        <v>85</v>
      </c>
      <c r="AJ543" s="52">
        <v>2</v>
      </c>
      <c r="AK543" s="52">
        <v>8</v>
      </c>
      <c r="AL543" s="92">
        <f>AL542</f>
        <v>2.5</v>
      </c>
      <c r="AM543" s="92">
        <f>AM542</f>
        <v>2.7E-2</v>
      </c>
      <c r="AN543" s="92">
        <f>AN542</f>
        <v>4</v>
      </c>
      <c r="AO543" s="92"/>
      <c r="AP543" s="92"/>
      <c r="AQ543" s="93">
        <f>AM543*I543+AL543</f>
        <v>2.5324</v>
      </c>
      <c r="AR543" s="93">
        <f t="shared" ref="AR543:AR547" si="699">0.1*AQ543</f>
        <v>0.25324000000000002</v>
      </c>
      <c r="AS543" s="94">
        <f t="shared" ref="AS543:AS547" si="700">AJ543*3+0.25*AK543</f>
        <v>8</v>
      </c>
      <c r="AT543" s="94">
        <f t="shared" ref="AT543:AT547" si="701">SUM(AQ543:AS543)/4</f>
        <v>2.6964100000000002</v>
      </c>
      <c r="AU543" s="93">
        <f>10068.2*J543*POWER(10,-6)*10</f>
        <v>3.6245520000000003E-2</v>
      </c>
      <c r="AV543" s="94">
        <f t="shared" ref="AV543:AV547" si="702">AU543+AT543+AS543+AR543+AQ543</f>
        <v>13.518295519999999</v>
      </c>
      <c r="AW543" s="95">
        <f t="shared" ref="AW543:AW547" si="703">AJ543*H543</f>
        <v>8.0000000000000005E-9</v>
      </c>
      <c r="AX543" s="95">
        <f t="shared" ref="AX543:AX547" si="704">H543*AK543</f>
        <v>3.2000000000000002E-8</v>
      </c>
      <c r="AY543" s="95">
        <f t="shared" ref="AY543:AY547" si="705">H543*AV543</f>
        <v>5.4073182080000001E-8</v>
      </c>
    </row>
    <row r="544" spans="1:51" x14ac:dyDescent="0.3">
      <c r="A544" s="48" t="s">
        <v>21</v>
      </c>
      <c r="B544" s="48" t="str">
        <f>B542</f>
        <v>Трубопровод кислого углеводородного конденсата Рег.№ТТ-108</v>
      </c>
      <c r="C544" s="179" t="s">
        <v>178</v>
      </c>
      <c r="D544" s="49" t="s">
        <v>180</v>
      </c>
      <c r="E544" s="167">
        <f>E542</f>
        <v>9.9999999999999995E-8</v>
      </c>
      <c r="F544" s="168">
        <f>F542</f>
        <v>1</v>
      </c>
      <c r="G544" s="48">
        <v>0.76</v>
      </c>
      <c r="H544" s="50">
        <f t="shared" si="698"/>
        <v>7.5999999999999992E-8</v>
      </c>
      <c r="I544" s="162">
        <f>I542</f>
        <v>1.2</v>
      </c>
      <c r="J544" s="162">
        <f>J543</f>
        <v>0.36</v>
      </c>
      <c r="K544" s="172" t="s">
        <v>186</v>
      </c>
      <c r="L544" s="177">
        <v>0</v>
      </c>
      <c r="M544" s="92" t="str">
        <f t="shared" si="695"/>
        <v>С3</v>
      </c>
      <c r="N544" s="92" t="str">
        <f t="shared" si="696"/>
        <v>Трубопровод кислого углеводородного конденсата Рег.№ТТ-108</v>
      </c>
      <c r="O544" s="92" t="str">
        <f t="shared" si="697"/>
        <v>Полное-токси</v>
      </c>
      <c r="P544" s="92" t="s">
        <v>85</v>
      </c>
      <c r="Q544" s="92" t="s">
        <v>85</v>
      </c>
      <c r="R544" s="92" t="s">
        <v>85</v>
      </c>
      <c r="S544" s="92" t="s">
        <v>85</v>
      </c>
      <c r="T544" s="92" t="s">
        <v>85</v>
      </c>
      <c r="U544" s="92" t="s">
        <v>85</v>
      </c>
      <c r="V544" s="92" t="s">
        <v>85</v>
      </c>
      <c r="W544" s="92" t="s">
        <v>85</v>
      </c>
      <c r="X544" s="92" t="s">
        <v>85</v>
      </c>
      <c r="Y544" s="92" t="s">
        <v>85</v>
      </c>
      <c r="Z544" s="92" t="s">
        <v>85</v>
      </c>
      <c r="AA544" s="92" t="s">
        <v>85</v>
      </c>
      <c r="AB544" s="92" t="s">
        <v>85</v>
      </c>
      <c r="AC544" s="92">
        <v>45</v>
      </c>
      <c r="AD544" s="92">
        <v>131.4</v>
      </c>
      <c r="AE544" s="92" t="s">
        <v>85</v>
      </c>
      <c r="AF544" s="92" t="s">
        <v>85</v>
      </c>
      <c r="AG544" s="92" t="s">
        <v>85</v>
      </c>
      <c r="AH544" s="92" t="s">
        <v>85</v>
      </c>
      <c r="AI544" t="s">
        <v>85</v>
      </c>
      <c r="AJ544" s="92">
        <v>0</v>
      </c>
      <c r="AK544" s="92">
        <v>1</v>
      </c>
      <c r="AL544" s="92">
        <f>AL542</f>
        <v>2.5</v>
      </c>
      <c r="AM544" s="92">
        <f>AM542</f>
        <v>2.7E-2</v>
      </c>
      <c r="AN544" s="92">
        <f>AN542</f>
        <v>4</v>
      </c>
      <c r="AO544" s="92"/>
      <c r="AP544" s="92"/>
      <c r="AQ544" s="93">
        <f>AM544*I544*0.1+AL544</f>
        <v>2.5032399999999999</v>
      </c>
      <c r="AR544" s="93">
        <f t="shared" si="699"/>
        <v>0.25032399999999999</v>
      </c>
      <c r="AS544" s="94">
        <f t="shared" si="700"/>
        <v>0.25</v>
      </c>
      <c r="AT544" s="94">
        <f t="shared" si="701"/>
        <v>0.75089099999999998</v>
      </c>
      <c r="AU544" s="93">
        <f>1333*J543*POWER(10,-6)</f>
        <v>4.7987999999999997E-4</v>
      </c>
      <c r="AV544" s="94">
        <f t="shared" si="702"/>
        <v>3.75493488</v>
      </c>
      <c r="AW544" s="95">
        <f t="shared" si="703"/>
        <v>0</v>
      </c>
      <c r="AX544" s="95">
        <f t="shared" si="704"/>
        <v>7.5999999999999992E-8</v>
      </c>
      <c r="AY544" s="95">
        <f t="shared" si="705"/>
        <v>2.8537505087999997E-7</v>
      </c>
    </row>
    <row r="545" spans="1:51" x14ac:dyDescent="0.3">
      <c r="A545" s="48" t="s">
        <v>22</v>
      </c>
      <c r="B545" s="48" t="str">
        <f>B542</f>
        <v>Трубопровод кислого углеводородного конденсата Рег.№ТТ-108</v>
      </c>
      <c r="C545" s="179" t="s">
        <v>171</v>
      </c>
      <c r="D545" s="49" t="s">
        <v>86</v>
      </c>
      <c r="E545" s="166">
        <v>4.9999999999999998E-7</v>
      </c>
      <c r="F545" s="168">
        <f>F542</f>
        <v>1</v>
      </c>
      <c r="G545" s="48">
        <v>0.2</v>
      </c>
      <c r="H545" s="50">
        <f t="shared" si="698"/>
        <v>9.9999999999999995E-8</v>
      </c>
      <c r="I545" s="162">
        <f>0.15*I542</f>
        <v>0.18</v>
      </c>
      <c r="J545" s="162">
        <f>I545</f>
        <v>0.18</v>
      </c>
      <c r="K545" s="174" t="s">
        <v>188</v>
      </c>
      <c r="L545" s="178">
        <v>45390</v>
      </c>
      <c r="M545" s="92" t="str">
        <f t="shared" si="695"/>
        <v>С4</v>
      </c>
      <c r="N545" s="92" t="str">
        <f t="shared" si="696"/>
        <v>Трубопровод кислого углеводородного конденсата Рег.№ТТ-108</v>
      </c>
      <c r="O545" s="92" t="str">
        <f t="shared" si="697"/>
        <v>Частичное-пожар</v>
      </c>
      <c r="P545" s="92">
        <v>7.1</v>
      </c>
      <c r="Q545" s="92">
        <v>8.5</v>
      </c>
      <c r="R545" s="92">
        <v>10.7</v>
      </c>
      <c r="S545" s="92">
        <v>17</v>
      </c>
      <c r="T545" s="92" t="s">
        <v>85</v>
      </c>
      <c r="U545" s="92" t="s">
        <v>85</v>
      </c>
      <c r="V545" s="92" t="s">
        <v>85</v>
      </c>
      <c r="W545" s="92" t="s">
        <v>85</v>
      </c>
      <c r="X545" s="92" t="s">
        <v>85</v>
      </c>
      <c r="Y545" s="92" t="s">
        <v>85</v>
      </c>
      <c r="Z545" s="92" t="s">
        <v>85</v>
      </c>
      <c r="AA545" s="92" t="s">
        <v>85</v>
      </c>
      <c r="AB545" s="92" t="s">
        <v>85</v>
      </c>
      <c r="AC545" s="92" t="s">
        <v>85</v>
      </c>
      <c r="AD545" s="92" t="s">
        <v>85</v>
      </c>
      <c r="AE545" s="92" t="s">
        <v>85</v>
      </c>
      <c r="AF545" s="92" t="s">
        <v>85</v>
      </c>
      <c r="AG545" s="92" t="s">
        <v>85</v>
      </c>
      <c r="AH545" s="92" t="s">
        <v>85</v>
      </c>
      <c r="AI545" t="s">
        <v>85</v>
      </c>
      <c r="AJ545" s="92">
        <v>0</v>
      </c>
      <c r="AK545" s="92">
        <v>2</v>
      </c>
      <c r="AL545" s="92">
        <f>0.1*$AL$2</f>
        <v>0.25</v>
      </c>
      <c r="AM545" s="92">
        <f>AM542</f>
        <v>2.7E-2</v>
      </c>
      <c r="AN545" s="92">
        <f>ROUNDUP(AN542/3,0)</f>
        <v>2</v>
      </c>
      <c r="AO545" s="92"/>
      <c r="AP545" s="92"/>
      <c r="AQ545" s="93">
        <f>AM545*I545+AL545</f>
        <v>0.25485999999999998</v>
      </c>
      <c r="AR545" s="93">
        <f t="shared" si="699"/>
        <v>2.5485999999999998E-2</v>
      </c>
      <c r="AS545" s="94">
        <f t="shared" si="700"/>
        <v>0.5</v>
      </c>
      <c r="AT545" s="94">
        <f t="shared" si="701"/>
        <v>0.1950865</v>
      </c>
      <c r="AU545" s="93">
        <f>10068.2*J545*POWER(10,-6)</f>
        <v>1.812276E-3</v>
      </c>
      <c r="AV545" s="94">
        <f t="shared" si="702"/>
        <v>0.97724477600000004</v>
      </c>
      <c r="AW545" s="95">
        <f t="shared" si="703"/>
        <v>0</v>
      </c>
      <c r="AX545" s="95">
        <f t="shared" si="704"/>
        <v>1.9999999999999999E-7</v>
      </c>
      <c r="AY545" s="95">
        <f t="shared" si="705"/>
        <v>9.7724477600000002E-8</v>
      </c>
    </row>
    <row r="546" spans="1:51" x14ac:dyDescent="0.3">
      <c r="A546" s="48" t="s">
        <v>23</v>
      </c>
      <c r="B546" s="48" t="str">
        <f>B542</f>
        <v>Трубопровод кислого углеводородного конденсата Рег.№ТТ-108</v>
      </c>
      <c r="C546" s="179" t="s">
        <v>172</v>
      </c>
      <c r="D546" s="49" t="s">
        <v>174</v>
      </c>
      <c r="E546" s="167">
        <f>E545</f>
        <v>4.9999999999999998E-7</v>
      </c>
      <c r="F546" s="168">
        <f>F542</f>
        <v>1</v>
      </c>
      <c r="G546" s="48">
        <v>0.04</v>
      </c>
      <c r="H546" s="50">
        <f t="shared" si="698"/>
        <v>2E-8</v>
      </c>
      <c r="I546" s="162">
        <f>0.15*I542</f>
        <v>0.18</v>
      </c>
      <c r="J546" s="162">
        <f>0.15*J543</f>
        <v>5.3999999999999999E-2</v>
      </c>
      <c r="K546" s="174" t="s">
        <v>189</v>
      </c>
      <c r="L546" s="178">
        <v>3</v>
      </c>
      <c r="M546" s="92" t="str">
        <f t="shared" si="695"/>
        <v>С5</v>
      </c>
      <c r="N546" s="92" t="str">
        <f t="shared" si="696"/>
        <v>Трубопровод кислого углеводородного конденсата Рег.№ТТ-108</v>
      </c>
      <c r="O546" s="92" t="str">
        <f t="shared" si="697"/>
        <v>Частичное-пожар-вспышка</v>
      </c>
      <c r="P546" s="92" t="s">
        <v>85</v>
      </c>
      <c r="Q546" s="92" t="s">
        <v>85</v>
      </c>
      <c r="R546" s="92" t="s">
        <v>85</v>
      </c>
      <c r="S546" s="92" t="s">
        <v>85</v>
      </c>
      <c r="T546" s="92" t="s">
        <v>85</v>
      </c>
      <c r="U546" s="92" t="s">
        <v>85</v>
      </c>
      <c r="V546" s="92" t="s">
        <v>85</v>
      </c>
      <c r="W546" s="92" t="s">
        <v>85</v>
      </c>
      <c r="X546" s="92" t="s">
        <v>85</v>
      </c>
      <c r="Y546" s="92" t="s">
        <v>85</v>
      </c>
      <c r="Z546" s="92" t="s">
        <v>85</v>
      </c>
      <c r="AA546" s="92">
        <v>12.79</v>
      </c>
      <c r="AB546" s="92">
        <v>15.35</v>
      </c>
      <c r="AC546" s="92" t="s">
        <v>85</v>
      </c>
      <c r="AD546" s="92" t="s">
        <v>85</v>
      </c>
      <c r="AE546" s="92" t="s">
        <v>85</v>
      </c>
      <c r="AF546" s="92" t="s">
        <v>85</v>
      </c>
      <c r="AG546" s="92" t="s">
        <v>85</v>
      </c>
      <c r="AH546" s="92" t="s">
        <v>85</v>
      </c>
      <c r="AI546" t="s">
        <v>85</v>
      </c>
      <c r="AJ546" s="92">
        <v>0</v>
      </c>
      <c r="AK546" s="92">
        <v>1</v>
      </c>
      <c r="AL546" s="92">
        <f>0.1*$AL$2</f>
        <v>0.25</v>
      </c>
      <c r="AM546" s="92">
        <f>AM542</f>
        <v>2.7E-2</v>
      </c>
      <c r="AN546" s="92">
        <f>ROUNDUP(AN542/3,0)</f>
        <v>2</v>
      </c>
      <c r="AO546" s="92"/>
      <c r="AP546" s="92"/>
      <c r="AQ546" s="93">
        <f t="shared" ref="AQ546" si="706">AM546*I546+AL546</f>
        <v>0.25485999999999998</v>
      </c>
      <c r="AR546" s="93">
        <f t="shared" si="699"/>
        <v>2.5485999999999998E-2</v>
      </c>
      <c r="AS546" s="94">
        <f t="shared" si="700"/>
        <v>0.25</v>
      </c>
      <c r="AT546" s="94">
        <f t="shared" si="701"/>
        <v>0.1325865</v>
      </c>
      <c r="AU546" s="93">
        <f>10068.2*J546*POWER(10,-6)*10</f>
        <v>5.4368280000000003E-3</v>
      </c>
      <c r="AV546" s="94">
        <f t="shared" si="702"/>
        <v>0.66836932800000004</v>
      </c>
      <c r="AW546" s="95">
        <f t="shared" si="703"/>
        <v>0</v>
      </c>
      <c r="AX546" s="95">
        <f t="shared" si="704"/>
        <v>2E-8</v>
      </c>
      <c r="AY546" s="95">
        <f t="shared" si="705"/>
        <v>1.3367386560000001E-8</v>
      </c>
    </row>
    <row r="547" spans="1:51" ht="15" thickBot="1" x14ac:dyDescent="0.35">
      <c r="A547" s="48" t="s">
        <v>24</v>
      </c>
      <c r="B547" s="48" t="str">
        <f>B542</f>
        <v>Трубопровод кислого углеводородного конденсата Рег.№ТТ-108</v>
      </c>
      <c r="C547" s="179" t="s">
        <v>179</v>
      </c>
      <c r="D547" s="49" t="s">
        <v>181</v>
      </c>
      <c r="E547" s="167">
        <f>E545</f>
        <v>4.9999999999999998E-7</v>
      </c>
      <c r="F547" s="168">
        <f>F542</f>
        <v>1</v>
      </c>
      <c r="G547" s="48">
        <v>0.76</v>
      </c>
      <c r="H547" s="50">
        <f t="shared" si="698"/>
        <v>3.7999999999999996E-7</v>
      </c>
      <c r="I547" s="162">
        <f>0.15*I542</f>
        <v>0.18</v>
      </c>
      <c r="J547" s="162">
        <f>J546</f>
        <v>5.3999999999999999E-2</v>
      </c>
      <c r="K547" s="175" t="s">
        <v>200</v>
      </c>
      <c r="L547" s="231">
        <v>2</v>
      </c>
      <c r="M547" s="92" t="str">
        <f t="shared" si="695"/>
        <v>С6</v>
      </c>
      <c r="N547" s="92" t="str">
        <f t="shared" si="696"/>
        <v>Трубопровод кислого углеводородного конденсата Рег.№ТТ-108</v>
      </c>
      <c r="O547" s="92" t="str">
        <f t="shared" si="697"/>
        <v>Частичное-токси</v>
      </c>
      <c r="P547" s="92" t="s">
        <v>85</v>
      </c>
      <c r="Q547" s="92" t="s">
        <v>85</v>
      </c>
      <c r="R547" s="92" t="s">
        <v>85</v>
      </c>
      <c r="S547" s="92" t="s">
        <v>85</v>
      </c>
      <c r="T547" s="92" t="s">
        <v>85</v>
      </c>
      <c r="U547" s="92" t="s">
        <v>85</v>
      </c>
      <c r="V547" s="92" t="s">
        <v>85</v>
      </c>
      <c r="W547" s="92" t="s">
        <v>85</v>
      </c>
      <c r="X547" s="92" t="s">
        <v>85</v>
      </c>
      <c r="Y547" s="92" t="s">
        <v>85</v>
      </c>
      <c r="Z547" s="92" t="s">
        <v>85</v>
      </c>
      <c r="AA547" s="92" t="s">
        <v>85</v>
      </c>
      <c r="AB547" s="92" t="s">
        <v>85</v>
      </c>
      <c r="AC547" s="92">
        <v>6.8</v>
      </c>
      <c r="AD547" s="92">
        <v>19.7</v>
      </c>
      <c r="AE547" s="92" t="s">
        <v>85</v>
      </c>
      <c r="AF547" s="92" t="s">
        <v>85</v>
      </c>
      <c r="AG547" s="92" t="s">
        <v>85</v>
      </c>
      <c r="AH547" s="92" t="s">
        <v>85</v>
      </c>
      <c r="AI547" t="s">
        <v>85</v>
      </c>
      <c r="AJ547" s="92">
        <v>0</v>
      </c>
      <c r="AK547" s="92">
        <v>1</v>
      </c>
      <c r="AL547" s="92">
        <f>0.1*$AL$2</f>
        <v>0.25</v>
      </c>
      <c r="AM547" s="92">
        <f>AM542</f>
        <v>2.7E-2</v>
      </c>
      <c r="AN547" s="92">
        <f>ROUNDUP(AN542/3,0)</f>
        <v>2</v>
      </c>
      <c r="AO547" s="92"/>
      <c r="AP547" s="92"/>
      <c r="AQ547" s="93">
        <f>AM547*I547*0.1+AL547</f>
        <v>0.25048599999999999</v>
      </c>
      <c r="AR547" s="93">
        <f t="shared" si="699"/>
        <v>2.5048600000000001E-2</v>
      </c>
      <c r="AS547" s="94">
        <f t="shared" si="700"/>
        <v>0.25</v>
      </c>
      <c r="AT547" s="94">
        <f t="shared" si="701"/>
        <v>0.13138364999999999</v>
      </c>
      <c r="AU547" s="93">
        <f>1333*J546*POWER(10,-6)</f>
        <v>7.1981999999999989E-5</v>
      </c>
      <c r="AV547" s="94">
        <f t="shared" si="702"/>
        <v>0.65699023199999995</v>
      </c>
      <c r="AW547" s="95">
        <f t="shared" si="703"/>
        <v>0</v>
      </c>
      <c r="AX547" s="95">
        <f t="shared" si="704"/>
        <v>3.7999999999999996E-7</v>
      </c>
      <c r="AY547" s="95">
        <f t="shared" si="705"/>
        <v>2.4965628815999998E-7</v>
      </c>
    </row>
    <row r="548" spans="1:51" x14ac:dyDescent="0.3">
      <c r="A548" s="48"/>
      <c r="B548" s="48"/>
      <c r="C548" s="179"/>
      <c r="D548" s="49"/>
      <c r="E548" s="167"/>
      <c r="F548" s="168"/>
      <c r="G548" s="48"/>
      <c r="H548" s="50"/>
      <c r="I548" s="162"/>
      <c r="J548" s="48"/>
      <c r="K548" s="292"/>
      <c r="L548" s="293"/>
      <c r="M548" s="92"/>
      <c r="N548" s="92"/>
      <c r="O548" s="92"/>
      <c r="P548" s="92" t="s">
        <v>85</v>
      </c>
      <c r="Q548" s="92" t="s">
        <v>85</v>
      </c>
      <c r="R548" s="92" t="s">
        <v>85</v>
      </c>
      <c r="S548" s="92" t="s">
        <v>85</v>
      </c>
      <c r="T548" s="92" t="s">
        <v>85</v>
      </c>
      <c r="U548" s="92" t="s">
        <v>85</v>
      </c>
      <c r="V548" s="92" t="s">
        <v>85</v>
      </c>
      <c r="W548" s="92" t="s">
        <v>85</v>
      </c>
      <c r="X548" s="92" t="s">
        <v>85</v>
      </c>
      <c r="Y548" s="92" t="s">
        <v>85</v>
      </c>
      <c r="Z548" s="92" t="s">
        <v>85</v>
      </c>
      <c r="AA548" s="92" t="s">
        <v>85</v>
      </c>
      <c r="AB548" s="92" t="s">
        <v>85</v>
      </c>
      <c r="AC548" s="92" t="s">
        <v>85</v>
      </c>
      <c r="AD548" s="92" t="s">
        <v>85</v>
      </c>
      <c r="AE548" s="92" t="s">
        <v>85</v>
      </c>
      <c r="AF548" s="92" t="s">
        <v>85</v>
      </c>
      <c r="AG548" s="92" t="s">
        <v>85</v>
      </c>
      <c r="AH548" s="92" t="s">
        <v>85</v>
      </c>
      <c r="AI548" t="s">
        <v>85</v>
      </c>
      <c r="AJ548" s="92"/>
      <c r="AK548" s="92"/>
      <c r="AL548" s="92"/>
      <c r="AM548" s="92"/>
      <c r="AN548" s="92"/>
      <c r="AO548" s="92"/>
      <c r="AP548" s="92"/>
      <c r="AQ548" s="93"/>
      <c r="AR548" s="93"/>
      <c r="AS548" s="94"/>
      <c r="AT548" s="94"/>
      <c r="AU548" s="93"/>
      <c r="AV548" s="94"/>
      <c r="AW548" s="95"/>
      <c r="AX548" s="95"/>
      <c r="AY548" s="95"/>
    </row>
    <row r="549" spans="1:51" s="281" customFormat="1" x14ac:dyDescent="0.3">
      <c r="A549" s="48" t="s">
        <v>85</v>
      </c>
      <c r="B549" s="48" t="s">
        <v>85</v>
      </c>
      <c r="C549" s="48" t="s">
        <v>85</v>
      </c>
      <c r="D549" s="48" t="s">
        <v>85</v>
      </c>
      <c r="E549" s="48" t="s">
        <v>85</v>
      </c>
      <c r="F549" s="48" t="s">
        <v>85</v>
      </c>
      <c r="G549" s="48" t="s">
        <v>85</v>
      </c>
      <c r="H549" s="48" t="s">
        <v>85</v>
      </c>
      <c r="I549" s="48" t="s">
        <v>85</v>
      </c>
      <c r="J549" s="48" t="s">
        <v>85</v>
      </c>
      <c r="K549" s="48" t="s">
        <v>85</v>
      </c>
      <c r="L549" s="48" t="s">
        <v>85</v>
      </c>
      <c r="M549" s="48" t="s">
        <v>85</v>
      </c>
      <c r="N549" s="48" t="s">
        <v>85</v>
      </c>
      <c r="O549" s="48" t="s">
        <v>85</v>
      </c>
      <c r="P549" s="48" t="s">
        <v>85</v>
      </c>
      <c r="Q549" s="48" t="s">
        <v>85</v>
      </c>
      <c r="R549" s="48" t="s">
        <v>85</v>
      </c>
      <c r="S549" s="48" t="s">
        <v>85</v>
      </c>
      <c r="T549" s="48" t="s">
        <v>85</v>
      </c>
      <c r="U549" s="48" t="s">
        <v>85</v>
      </c>
      <c r="V549" s="48" t="s">
        <v>85</v>
      </c>
      <c r="W549" s="48" t="s">
        <v>85</v>
      </c>
      <c r="X549" s="48" t="s">
        <v>85</v>
      </c>
      <c r="Y549" s="48" t="s">
        <v>85</v>
      </c>
      <c r="Z549" s="48" t="s">
        <v>85</v>
      </c>
      <c r="AA549" s="48" t="s">
        <v>85</v>
      </c>
      <c r="AB549" s="48" t="s">
        <v>85</v>
      </c>
      <c r="AC549" s="48" t="s">
        <v>85</v>
      </c>
      <c r="AD549" s="48" t="s">
        <v>85</v>
      </c>
      <c r="AE549" s="48" t="s">
        <v>85</v>
      </c>
      <c r="AF549" s="48" t="s">
        <v>85</v>
      </c>
      <c r="AG549" s="48" t="s">
        <v>85</v>
      </c>
      <c r="AH549" s="48" t="s">
        <v>85</v>
      </c>
      <c r="AI549" s="281" t="s">
        <v>85</v>
      </c>
      <c r="AJ549" s="48" t="s">
        <v>85</v>
      </c>
      <c r="AK549" s="48" t="s">
        <v>85</v>
      </c>
      <c r="AL549" s="48" t="s">
        <v>85</v>
      </c>
      <c r="AM549" s="48" t="s">
        <v>85</v>
      </c>
      <c r="AN549" s="48" t="s">
        <v>85</v>
      </c>
      <c r="AO549" s="48" t="s">
        <v>85</v>
      </c>
      <c r="AP549" s="48" t="s">
        <v>85</v>
      </c>
      <c r="AQ549" s="48" t="s">
        <v>85</v>
      </c>
      <c r="AR549" s="48" t="s">
        <v>85</v>
      </c>
      <c r="AS549" s="48" t="s">
        <v>85</v>
      </c>
      <c r="AT549" s="48" t="s">
        <v>85</v>
      </c>
      <c r="AU549" s="48" t="s">
        <v>85</v>
      </c>
      <c r="AV549" s="48" t="s">
        <v>85</v>
      </c>
      <c r="AW549" s="48" t="s">
        <v>85</v>
      </c>
      <c r="AX549" s="48" t="s">
        <v>85</v>
      </c>
      <c r="AY549" s="48" t="s">
        <v>85</v>
      </c>
    </row>
    <row r="550" spans="1:51" s="281" customFormat="1" x14ac:dyDescent="0.3">
      <c r="A550" s="48" t="s">
        <v>85</v>
      </c>
      <c r="B550" s="48" t="s">
        <v>85</v>
      </c>
      <c r="C550" s="48" t="s">
        <v>85</v>
      </c>
      <c r="D550" s="48" t="s">
        <v>85</v>
      </c>
      <c r="E550" s="48" t="s">
        <v>85</v>
      </c>
      <c r="F550" s="48" t="s">
        <v>85</v>
      </c>
      <c r="G550" s="48" t="s">
        <v>85</v>
      </c>
      <c r="H550" s="48" t="s">
        <v>85</v>
      </c>
      <c r="I550" s="48" t="s">
        <v>85</v>
      </c>
      <c r="J550" s="48" t="s">
        <v>85</v>
      </c>
      <c r="K550" s="48" t="s">
        <v>85</v>
      </c>
      <c r="L550" s="48" t="s">
        <v>85</v>
      </c>
      <c r="M550" s="48" t="s">
        <v>85</v>
      </c>
      <c r="N550" s="48" t="s">
        <v>85</v>
      </c>
      <c r="O550" s="48" t="s">
        <v>85</v>
      </c>
      <c r="P550" s="48" t="s">
        <v>85</v>
      </c>
      <c r="Q550" s="48" t="s">
        <v>85</v>
      </c>
      <c r="R550" s="48" t="s">
        <v>85</v>
      </c>
      <c r="S550" s="48" t="s">
        <v>85</v>
      </c>
      <c r="T550" s="48" t="s">
        <v>85</v>
      </c>
      <c r="U550" s="48" t="s">
        <v>85</v>
      </c>
      <c r="V550" s="48" t="s">
        <v>85</v>
      </c>
      <c r="W550" s="48" t="s">
        <v>85</v>
      </c>
      <c r="X550" s="48" t="s">
        <v>85</v>
      </c>
      <c r="Y550" s="48" t="s">
        <v>85</v>
      </c>
      <c r="Z550" s="48" t="s">
        <v>85</v>
      </c>
      <c r="AA550" s="48" t="s">
        <v>85</v>
      </c>
      <c r="AB550" s="48" t="s">
        <v>85</v>
      </c>
      <c r="AC550" s="48" t="s">
        <v>85</v>
      </c>
      <c r="AD550" s="48" t="s">
        <v>85</v>
      </c>
      <c r="AE550" s="48" t="s">
        <v>85</v>
      </c>
      <c r="AF550" s="48" t="s">
        <v>85</v>
      </c>
      <c r="AG550" s="48" t="s">
        <v>85</v>
      </c>
      <c r="AH550" s="48" t="s">
        <v>85</v>
      </c>
      <c r="AI550" s="281" t="s">
        <v>85</v>
      </c>
      <c r="AJ550" s="48" t="s">
        <v>85</v>
      </c>
      <c r="AK550" s="48" t="s">
        <v>85</v>
      </c>
      <c r="AL550" s="48" t="s">
        <v>85</v>
      </c>
      <c r="AM550" s="48" t="s">
        <v>85</v>
      </c>
      <c r="AN550" s="48" t="s">
        <v>85</v>
      </c>
      <c r="AO550" s="48" t="s">
        <v>85</v>
      </c>
      <c r="AP550" s="48" t="s">
        <v>85</v>
      </c>
      <c r="AQ550" s="48" t="s">
        <v>85</v>
      </c>
      <c r="AR550" s="48" t="s">
        <v>85</v>
      </c>
      <c r="AS550" s="48" t="s">
        <v>85</v>
      </c>
      <c r="AT550" s="48" t="s">
        <v>85</v>
      </c>
      <c r="AU550" s="48" t="s">
        <v>85</v>
      </c>
      <c r="AV550" s="48" t="s">
        <v>85</v>
      </c>
      <c r="AW550" s="48" t="s">
        <v>85</v>
      </c>
      <c r="AX550" s="48" t="s">
        <v>85</v>
      </c>
      <c r="AY550" s="48" t="s">
        <v>85</v>
      </c>
    </row>
    <row r="551" spans="1:51" ht="15" thickBot="1" x14ac:dyDescent="0.35">
      <c r="P551" t="s">
        <v>85</v>
      </c>
      <c r="Q551" t="s">
        <v>85</v>
      </c>
      <c r="R551" t="s">
        <v>85</v>
      </c>
      <c r="S551" t="s">
        <v>85</v>
      </c>
      <c r="T551" t="s">
        <v>85</v>
      </c>
      <c r="U551" t="s">
        <v>85</v>
      </c>
      <c r="V551" t="s">
        <v>85</v>
      </c>
      <c r="W551" t="s">
        <v>85</v>
      </c>
      <c r="X551" t="s">
        <v>85</v>
      </c>
      <c r="Y551" t="s">
        <v>85</v>
      </c>
      <c r="Z551" t="s">
        <v>85</v>
      </c>
      <c r="AA551" t="s">
        <v>85</v>
      </c>
      <c r="AB551" t="s">
        <v>85</v>
      </c>
      <c r="AC551" t="s">
        <v>85</v>
      </c>
      <c r="AD551" t="s">
        <v>85</v>
      </c>
      <c r="AE551" t="s">
        <v>85</v>
      </c>
      <c r="AF551" t="s">
        <v>85</v>
      </c>
      <c r="AG551" t="s">
        <v>85</v>
      </c>
      <c r="AH551" t="s">
        <v>85</v>
      </c>
      <c r="AI551" t="s">
        <v>85</v>
      </c>
    </row>
    <row r="552" spans="1:51" s="241" customFormat="1" ht="18" customHeight="1" x14ac:dyDescent="0.3">
      <c r="A552" s="232" t="s">
        <v>19</v>
      </c>
      <c r="B552" s="330" t="s">
        <v>390</v>
      </c>
      <c r="C552" s="53" t="s">
        <v>349</v>
      </c>
      <c r="D552" s="234" t="s">
        <v>350</v>
      </c>
      <c r="E552" s="235">
        <v>9.9999999999999995E-7</v>
      </c>
      <c r="F552" s="233">
        <v>1</v>
      </c>
      <c r="G552" s="232">
        <v>0.05</v>
      </c>
      <c r="H552" s="236">
        <f>E552*F552*G552</f>
        <v>4.9999999999999998E-8</v>
      </c>
      <c r="I552" s="237">
        <v>5.63</v>
      </c>
      <c r="J552" s="238">
        <f>0.13*I552</f>
        <v>0.7319</v>
      </c>
      <c r="K552" s="239" t="s">
        <v>184</v>
      </c>
      <c r="L552" s="240">
        <f>15*I552</f>
        <v>84.45</v>
      </c>
      <c r="M552" s="241" t="str">
        <f t="shared" ref="M552:M560" si="707">A552</f>
        <v>С1</v>
      </c>
      <c r="N552" s="241" t="str">
        <f t="shared" ref="N552:N559" si="708">B552</f>
        <v>Перегреватель сырья поз. 6А-Т203, Заводской № 6250-101/6А-Т203 ( 6В-Т203, Заводской № 6250-501)</v>
      </c>
      <c r="O552" s="241" t="str">
        <f t="shared" ref="O552:O559" si="709">D552</f>
        <v>Полное-огенный шар</v>
      </c>
      <c r="P552" s="241" t="s">
        <v>85</v>
      </c>
      <c r="Q552" s="241" t="s">
        <v>85</v>
      </c>
      <c r="R552" s="241" t="s">
        <v>85</v>
      </c>
      <c r="S552" s="241" t="s">
        <v>85</v>
      </c>
      <c r="T552" s="241" t="s">
        <v>85</v>
      </c>
      <c r="U552" s="241" t="s">
        <v>85</v>
      </c>
      <c r="V552" s="241" t="s">
        <v>85</v>
      </c>
      <c r="W552" s="241" t="s">
        <v>85</v>
      </c>
      <c r="X552" s="241" t="s">
        <v>85</v>
      </c>
      <c r="Y552" s="241" t="s">
        <v>85</v>
      </c>
      <c r="Z552" s="241" t="s">
        <v>85</v>
      </c>
      <c r="AA552" s="241" t="s">
        <v>85</v>
      </c>
      <c r="AB552" s="241" t="s">
        <v>85</v>
      </c>
      <c r="AC552" s="241" t="s">
        <v>85</v>
      </c>
      <c r="AD552" s="241" t="s">
        <v>85</v>
      </c>
      <c r="AE552" s="241">
        <v>1</v>
      </c>
      <c r="AF552" s="241">
        <v>32.5</v>
      </c>
      <c r="AG552" s="241">
        <v>44</v>
      </c>
      <c r="AH552" s="241">
        <v>62.5</v>
      </c>
      <c r="AI552" s="241" t="s">
        <v>85</v>
      </c>
      <c r="AJ552" s="242">
        <v>3</v>
      </c>
      <c r="AK552" s="242">
        <v>5</v>
      </c>
      <c r="AL552" s="243">
        <v>7.96</v>
      </c>
      <c r="AM552" s="243">
        <v>0.158</v>
      </c>
      <c r="AN552" s="243">
        <v>10</v>
      </c>
      <c r="AQ552" s="244">
        <f>AM552*I552+AL552</f>
        <v>8.8495399999999993</v>
      </c>
      <c r="AR552" s="244">
        <f>0.1*AQ552</f>
        <v>0.88495400000000002</v>
      </c>
      <c r="AS552" s="245">
        <f>AJ552*3+0.25*AK552</f>
        <v>10.25</v>
      </c>
      <c r="AT552" s="245">
        <f>SUM(AQ552:AS552)/4</f>
        <v>4.9961234999999995</v>
      </c>
      <c r="AU552" s="244">
        <f>10068.2*J552*POWER(10,-6)</f>
        <v>7.3689155800000005E-3</v>
      </c>
      <c r="AV552" s="245">
        <f t="shared" ref="AV552:AV560" si="710">AU552+AT552+AS552+AR552+AQ552</f>
        <v>24.987986415579996</v>
      </c>
      <c r="AW552" s="246">
        <f>AJ552*H552</f>
        <v>1.4999999999999999E-7</v>
      </c>
      <c r="AX552" s="246">
        <f>H552*AK552</f>
        <v>2.4999999999999999E-7</v>
      </c>
      <c r="AY552" s="246">
        <f>H552*AV552</f>
        <v>1.2493993207789998E-6</v>
      </c>
    </row>
    <row r="553" spans="1:51" s="322" customFormat="1" x14ac:dyDescent="0.3">
      <c r="A553" s="312" t="s">
        <v>20</v>
      </c>
      <c r="B553" s="312" t="str">
        <f>B552</f>
        <v>Перегреватель сырья поз. 6А-Т203, Заводской № 6250-101/6А-Т203 ( 6В-Т203, Заводской № 6250-501)</v>
      </c>
      <c r="C553" s="313" t="s">
        <v>211</v>
      </c>
      <c r="D553" s="314" t="s">
        <v>63</v>
      </c>
      <c r="E553" s="315">
        <f>E552</f>
        <v>9.9999999999999995E-7</v>
      </c>
      <c r="F553" s="316">
        <f>F552</f>
        <v>1</v>
      </c>
      <c r="G553" s="312">
        <v>0.19</v>
      </c>
      <c r="H553" s="317">
        <f t="shared" ref="H553:H560" si="711">E553*F553*G553</f>
        <v>1.8999999999999998E-7</v>
      </c>
      <c r="I553" s="318">
        <f>I552</f>
        <v>5.63</v>
      </c>
      <c r="J553" s="319">
        <v>0.69</v>
      </c>
      <c r="K553" s="320" t="s">
        <v>185</v>
      </c>
      <c r="L553" s="321">
        <v>2</v>
      </c>
      <c r="M553" s="322" t="str">
        <f t="shared" si="707"/>
        <v>С2</v>
      </c>
      <c r="N553" s="322" t="str">
        <f t="shared" si="708"/>
        <v>Перегреватель сырья поз. 6А-Т203, Заводской № 6250-101/6А-Т203 ( 6В-Т203, Заводской № 6250-501)</v>
      </c>
      <c r="O553" s="322" t="str">
        <f t="shared" si="709"/>
        <v>Полное-взрыв</v>
      </c>
      <c r="P553" s="322" t="s">
        <v>85</v>
      </c>
      <c r="Q553" s="322" t="s">
        <v>85</v>
      </c>
      <c r="R553" s="322" t="s">
        <v>85</v>
      </c>
      <c r="S553" s="322" t="s">
        <v>85</v>
      </c>
      <c r="T553" s="322">
        <v>0</v>
      </c>
      <c r="U553" s="322">
        <v>56.6</v>
      </c>
      <c r="V553" s="322">
        <v>161.1</v>
      </c>
      <c r="W553" s="322">
        <v>409.6</v>
      </c>
      <c r="X553" s="322">
        <v>692.1</v>
      </c>
      <c r="Y553" s="322" t="s">
        <v>85</v>
      </c>
      <c r="Z553" s="322" t="s">
        <v>85</v>
      </c>
      <c r="AA553" s="322" t="s">
        <v>85</v>
      </c>
      <c r="AB553" s="322" t="s">
        <v>85</v>
      </c>
      <c r="AC553" s="322" t="s">
        <v>85</v>
      </c>
      <c r="AD553" s="322" t="s">
        <v>85</v>
      </c>
      <c r="AE553" s="322" t="s">
        <v>85</v>
      </c>
      <c r="AF553" s="322" t="s">
        <v>85</v>
      </c>
      <c r="AG553" s="322" t="s">
        <v>85</v>
      </c>
      <c r="AH553" s="322" t="s">
        <v>85</v>
      </c>
      <c r="AI553" s="322" t="s">
        <v>85</v>
      </c>
      <c r="AJ553" s="323">
        <v>4</v>
      </c>
      <c r="AK553" s="323">
        <v>8</v>
      </c>
      <c r="AL553" s="322">
        <f>AL552</f>
        <v>7.96</v>
      </c>
      <c r="AM553" s="322">
        <f>AM552</f>
        <v>0.158</v>
      </c>
      <c r="AN553" s="322">
        <f>AN552</f>
        <v>10</v>
      </c>
      <c r="AQ553" s="324">
        <f>AM553*I553+AL553</f>
        <v>8.8495399999999993</v>
      </c>
      <c r="AR553" s="324">
        <f t="shared" ref="AR553:AR559" si="712">0.1*AQ553</f>
        <v>0.88495400000000002</v>
      </c>
      <c r="AS553" s="325">
        <f t="shared" ref="AS553:AS559" si="713">AJ553*3+0.25*AK553</f>
        <v>14</v>
      </c>
      <c r="AT553" s="325">
        <f t="shared" ref="AT553:AT559" si="714">SUM(AQ553:AS553)/4</f>
        <v>5.9336234999999995</v>
      </c>
      <c r="AU553" s="324">
        <f>10068.2*J553*POWER(10,-6)*10</f>
        <v>6.9470580000000004E-2</v>
      </c>
      <c r="AV553" s="325">
        <f t="shared" si="710"/>
        <v>29.737588080000002</v>
      </c>
      <c r="AW553" s="326">
        <f t="shared" ref="AW553:AW559" si="715">AJ553*H553</f>
        <v>7.5999999999999992E-7</v>
      </c>
      <c r="AX553" s="326">
        <f t="shared" ref="AX553:AX559" si="716">H553*AK553</f>
        <v>1.5199999999999998E-6</v>
      </c>
      <c r="AY553" s="326">
        <f t="shared" ref="AY553" si="717">H553*AV553</f>
        <v>5.6501417351999995E-6</v>
      </c>
    </row>
    <row r="554" spans="1:51" s="241" customFormat="1" x14ac:dyDescent="0.3">
      <c r="A554" s="232" t="s">
        <v>21</v>
      </c>
      <c r="B554" s="232" t="str">
        <f>B552</f>
        <v>Перегреватель сырья поз. 6А-Т203, Заводской № 6250-101/6А-Т203 ( 6В-Т203, Заводской № 6250-501)</v>
      </c>
      <c r="C554" s="53" t="s">
        <v>254</v>
      </c>
      <c r="D554" s="234" t="s">
        <v>61</v>
      </c>
      <c r="E554" s="247">
        <f>E552</f>
        <v>9.9999999999999995E-7</v>
      </c>
      <c r="F554" s="248">
        <f t="shared" ref="F554:F560" si="718">F553</f>
        <v>1</v>
      </c>
      <c r="G554" s="232">
        <v>0.76</v>
      </c>
      <c r="H554" s="236">
        <f t="shared" si="711"/>
        <v>7.5999999999999992E-7</v>
      </c>
      <c r="I554" s="249">
        <f>I552</f>
        <v>5.63</v>
      </c>
      <c r="J554" s="238">
        <v>0</v>
      </c>
      <c r="K554" s="250" t="s">
        <v>186</v>
      </c>
      <c r="L554" s="251">
        <v>10</v>
      </c>
      <c r="M554" s="241" t="str">
        <f t="shared" si="707"/>
        <v>С3</v>
      </c>
      <c r="N554" s="241" t="str">
        <f t="shared" si="708"/>
        <v>Перегреватель сырья поз. 6А-Т203, Заводской № 6250-101/6А-Т203 ( 6В-Т203, Заводской № 6250-501)</v>
      </c>
      <c r="O554" s="241" t="str">
        <f t="shared" si="709"/>
        <v>Полное-ликвидация</v>
      </c>
      <c r="P554" s="241" t="s">
        <v>85</v>
      </c>
      <c r="Q554" s="241" t="s">
        <v>85</v>
      </c>
      <c r="R554" s="241" t="s">
        <v>85</v>
      </c>
      <c r="S554" s="241" t="s">
        <v>85</v>
      </c>
      <c r="T554" s="241" t="s">
        <v>85</v>
      </c>
      <c r="U554" s="241" t="s">
        <v>85</v>
      </c>
      <c r="V554" s="241" t="s">
        <v>85</v>
      </c>
      <c r="W554" s="241" t="s">
        <v>85</v>
      </c>
      <c r="X554" s="241" t="s">
        <v>85</v>
      </c>
      <c r="Y554" s="241" t="s">
        <v>85</v>
      </c>
      <c r="Z554" s="241" t="s">
        <v>85</v>
      </c>
      <c r="AA554" s="241" t="s">
        <v>85</v>
      </c>
      <c r="AB554" s="241" t="s">
        <v>85</v>
      </c>
      <c r="AC554" s="241" t="s">
        <v>85</v>
      </c>
      <c r="AD554" s="241" t="s">
        <v>85</v>
      </c>
      <c r="AE554" s="241" t="s">
        <v>85</v>
      </c>
      <c r="AF554" s="241" t="s">
        <v>85</v>
      </c>
      <c r="AG554" s="241" t="s">
        <v>85</v>
      </c>
      <c r="AH554" s="241" t="s">
        <v>85</v>
      </c>
      <c r="AI554" s="241" t="s">
        <v>85</v>
      </c>
      <c r="AJ554" s="241">
        <v>0</v>
      </c>
      <c r="AK554" s="241">
        <v>0</v>
      </c>
      <c r="AL554" s="241">
        <f>AL552</f>
        <v>7.96</v>
      </c>
      <c r="AM554" s="241">
        <f>AM552</f>
        <v>0.158</v>
      </c>
      <c r="AN554" s="241">
        <f>AN552</f>
        <v>10</v>
      </c>
      <c r="AQ554" s="244">
        <f>AM554*I554*0.1+AL554</f>
        <v>8.0489540000000002</v>
      </c>
      <c r="AR554" s="244">
        <f t="shared" si="712"/>
        <v>0.80489540000000004</v>
      </c>
      <c r="AS554" s="245">
        <f t="shared" si="713"/>
        <v>0</v>
      </c>
      <c r="AT554" s="245">
        <f t="shared" si="714"/>
        <v>2.2134623499999999</v>
      </c>
      <c r="AU554" s="244">
        <f>1333*J552*POWER(10,-6)</f>
        <v>9.7562270000000001E-4</v>
      </c>
      <c r="AV554" s="245">
        <f t="shared" si="710"/>
        <v>11.0682873727</v>
      </c>
      <c r="AW554" s="246">
        <f t="shared" si="715"/>
        <v>0</v>
      </c>
      <c r="AX554" s="246">
        <f t="shared" si="716"/>
        <v>0</v>
      </c>
      <c r="AY554" s="246">
        <f>H554*AV554</f>
        <v>8.4118984032519992E-6</v>
      </c>
    </row>
    <row r="555" spans="1:51" s="241" customFormat="1" x14ac:dyDescent="0.3">
      <c r="A555" s="232" t="s">
        <v>22</v>
      </c>
      <c r="B555" s="232" t="str">
        <f>B552</f>
        <v>Перегреватель сырья поз. 6А-Т203, Заводской № 6250-101/6А-Т203 ( 6В-Т203, Заводской № 6250-501)</v>
      </c>
      <c r="C555" s="53" t="s">
        <v>222</v>
      </c>
      <c r="D555" s="234" t="s">
        <v>223</v>
      </c>
      <c r="E555" s="235">
        <v>1.0000000000000001E-5</v>
      </c>
      <c r="F555" s="248">
        <f t="shared" si="718"/>
        <v>1</v>
      </c>
      <c r="G555" s="232">
        <v>4.0000000000000008E-2</v>
      </c>
      <c r="H555" s="236">
        <f t="shared" si="711"/>
        <v>4.0000000000000009E-7</v>
      </c>
      <c r="I555" s="249">
        <f>0.15*I552</f>
        <v>0.84449999999999992</v>
      </c>
      <c r="J555" s="238">
        <f>I555</f>
        <v>0.84449999999999992</v>
      </c>
      <c r="K555" s="250" t="s">
        <v>188</v>
      </c>
      <c r="L555" s="251">
        <v>45390</v>
      </c>
      <c r="M555" s="241" t="str">
        <f t="shared" si="707"/>
        <v>С4</v>
      </c>
      <c r="N555" s="241" t="str">
        <f t="shared" si="708"/>
        <v>Перегреватель сырья поз. 6А-Т203, Заводской № 6250-101/6А-Т203 ( 6В-Т203, Заводской № 6250-501)</v>
      </c>
      <c r="O555" s="241" t="str">
        <f t="shared" si="709"/>
        <v>Частичное факел</v>
      </c>
      <c r="P555" s="241" t="s">
        <v>85</v>
      </c>
      <c r="Q555" s="241" t="s">
        <v>85</v>
      </c>
      <c r="R555" s="241" t="s">
        <v>85</v>
      </c>
      <c r="S555" s="241" t="s">
        <v>85</v>
      </c>
      <c r="T555" s="241" t="s">
        <v>85</v>
      </c>
      <c r="U555" s="241" t="s">
        <v>85</v>
      </c>
      <c r="V555" s="241" t="s">
        <v>85</v>
      </c>
      <c r="W555" s="241" t="s">
        <v>85</v>
      </c>
      <c r="X555" s="241" t="s">
        <v>85</v>
      </c>
      <c r="Y555" s="241">
        <v>37</v>
      </c>
      <c r="Z555" s="241">
        <v>6</v>
      </c>
      <c r="AA555" s="241" t="s">
        <v>85</v>
      </c>
      <c r="AB555" s="241" t="s">
        <v>85</v>
      </c>
      <c r="AC555" s="241" t="s">
        <v>85</v>
      </c>
      <c r="AD555" s="241" t="s">
        <v>85</v>
      </c>
      <c r="AE555" s="241" t="s">
        <v>85</v>
      </c>
      <c r="AF555" s="241" t="s">
        <v>85</v>
      </c>
      <c r="AG555" s="241" t="s">
        <v>85</v>
      </c>
      <c r="AH555" s="241" t="s">
        <v>85</v>
      </c>
      <c r="AI555" s="241" t="s">
        <v>85</v>
      </c>
      <c r="AJ555" s="241">
        <v>1</v>
      </c>
      <c r="AK555" s="241">
        <v>1</v>
      </c>
      <c r="AL555" s="241">
        <f>0.1*$AL552</f>
        <v>0.79600000000000004</v>
      </c>
      <c r="AM555" s="241">
        <f>AM553</f>
        <v>0.158</v>
      </c>
      <c r="AN555" s="241">
        <f>AN552</f>
        <v>10</v>
      </c>
      <c r="AQ555" s="244">
        <f>AM555*I555*0.1+AL555</f>
        <v>0.80934310000000009</v>
      </c>
      <c r="AR555" s="244">
        <f t="shared" si="712"/>
        <v>8.0934310000000009E-2</v>
      </c>
      <c r="AS555" s="245">
        <f t="shared" si="713"/>
        <v>3.25</v>
      </c>
      <c r="AT555" s="245">
        <f t="shared" si="714"/>
        <v>1.0350693525000001</v>
      </c>
      <c r="AU555" s="244">
        <f>10068.2*J555*POWER(10,-6)</f>
        <v>8.5025949000000003E-3</v>
      </c>
      <c r="AV555" s="245">
        <f t="shared" si="710"/>
        <v>5.1838493574000006</v>
      </c>
      <c r="AW555" s="246">
        <f t="shared" si="715"/>
        <v>4.0000000000000009E-7</v>
      </c>
      <c r="AX555" s="246">
        <f t="shared" si="716"/>
        <v>4.0000000000000009E-7</v>
      </c>
      <c r="AY555" s="246">
        <f t="shared" ref="AY555:AY559" si="719">H555*AV555</f>
        <v>2.0735397429600006E-6</v>
      </c>
    </row>
    <row r="556" spans="1:51" s="241" customFormat="1" x14ac:dyDescent="0.3">
      <c r="A556" s="232" t="s">
        <v>23</v>
      </c>
      <c r="B556" s="232" t="str">
        <f>B552</f>
        <v>Перегреватель сырья поз. 6А-Т203, Заводской № 6250-101/6А-Т203 ( 6В-Т203, Заводской № 6250-501)</v>
      </c>
      <c r="C556" s="53" t="s">
        <v>255</v>
      </c>
      <c r="D556" s="234" t="s">
        <v>62</v>
      </c>
      <c r="E556" s="247">
        <f>E555</f>
        <v>1.0000000000000001E-5</v>
      </c>
      <c r="F556" s="248">
        <f t="shared" si="718"/>
        <v>1</v>
      </c>
      <c r="G556" s="232">
        <v>0.16000000000000003</v>
      </c>
      <c r="H556" s="236">
        <f t="shared" si="711"/>
        <v>1.6000000000000004E-6</v>
      </c>
      <c r="I556" s="249">
        <f>0.15*I552</f>
        <v>0.84449999999999992</v>
      </c>
      <c r="J556" s="238">
        <v>0</v>
      </c>
      <c r="K556" s="250" t="s">
        <v>189</v>
      </c>
      <c r="L556" s="251">
        <v>3</v>
      </c>
      <c r="M556" s="241" t="str">
        <f t="shared" si="707"/>
        <v>С5</v>
      </c>
      <c r="N556" s="241" t="str">
        <f t="shared" si="708"/>
        <v>Перегреватель сырья поз. 6А-Т203, Заводской № 6250-101/6А-Т203 ( 6В-Т203, Заводской № 6250-501)</v>
      </c>
      <c r="O556" s="241" t="str">
        <f t="shared" si="709"/>
        <v>Частичное-ликвидация</v>
      </c>
      <c r="P556" s="241" t="s">
        <v>85</v>
      </c>
      <c r="Q556" s="241" t="s">
        <v>85</v>
      </c>
      <c r="R556" s="241" t="s">
        <v>85</v>
      </c>
      <c r="S556" s="241" t="s">
        <v>85</v>
      </c>
      <c r="T556" s="241" t="s">
        <v>85</v>
      </c>
      <c r="U556" s="241" t="s">
        <v>85</v>
      </c>
      <c r="V556" s="241" t="s">
        <v>85</v>
      </c>
      <c r="W556" s="241" t="s">
        <v>85</v>
      </c>
      <c r="X556" s="241" t="s">
        <v>85</v>
      </c>
      <c r="Y556" s="241" t="s">
        <v>85</v>
      </c>
      <c r="Z556" s="241" t="s">
        <v>85</v>
      </c>
      <c r="AA556" s="241" t="s">
        <v>85</v>
      </c>
      <c r="AB556" s="241" t="s">
        <v>85</v>
      </c>
      <c r="AC556" s="241" t="s">
        <v>85</v>
      </c>
      <c r="AD556" s="241" t="s">
        <v>85</v>
      </c>
      <c r="AE556" s="241" t="s">
        <v>85</v>
      </c>
      <c r="AF556" s="241" t="s">
        <v>85</v>
      </c>
      <c r="AG556" s="241" t="s">
        <v>85</v>
      </c>
      <c r="AH556" s="241" t="s">
        <v>85</v>
      </c>
      <c r="AI556" s="241" t="s">
        <v>85</v>
      </c>
      <c r="AJ556" s="241">
        <v>0</v>
      </c>
      <c r="AK556" s="241">
        <v>1</v>
      </c>
      <c r="AL556" s="241">
        <f t="shared" ref="AL556:AL559" si="720">0.1*$AL553</f>
        <v>0.79600000000000004</v>
      </c>
      <c r="AM556" s="241">
        <f>AM552</f>
        <v>0.158</v>
      </c>
      <c r="AN556" s="241">
        <f>ROUNDUP(AN552/3,0)</f>
        <v>4</v>
      </c>
      <c r="AQ556" s="244">
        <f>AM556*I556+AL556</f>
        <v>0.92943100000000001</v>
      </c>
      <c r="AR556" s="244">
        <f t="shared" si="712"/>
        <v>9.2943100000000001E-2</v>
      </c>
      <c r="AS556" s="245">
        <f t="shared" si="713"/>
        <v>0.25</v>
      </c>
      <c r="AT556" s="245">
        <f t="shared" si="714"/>
        <v>0.31809352499999999</v>
      </c>
      <c r="AU556" s="244">
        <f>1333*J553*POWER(10,-6)*10</f>
        <v>9.1976999999999996E-3</v>
      </c>
      <c r="AV556" s="245">
        <f t="shared" si="710"/>
        <v>1.5996653250000001</v>
      </c>
      <c r="AW556" s="246">
        <f t="shared" si="715"/>
        <v>0</v>
      </c>
      <c r="AX556" s="246">
        <f t="shared" si="716"/>
        <v>1.6000000000000004E-6</v>
      </c>
      <c r="AY556" s="246">
        <f t="shared" si="719"/>
        <v>2.5594645200000007E-6</v>
      </c>
    </row>
    <row r="557" spans="1:51" s="241" customFormat="1" x14ac:dyDescent="0.3">
      <c r="A557" s="232" t="s">
        <v>24</v>
      </c>
      <c r="B557" s="232" t="str">
        <f>B552</f>
        <v>Перегреватель сырья поз. 6А-Т203, Заводской № 6250-101/6А-Т203 ( 6В-Т203, Заводской № 6250-501)</v>
      </c>
      <c r="C557" s="53" t="s">
        <v>224</v>
      </c>
      <c r="D557" s="234" t="s">
        <v>223</v>
      </c>
      <c r="E557" s="247">
        <f>E556</f>
        <v>1.0000000000000001E-5</v>
      </c>
      <c r="F557" s="248">
        <f t="shared" si="718"/>
        <v>1</v>
      </c>
      <c r="G557" s="232">
        <v>4.0000000000000008E-2</v>
      </c>
      <c r="H557" s="236">
        <f t="shared" si="711"/>
        <v>4.0000000000000009E-7</v>
      </c>
      <c r="I557" s="249">
        <f>I555*0.15</f>
        <v>0.12667499999999998</v>
      </c>
      <c r="J557" s="238">
        <f>I557</f>
        <v>0.12667499999999998</v>
      </c>
      <c r="K557" s="253" t="s">
        <v>200</v>
      </c>
      <c r="L557" s="254">
        <v>21</v>
      </c>
      <c r="M557" s="241" t="str">
        <f t="shared" si="707"/>
        <v>С6</v>
      </c>
      <c r="N557" s="241" t="str">
        <f t="shared" si="708"/>
        <v>Перегреватель сырья поз. 6А-Т203, Заводской № 6250-101/6А-Т203 ( 6В-Т203, Заводской № 6250-501)</v>
      </c>
      <c r="O557" s="241" t="str">
        <f t="shared" si="709"/>
        <v>Частичное факел</v>
      </c>
      <c r="P557" s="241" t="s">
        <v>85</v>
      </c>
      <c r="Q557" s="241" t="s">
        <v>85</v>
      </c>
      <c r="R557" s="241" t="s">
        <v>85</v>
      </c>
      <c r="S557" s="241" t="s">
        <v>85</v>
      </c>
      <c r="T557" s="241" t="s">
        <v>85</v>
      </c>
      <c r="U557" s="241" t="s">
        <v>85</v>
      </c>
      <c r="V557" s="241" t="s">
        <v>85</v>
      </c>
      <c r="W557" s="241" t="s">
        <v>85</v>
      </c>
      <c r="X557" s="241" t="s">
        <v>85</v>
      </c>
      <c r="Y557" s="241">
        <v>11</v>
      </c>
      <c r="Z557" s="241">
        <v>2</v>
      </c>
      <c r="AA557" s="241" t="s">
        <v>85</v>
      </c>
      <c r="AB557" s="241" t="s">
        <v>85</v>
      </c>
      <c r="AC557" s="241" t="s">
        <v>85</v>
      </c>
      <c r="AD557" s="241" t="s">
        <v>85</v>
      </c>
      <c r="AE557" s="241" t="s">
        <v>85</v>
      </c>
      <c r="AF557" s="241" t="s">
        <v>85</v>
      </c>
      <c r="AG557" s="241" t="s">
        <v>85</v>
      </c>
      <c r="AH557" s="241" t="s">
        <v>85</v>
      </c>
      <c r="AI557" s="241" t="s">
        <v>85</v>
      </c>
      <c r="AJ557" s="241">
        <v>1</v>
      </c>
      <c r="AK557" s="241">
        <v>1</v>
      </c>
      <c r="AL557" s="241">
        <f t="shared" si="720"/>
        <v>0.79600000000000004</v>
      </c>
      <c r="AM557" s="241">
        <f>AM552</f>
        <v>0.158</v>
      </c>
      <c r="AN557" s="241">
        <f>AN556</f>
        <v>4</v>
      </c>
      <c r="AQ557" s="244">
        <f t="shared" ref="AQ557:AQ558" si="721">AM557*I557+AL557</f>
        <v>0.81601465000000006</v>
      </c>
      <c r="AR557" s="244">
        <f t="shared" si="712"/>
        <v>8.1601465000000012E-2</v>
      </c>
      <c r="AS557" s="245">
        <f t="shared" si="713"/>
        <v>3.25</v>
      </c>
      <c r="AT557" s="245">
        <f t="shared" si="714"/>
        <v>1.03690402875</v>
      </c>
      <c r="AU557" s="244">
        <f>10068.2*J557*POWER(10,-6)</f>
        <v>1.2753892349999997E-3</v>
      </c>
      <c r="AV557" s="245">
        <f t="shared" si="710"/>
        <v>5.1857955329850007</v>
      </c>
      <c r="AW557" s="246">
        <f t="shared" si="715"/>
        <v>4.0000000000000009E-7</v>
      </c>
      <c r="AX557" s="246">
        <f t="shared" si="716"/>
        <v>4.0000000000000009E-7</v>
      </c>
      <c r="AY557" s="246">
        <f t="shared" si="719"/>
        <v>2.0743182131940007E-6</v>
      </c>
    </row>
    <row r="558" spans="1:51" s="241" customFormat="1" x14ac:dyDescent="0.3">
      <c r="A558" s="232" t="s">
        <v>219</v>
      </c>
      <c r="B558" s="232" t="str">
        <f>B552</f>
        <v>Перегреватель сырья поз. 6А-Т203, Заводской № 6250-101/6А-Т203 ( 6В-Т203, Заводской № 6250-501)</v>
      </c>
      <c r="C558" s="53" t="s">
        <v>225</v>
      </c>
      <c r="D558" s="234" t="s">
        <v>174</v>
      </c>
      <c r="E558" s="247">
        <f>E556</f>
        <v>1.0000000000000001E-5</v>
      </c>
      <c r="F558" s="248">
        <f t="shared" si="718"/>
        <v>1</v>
      </c>
      <c r="G558" s="232">
        <v>0.15200000000000002</v>
      </c>
      <c r="H558" s="236">
        <f t="shared" si="711"/>
        <v>1.5200000000000003E-6</v>
      </c>
      <c r="I558" s="249">
        <f>I555*0.15</f>
        <v>0.12667499999999998</v>
      </c>
      <c r="J558" s="238">
        <f>I558</f>
        <v>0.12667499999999998</v>
      </c>
      <c r="K558" s="250"/>
      <c r="L558" s="251"/>
      <c r="M558" s="241" t="str">
        <f t="shared" si="707"/>
        <v>С7</v>
      </c>
      <c r="N558" s="241" t="str">
        <f t="shared" si="708"/>
        <v>Перегреватель сырья поз. 6А-Т203, Заводской № 6250-101/6А-Т203 ( 6В-Т203, Заводской № 6250-501)</v>
      </c>
      <c r="O558" s="241" t="str">
        <f t="shared" si="709"/>
        <v>Частичное-пожар-вспышка</v>
      </c>
      <c r="P558" s="241" t="s">
        <v>85</v>
      </c>
      <c r="Q558" s="241" t="s">
        <v>85</v>
      </c>
      <c r="R558" s="241" t="s">
        <v>85</v>
      </c>
      <c r="S558" s="241" t="s">
        <v>85</v>
      </c>
      <c r="T558" s="241" t="s">
        <v>85</v>
      </c>
      <c r="U558" s="241" t="s">
        <v>85</v>
      </c>
      <c r="V558" s="241" t="s">
        <v>85</v>
      </c>
      <c r="W558" s="241" t="s">
        <v>85</v>
      </c>
      <c r="X558" s="241" t="s">
        <v>85</v>
      </c>
      <c r="Y558" s="241" t="s">
        <v>85</v>
      </c>
      <c r="Z558" s="241" t="s">
        <v>85</v>
      </c>
      <c r="AA558" s="241">
        <v>16.95</v>
      </c>
      <c r="AB558" s="241">
        <v>20.34</v>
      </c>
      <c r="AC558" s="241" t="s">
        <v>85</v>
      </c>
      <c r="AD558" s="241" t="s">
        <v>85</v>
      </c>
      <c r="AE558" s="241" t="s">
        <v>85</v>
      </c>
      <c r="AF558" s="241" t="s">
        <v>85</v>
      </c>
      <c r="AG558" s="241" t="s">
        <v>85</v>
      </c>
      <c r="AH558" s="241" t="s">
        <v>85</v>
      </c>
      <c r="AI558" s="241" t="s">
        <v>85</v>
      </c>
      <c r="AJ558" s="241">
        <v>1</v>
      </c>
      <c r="AK558" s="241">
        <v>1</v>
      </c>
      <c r="AL558" s="241">
        <f t="shared" si="720"/>
        <v>7.9600000000000004E-2</v>
      </c>
      <c r="AM558" s="241">
        <f>AM552</f>
        <v>0.158</v>
      </c>
      <c r="AN558" s="241">
        <f>ROUNDUP(AN552/3,0)</f>
        <v>4</v>
      </c>
      <c r="AQ558" s="244">
        <f t="shared" si="721"/>
        <v>9.9614649999999999E-2</v>
      </c>
      <c r="AR558" s="244">
        <f t="shared" si="712"/>
        <v>9.9614650000000009E-3</v>
      </c>
      <c r="AS558" s="245">
        <f t="shared" si="713"/>
        <v>3.25</v>
      </c>
      <c r="AT558" s="245">
        <f t="shared" si="714"/>
        <v>0.83989402874999997</v>
      </c>
      <c r="AU558" s="244">
        <f>10068.2*J558*POWER(10,-6)</f>
        <v>1.2753892349999997E-3</v>
      </c>
      <c r="AV558" s="245">
        <f t="shared" si="710"/>
        <v>4.2007455329850005</v>
      </c>
      <c r="AW558" s="246">
        <f t="shared" si="715"/>
        <v>1.5200000000000003E-6</v>
      </c>
      <c r="AX558" s="246">
        <f t="shared" si="716"/>
        <v>1.5200000000000003E-6</v>
      </c>
      <c r="AY558" s="246">
        <f t="shared" si="719"/>
        <v>6.3851332101372016E-6</v>
      </c>
    </row>
    <row r="559" spans="1:51" s="241" customFormat="1" ht="15" thickBot="1" x14ac:dyDescent="0.35">
      <c r="A559" s="232" t="s">
        <v>220</v>
      </c>
      <c r="B559" s="232" t="str">
        <f>B552</f>
        <v>Перегреватель сырья поз. 6А-Т203, Заводской № 6250-101/6А-Т203 ( 6В-Т203, Заводской № 6250-501)</v>
      </c>
      <c r="C559" s="53" t="s">
        <v>226</v>
      </c>
      <c r="D559" s="234" t="s">
        <v>62</v>
      </c>
      <c r="E559" s="247">
        <f>E556</f>
        <v>1.0000000000000001E-5</v>
      </c>
      <c r="F559" s="248">
        <f t="shared" si="718"/>
        <v>1</v>
      </c>
      <c r="G559" s="232">
        <v>0.6080000000000001</v>
      </c>
      <c r="H559" s="236">
        <f t="shared" si="711"/>
        <v>6.0800000000000011E-6</v>
      </c>
      <c r="I559" s="249">
        <f>I555*0.15</f>
        <v>0.12667499999999998</v>
      </c>
      <c r="J559" s="238">
        <v>0</v>
      </c>
      <c r="K559" s="255"/>
      <c r="L559" s="256"/>
      <c r="M559" s="241" t="str">
        <f t="shared" si="707"/>
        <v>С8</v>
      </c>
      <c r="N559" s="241" t="str">
        <f t="shared" si="708"/>
        <v>Перегреватель сырья поз. 6А-Т203, Заводской № 6250-101/6А-Т203 ( 6В-Т203, Заводской № 6250-501)</v>
      </c>
      <c r="O559" s="241" t="str">
        <f t="shared" si="709"/>
        <v>Частичное-ликвидация</v>
      </c>
      <c r="P559" s="241" t="s">
        <v>85</v>
      </c>
      <c r="Q559" s="241" t="s">
        <v>85</v>
      </c>
      <c r="R559" s="241" t="s">
        <v>85</v>
      </c>
      <c r="S559" s="241" t="s">
        <v>85</v>
      </c>
      <c r="T559" s="241" t="s">
        <v>85</v>
      </c>
      <c r="U559" s="241" t="s">
        <v>85</v>
      </c>
      <c r="V559" s="241" t="s">
        <v>85</v>
      </c>
      <c r="W559" s="241" t="s">
        <v>85</v>
      </c>
      <c r="X559" s="241" t="s">
        <v>85</v>
      </c>
      <c r="Y559" s="241" t="s">
        <v>85</v>
      </c>
      <c r="Z559" s="241" t="s">
        <v>85</v>
      </c>
      <c r="AA559" s="241" t="s">
        <v>85</v>
      </c>
      <c r="AB559" s="241" t="s">
        <v>85</v>
      </c>
      <c r="AC559" s="241" t="s">
        <v>85</v>
      </c>
      <c r="AD559" s="241" t="s">
        <v>85</v>
      </c>
      <c r="AE559" s="241" t="s">
        <v>85</v>
      </c>
      <c r="AF559" s="241" t="s">
        <v>85</v>
      </c>
      <c r="AG559" s="241" t="s">
        <v>85</v>
      </c>
      <c r="AH559" s="241" t="s">
        <v>85</v>
      </c>
      <c r="AI559" s="241" t="s">
        <v>85</v>
      </c>
      <c r="AJ559" s="241">
        <v>0</v>
      </c>
      <c r="AK559" s="241">
        <v>0</v>
      </c>
      <c r="AL559" s="241">
        <f t="shared" si="720"/>
        <v>7.9600000000000004E-2</v>
      </c>
      <c r="AM559" s="241">
        <f>AM552</f>
        <v>0.158</v>
      </c>
      <c r="AN559" s="241">
        <f>ROUNDUP(AN552/3,0)</f>
        <v>4</v>
      </c>
      <c r="AQ559" s="244">
        <f>AM559*I559*0.1+AL559</f>
        <v>8.1601464999999998E-2</v>
      </c>
      <c r="AR559" s="244">
        <f t="shared" si="712"/>
        <v>8.1601464999999998E-3</v>
      </c>
      <c r="AS559" s="245">
        <f t="shared" si="713"/>
        <v>0</v>
      </c>
      <c r="AT559" s="245">
        <f t="shared" si="714"/>
        <v>2.2440402875000001E-2</v>
      </c>
      <c r="AU559" s="244">
        <f>1333*J557*POWER(10,-6)</f>
        <v>1.6885777499999998E-4</v>
      </c>
      <c r="AV559" s="245">
        <f t="shared" si="710"/>
        <v>0.11237087215</v>
      </c>
      <c r="AW559" s="246">
        <f t="shared" si="715"/>
        <v>0</v>
      </c>
      <c r="AX559" s="246">
        <f t="shared" si="716"/>
        <v>0</v>
      </c>
      <c r="AY559" s="246">
        <f t="shared" si="719"/>
        <v>6.8321490267200008E-7</v>
      </c>
    </row>
    <row r="560" spans="1:51" s="241" customFormat="1" x14ac:dyDescent="0.3">
      <c r="A560" s="296" t="s">
        <v>251</v>
      </c>
      <c r="B560" s="296" t="str">
        <f>B552</f>
        <v>Перегреватель сырья поз. 6А-Т203, Заводской № 6250-101/6А-Т203 ( 6В-Т203, Заводской № 6250-501)</v>
      </c>
      <c r="C560" s="296" t="s">
        <v>354</v>
      </c>
      <c r="D560" s="296" t="s">
        <v>355</v>
      </c>
      <c r="E560" s="297">
        <v>2.5000000000000001E-5</v>
      </c>
      <c r="F560" s="248">
        <f t="shared" si="718"/>
        <v>1</v>
      </c>
      <c r="G560" s="296">
        <v>1</v>
      </c>
      <c r="H560" s="298">
        <f t="shared" si="711"/>
        <v>2.5000000000000001E-5</v>
      </c>
      <c r="I560" s="299">
        <f>I552</f>
        <v>5.63</v>
      </c>
      <c r="J560" s="299">
        <f>I560*0.2</f>
        <v>1.1260000000000001</v>
      </c>
      <c r="K560" s="296"/>
      <c r="L560" s="296"/>
      <c r="M560" s="300" t="str">
        <f t="shared" si="707"/>
        <v>С9</v>
      </c>
      <c r="N560" s="300"/>
      <c r="O560" s="300"/>
      <c r="P560" s="300">
        <v>14.3</v>
      </c>
      <c r="Q560" s="300">
        <v>19.100000000000001</v>
      </c>
      <c r="R560" s="300">
        <v>26.1</v>
      </c>
      <c r="S560" s="300">
        <v>47.1</v>
      </c>
      <c r="T560" s="300" t="s">
        <v>85</v>
      </c>
      <c r="U560" s="300" t="s">
        <v>85</v>
      </c>
      <c r="V560" s="300" t="s">
        <v>85</v>
      </c>
      <c r="W560" s="300" t="s">
        <v>85</v>
      </c>
      <c r="X560" s="300" t="s">
        <v>85</v>
      </c>
      <c r="Y560" s="300" t="s">
        <v>85</v>
      </c>
      <c r="Z560" s="300" t="s">
        <v>85</v>
      </c>
      <c r="AA560" s="300" t="s">
        <v>85</v>
      </c>
      <c r="AB560" s="300" t="s">
        <v>85</v>
      </c>
      <c r="AC560" s="300" t="s">
        <v>85</v>
      </c>
      <c r="AD560" s="300" t="s">
        <v>85</v>
      </c>
      <c r="AE560" s="300">
        <v>15</v>
      </c>
      <c r="AF560" s="300">
        <v>42</v>
      </c>
      <c r="AG560" s="300">
        <v>55</v>
      </c>
      <c r="AH560" s="300">
        <v>76.5</v>
      </c>
      <c r="AI560" s="241" t="s">
        <v>85</v>
      </c>
      <c r="AJ560" s="300">
        <v>1</v>
      </c>
      <c r="AK560" s="300">
        <v>2</v>
      </c>
      <c r="AL560" s="300">
        <f>AL552</f>
        <v>7.96</v>
      </c>
      <c r="AM560" s="300">
        <f>AM552</f>
        <v>0.158</v>
      </c>
      <c r="AN560" s="300">
        <v>5</v>
      </c>
      <c r="AO560" s="300"/>
      <c r="AP560" s="300"/>
      <c r="AQ560" s="301">
        <f>AM560*I560+AL560</f>
        <v>8.8495399999999993</v>
      </c>
      <c r="AR560" s="301">
        <f>0.1*AQ560</f>
        <v>0.88495400000000002</v>
      </c>
      <c r="AS560" s="302">
        <f>AJ560*3+0.25*AK560</f>
        <v>3.5</v>
      </c>
      <c r="AT560" s="302">
        <f>SUM(AQ560:AS560)/4</f>
        <v>3.3086234999999999</v>
      </c>
      <c r="AU560" s="301">
        <f>10068.2*J560*POWER(10,-6)</f>
        <v>1.1336793200000002E-2</v>
      </c>
      <c r="AV560" s="302">
        <f t="shared" si="710"/>
        <v>16.554454293199999</v>
      </c>
      <c r="AW560" s="303">
        <f>AJ560*H560</f>
        <v>2.5000000000000001E-5</v>
      </c>
      <c r="AX560" s="303">
        <f>H560*AK560</f>
        <v>5.0000000000000002E-5</v>
      </c>
      <c r="AY560" s="303">
        <f>H560*AV560</f>
        <v>4.1386135733000002E-4</v>
      </c>
    </row>
    <row r="561" spans="1:56" ht="15" thickBot="1" x14ac:dyDescent="0.35">
      <c r="P561" t="s">
        <v>85</v>
      </c>
      <c r="Q561" t="s">
        <v>85</v>
      </c>
      <c r="R561" t="s">
        <v>85</v>
      </c>
      <c r="S561" t="s">
        <v>85</v>
      </c>
      <c r="T561" t="s">
        <v>85</v>
      </c>
      <c r="U561" t="s">
        <v>85</v>
      </c>
      <c r="V561" t="s">
        <v>85</v>
      </c>
      <c r="W561" t="s">
        <v>85</v>
      </c>
      <c r="X561" t="s">
        <v>85</v>
      </c>
      <c r="Y561" t="s">
        <v>85</v>
      </c>
      <c r="Z561" t="s">
        <v>85</v>
      </c>
      <c r="AA561" t="s">
        <v>85</v>
      </c>
      <c r="AB561" t="s">
        <v>85</v>
      </c>
      <c r="AC561" t="s">
        <v>85</v>
      </c>
      <c r="AD561" t="s">
        <v>85</v>
      </c>
      <c r="AE561" t="s">
        <v>85</v>
      </c>
      <c r="AF561" t="s">
        <v>85</v>
      </c>
      <c r="AG561" t="s">
        <v>85</v>
      </c>
      <c r="AH561" t="s">
        <v>85</v>
      </c>
      <c r="AI561" t="s">
        <v>85</v>
      </c>
    </row>
    <row r="562" spans="1:56" ht="18" customHeight="1" x14ac:dyDescent="0.3">
      <c r="A562" s="48" t="s">
        <v>19</v>
      </c>
      <c r="B562" s="311" t="s">
        <v>391</v>
      </c>
      <c r="C562" s="179" t="s">
        <v>191</v>
      </c>
      <c r="D562" s="49" t="s">
        <v>192</v>
      </c>
      <c r="E562" s="166">
        <v>1.0000000000000001E-5</v>
      </c>
      <c r="F562" s="163">
        <v>1</v>
      </c>
      <c r="G562" s="48">
        <v>0.2</v>
      </c>
      <c r="H562" s="50">
        <f>E562*F562*G562</f>
        <v>2.0000000000000003E-6</v>
      </c>
      <c r="I562" s="164">
        <v>6.37</v>
      </c>
      <c r="J562" s="169">
        <f>I562</f>
        <v>6.37</v>
      </c>
      <c r="K562" s="172" t="s">
        <v>184</v>
      </c>
      <c r="L562" s="177">
        <v>0</v>
      </c>
      <c r="M562" s="92" t="str">
        <f t="shared" ref="M562:N569" si="722">A562</f>
        <v>С1</v>
      </c>
      <c r="N562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2" s="92" t="str">
        <f t="shared" ref="O562:O569" si="723">D562</f>
        <v>Полное-факел</v>
      </c>
      <c r="P562" s="92" t="s">
        <v>85</v>
      </c>
      <c r="Q562" s="92" t="s">
        <v>85</v>
      </c>
      <c r="R562" s="92" t="s">
        <v>85</v>
      </c>
      <c r="S562" s="92" t="s">
        <v>85</v>
      </c>
      <c r="T562" s="92" t="s">
        <v>85</v>
      </c>
      <c r="U562" s="92" t="s">
        <v>85</v>
      </c>
      <c r="V562" s="92" t="s">
        <v>85</v>
      </c>
      <c r="W562" s="92" t="s">
        <v>85</v>
      </c>
      <c r="X562" s="92" t="s">
        <v>85</v>
      </c>
      <c r="Y562" s="92">
        <v>17</v>
      </c>
      <c r="Z562" s="92">
        <v>3</v>
      </c>
      <c r="AA562" s="92" t="s">
        <v>85</v>
      </c>
      <c r="AB562" s="92" t="s">
        <v>85</v>
      </c>
      <c r="AC562" s="92" t="s">
        <v>85</v>
      </c>
      <c r="AD562" s="92" t="s">
        <v>85</v>
      </c>
      <c r="AE562" s="92" t="s">
        <v>85</v>
      </c>
      <c r="AF562" s="92" t="s">
        <v>85</v>
      </c>
      <c r="AG562" s="92" t="s">
        <v>85</v>
      </c>
      <c r="AH562" s="92" t="s">
        <v>85</v>
      </c>
      <c r="AI562" t="s">
        <v>85</v>
      </c>
      <c r="AJ562" s="52">
        <v>1</v>
      </c>
      <c r="AK562" s="52">
        <v>2</v>
      </c>
      <c r="AL562" s="165">
        <v>2.36</v>
      </c>
      <c r="AM562" s="165">
        <v>8.8999999999999996E-2</v>
      </c>
      <c r="AN562" s="165">
        <v>3</v>
      </c>
      <c r="AO562" s="92"/>
      <c r="AP562" s="92"/>
      <c r="AQ562" s="93">
        <f>AM562*I562+AL562</f>
        <v>2.9269299999999996</v>
      </c>
      <c r="AR562" s="93">
        <f>0.1*AQ562</f>
        <v>0.29269299999999998</v>
      </c>
      <c r="AS562" s="94">
        <f>AJ562*3+0.25*AK562</f>
        <v>3.5</v>
      </c>
      <c r="AT562" s="94">
        <f>SUM(AQ562:AS562)/4</f>
        <v>1.6799057499999999</v>
      </c>
      <c r="AU562" s="93">
        <f>10068.2*J562*POWER(10,-6)</f>
        <v>6.4134434000000004E-2</v>
      </c>
      <c r="AV562" s="94">
        <f t="shared" ref="AV562:AV569" si="724">AU562+AT562+AS562+AR562+AQ562</f>
        <v>8.4636631839999996</v>
      </c>
      <c r="AW562" s="95">
        <f>AJ562*H562</f>
        <v>2.0000000000000003E-6</v>
      </c>
      <c r="AX562" s="95">
        <f>H562*AK562</f>
        <v>4.0000000000000007E-6</v>
      </c>
      <c r="AY562" s="95">
        <f>H562*AV562</f>
        <v>1.6927326368E-5</v>
      </c>
    </row>
    <row r="563" spans="1:56" x14ac:dyDescent="0.3">
      <c r="A563" s="48" t="s">
        <v>20</v>
      </c>
      <c r="B563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3" s="179" t="s">
        <v>169</v>
      </c>
      <c r="D563" s="49" t="s">
        <v>63</v>
      </c>
      <c r="E563" s="167">
        <f>E562</f>
        <v>1.0000000000000001E-5</v>
      </c>
      <c r="F563" s="168">
        <f>F562</f>
        <v>1</v>
      </c>
      <c r="G563" s="48">
        <v>0.1152</v>
      </c>
      <c r="H563" s="50">
        <f t="shared" ref="H563:H569" si="725">E563*F563*G563</f>
        <v>1.1520000000000002E-6</v>
      </c>
      <c r="I563" s="162">
        <f>I562</f>
        <v>6.37</v>
      </c>
      <c r="J563" s="180">
        <f>0.1*I562</f>
        <v>0.63700000000000001</v>
      </c>
      <c r="K563" s="174" t="s">
        <v>185</v>
      </c>
      <c r="L563" s="178">
        <v>2</v>
      </c>
      <c r="M563" s="92" t="str">
        <f t="shared" si="722"/>
        <v>С2</v>
      </c>
      <c r="N563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3" s="92" t="str">
        <f t="shared" si="723"/>
        <v>Полное-взрыв</v>
      </c>
      <c r="P563" s="92" t="s">
        <v>85</v>
      </c>
      <c r="Q563" s="92" t="s">
        <v>85</v>
      </c>
      <c r="R563" s="92" t="s">
        <v>85</v>
      </c>
      <c r="S563" s="92" t="s">
        <v>85</v>
      </c>
      <c r="T563" s="92">
        <v>0</v>
      </c>
      <c r="U563" s="92">
        <v>55.1</v>
      </c>
      <c r="V563" s="92">
        <v>157.1</v>
      </c>
      <c r="W563" s="92">
        <v>399.1</v>
      </c>
      <c r="X563" s="92">
        <v>674.1</v>
      </c>
      <c r="Y563" s="92" t="s">
        <v>85</v>
      </c>
      <c r="Z563" s="92" t="s">
        <v>85</v>
      </c>
      <c r="AA563" s="92" t="s">
        <v>85</v>
      </c>
      <c r="AB563" s="92" t="s">
        <v>85</v>
      </c>
      <c r="AC563" s="92" t="s">
        <v>85</v>
      </c>
      <c r="AD563" s="92" t="s">
        <v>85</v>
      </c>
      <c r="AE563" s="92" t="s">
        <v>85</v>
      </c>
      <c r="AF563" s="92" t="s">
        <v>85</v>
      </c>
      <c r="AG563" s="92" t="s">
        <v>85</v>
      </c>
      <c r="AH563" s="92" t="s">
        <v>85</v>
      </c>
      <c r="AI563" t="s">
        <v>85</v>
      </c>
      <c r="AJ563" s="52">
        <v>2</v>
      </c>
      <c r="AK563" s="52">
        <v>2</v>
      </c>
      <c r="AL563" s="92">
        <f>AL562</f>
        <v>2.36</v>
      </c>
      <c r="AM563" s="92">
        <f>AM562</f>
        <v>8.8999999999999996E-2</v>
      </c>
      <c r="AN563" s="92">
        <f>AN562</f>
        <v>3</v>
      </c>
      <c r="AO563" s="92"/>
      <c r="AP563" s="92"/>
      <c r="AQ563" s="93">
        <f>AM563*I563+AL563</f>
        <v>2.9269299999999996</v>
      </c>
      <c r="AR563" s="93">
        <f t="shared" ref="AR563:AR569" si="726">0.1*AQ563</f>
        <v>0.29269299999999998</v>
      </c>
      <c r="AS563" s="94">
        <f t="shared" ref="AS563:AS569" si="727">AJ563*3+0.25*AK563</f>
        <v>6.5</v>
      </c>
      <c r="AT563" s="94">
        <f t="shared" ref="AT563:AT569" si="728">SUM(AQ563:AS563)/4</f>
        <v>2.4299057499999996</v>
      </c>
      <c r="AU563" s="93">
        <f>10068.2*J563*POWER(10,-6)*10</f>
        <v>6.4134434000000004E-2</v>
      </c>
      <c r="AV563" s="94">
        <f t="shared" si="724"/>
        <v>12.213663183999998</v>
      </c>
      <c r="AW563" s="95">
        <f t="shared" ref="AW563:AW569" si="729">AJ563*H563</f>
        <v>2.3040000000000003E-6</v>
      </c>
      <c r="AX563" s="95">
        <f t="shared" ref="AX563:AX569" si="730">H563*AK563</f>
        <v>2.3040000000000003E-6</v>
      </c>
      <c r="AY563" s="95">
        <f t="shared" ref="AY563:AY569" si="731">H563*AV563</f>
        <v>1.4070139987967999E-5</v>
      </c>
    </row>
    <row r="564" spans="1:56" x14ac:dyDescent="0.3">
      <c r="A564" s="48" t="s">
        <v>21</v>
      </c>
      <c r="B564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4" s="179" t="s">
        <v>193</v>
      </c>
      <c r="D564" s="49" t="s">
        <v>194</v>
      </c>
      <c r="E564" s="167">
        <f>E562</f>
        <v>1.0000000000000001E-5</v>
      </c>
      <c r="F564" s="168">
        <f>F562</f>
        <v>1</v>
      </c>
      <c r="G564" s="48">
        <v>7.6799999999999993E-2</v>
      </c>
      <c r="H564" s="50">
        <f t="shared" si="725"/>
        <v>7.6799999999999999E-7</v>
      </c>
      <c r="I564" s="162">
        <f>I562</f>
        <v>6.37</v>
      </c>
      <c r="J564" s="169">
        <f>J563</f>
        <v>0.63700000000000001</v>
      </c>
      <c r="K564" s="174" t="s">
        <v>186</v>
      </c>
      <c r="L564" s="178">
        <v>0</v>
      </c>
      <c r="M564" s="92" t="str">
        <f t="shared" si="722"/>
        <v>С3</v>
      </c>
      <c r="N564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4" s="92" t="str">
        <f t="shared" si="723"/>
        <v>Полное-вспышка</v>
      </c>
      <c r="P564" s="92" t="s">
        <v>85</v>
      </c>
      <c r="Q564" s="92" t="s">
        <v>85</v>
      </c>
      <c r="R564" s="92" t="s">
        <v>85</v>
      </c>
      <c r="S564" s="92" t="s">
        <v>85</v>
      </c>
      <c r="T564" s="92" t="s">
        <v>85</v>
      </c>
      <c r="U564" s="92" t="s">
        <v>85</v>
      </c>
      <c r="V564" s="92" t="s">
        <v>85</v>
      </c>
      <c r="W564" s="92" t="s">
        <v>85</v>
      </c>
      <c r="X564" s="92" t="s">
        <v>85</v>
      </c>
      <c r="Y564" s="92" t="s">
        <v>85</v>
      </c>
      <c r="Z564" s="92" t="s">
        <v>85</v>
      </c>
      <c r="AA564" s="92">
        <v>28.88</v>
      </c>
      <c r="AB564" s="92">
        <v>34.659999999999997</v>
      </c>
      <c r="AC564" s="92" t="s">
        <v>85</v>
      </c>
      <c r="AD564" s="92" t="s">
        <v>85</v>
      </c>
      <c r="AE564" s="92" t="s">
        <v>85</v>
      </c>
      <c r="AF564" s="92" t="s">
        <v>85</v>
      </c>
      <c r="AG564" s="92" t="s">
        <v>85</v>
      </c>
      <c r="AH564" s="92" t="s">
        <v>85</v>
      </c>
      <c r="AI564" t="s">
        <v>85</v>
      </c>
      <c r="AJ564" s="92">
        <v>0</v>
      </c>
      <c r="AK564" s="92">
        <v>0</v>
      </c>
      <c r="AL564" s="92">
        <f>AL562</f>
        <v>2.36</v>
      </c>
      <c r="AM564" s="92">
        <f>AM562</f>
        <v>8.8999999999999996E-2</v>
      </c>
      <c r="AN564" s="92">
        <f>AN562</f>
        <v>3</v>
      </c>
      <c r="AO564" s="92"/>
      <c r="AP564" s="92"/>
      <c r="AQ564" s="93">
        <f>AM564*I564*0.1+AL564</f>
        <v>2.416693</v>
      </c>
      <c r="AR564" s="93">
        <f t="shared" si="726"/>
        <v>0.2416693</v>
      </c>
      <c r="AS564" s="94">
        <f t="shared" si="727"/>
        <v>0</v>
      </c>
      <c r="AT564" s="94">
        <f t="shared" si="728"/>
        <v>0.66459057499999996</v>
      </c>
      <c r="AU564" s="93">
        <f>1333*J562*POWER(10,-6)</f>
        <v>8.4912100000000008E-3</v>
      </c>
      <c r="AV564" s="94">
        <f t="shared" si="724"/>
        <v>3.3314440849999998</v>
      </c>
      <c r="AW564" s="95">
        <f t="shared" si="729"/>
        <v>0</v>
      </c>
      <c r="AX564" s="95">
        <f t="shared" si="730"/>
        <v>0</v>
      </c>
      <c r="AY564" s="95">
        <f t="shared" si="731"/>
        <v>2.55854905728E-6</v>
      </c>
    </row>
    <row r="565" spans="1:56" x14ac:dyDescent="0.3">
      <c r="A565" s="48" t="s">
        <v>22</v>
      </c>
      <c r="B565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5" s="179" t="s">
        <v>178</v>
      </c>
      <c r="D565" s="49" t="s">
        <v>180</v>
      </c>
      <c r="E565" s="167">
        <f>E562</f>
        <v>1.0000000000000001E-5</v>
      </c>
      <c r="F565" s="168">
        <f>F562</f>
        <v>1</v>
      </c>
      <c r="G565" s="48">
        <v>0.60799999999999998</v>
      </c>
      <c r="H565" s="50">
        <f t="shared" si="725"/>
        <v>6.0800000000000002E-6</v>
      </c>
      <c r="I565" s="162">
        <f>I562</f>
        <v>6.37</v>
      </c>
      <c r="J565" s="169">
        <f>J563</f>
        <v>0.63700000000000001</v>
      </c>
      <c r="K565" s="174" t="s">
        <v>188</v>
      </c>
      <c r="L565" s="178">
        <v>45390</v>
      </c>
      <c r="M565" s="92" t="str">
        <f t="shared" si="722"/>
        <v>С4</v>
      </c>
      <c r="N565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5" s="92" t="str">
        <f t="shared" si="723"/>
        <v>Полное-токси</v>
      </c>
      <c r="P565" s="92" t="s">
        <v>85</v>
      </c>
      <c r="Q565" s="92" t="s">
        <v>85</v>
      </c>
      <c r="R565" s="92" t="s">
        <v>85</v>
      </c>
      <c r="S565" s="92" t="s">
        <v>85</v>
      </c>
      <c r="T565" s="92" t="s">
        <v>85</v>
      </c>
      <c r="U565" s="92" t="s">
        <v>85</v>
      </c>
      <c r="V565" s="92" t="s">
        <v>85</v>
      </c>
      <c r="W565" s="92" t="s">
        <v>85</v>
      </c>
      <c r="X565" s="92" t="s">
        <v>85</v>
      </c>
      <c r="Y565" s="92" t="s">
        <v>85</v>
      </c>
      <c r="Z565" s="92" t="s">
        <v>85</v>
      </c>
      <c r="AA565" s="92" t="s">
        <v>85</v>
      </c>
      <c r="AB565" s="92" t="s">
        <v>85</v>
      </c>
      <c r="AC565" s="92">
        <v>79.599999999999994</v>
      </c>
      <c r="AD565" s="92">
        <v>232.5</v>
      </c>
      <c r="AE565" s="92" t="s">
        <v>85</v>
      </c>
      <c r="AF565" s="92" t="s">
        <v>85</v>
      </c>
      <c r="AG565" s="92" t="s">
        <v>85</v>
      </c>
      <c r="AH565" s="92" t="s">
        <v>85</v>
      </c>
      <c r="AI565" t="s">
        <v>85</v>
      </c>
      <c r="AJ565" s="92">
        <v>1</v>
      </c>
      <c r="AK565" s="92">
        <v>1</v>
      </c>
      <c r="AL565" s="92">
        <f>AL562</f>
        <v>2.36</v>
      </c>
      <c r="AM565" s="92">
        <f>AM562</f>
        <v>8.8999999999999996E-2</v>
      </c>
      <c r="AN565" s="92">
        <f>AN562</f>
        <v>3</v>
      </c>
      <c r="AO565" s="92"/>
      <c r="AP565" s="92"/>
      <c r="AQ565" s="93">
        <f>AM565*I565*0.1+AL565</f>
        <v>2.416693</v>
      </c>
      <c r="AR565" s="93">
        <f t="shared" si="726"/>
        <v>0.2416693</v>
      </c>
      <c r="AS565" s="94">
        <f t="shared" si="727"/>
        <v>3.25</v>
      </c>
      <c r="AT565" s="94">
        <f t="shared" si="728"/>
        <v>1.4770905750000001</v>
      </c>
      <c r="AU565" s="93">
        <f>1333*J563*POWER(10,-6)</f>
        <v>8.4912099999999999E-4</v>
      </c>
      <c r="AV565" s="94">
        <f t="shared" si="724"/>
        <v>7.3863019960000003</v>
      </c>
      <c r="AW565" s="95">
        <f t="shared" si="729"/>
        <v>6.0800000000000002E-6</v>
      </c>
      <c r="AX565" s="95">
        <f t="shared" si="730"/>
        <v>6.0800000000000002E-6</v>
      </c>
      <c r="AY565" s="95">
        <f t="shared" si="731"/>
        <v>4.4908716135680004E-5</v>
      </c>
    </row>
    <row r="566" spans="1:56" x14ac:dyDescent="0.3">
      <c r="A566" s="48" t="s">
        <v>23</v>
      </c>
      <c r="B566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6" s="179" t="s">
        <v>195</v>
      </c>
      <c r="D566" s="49" t="s">
        <v>196</v>
      </c>
      <c r="E566" s="166">
        <v>1E-4</v>
      </c>
      <c r="F566" s="168">
        <f>F562</f>
        <v>1</v>
      </c>
      <c r="G566" s="48">
        <v>3.5000000000000003E-2</v>
      </c>
      <c r="H566" s="50">
        <f t="shared" si="725"/>
        <v>3.5000000000000004E-6</v>
      </c>
      <c r="I566" s="162">
        <f>0.15*I562</f>
        <v>0.95550000000000002</v>
      </c>
      <c r="J566" s="169">
        <f>I566</f>
        <v>0.95550000000000002</v>
      </c>
      <c r="K566" s="174" t="s">
        <v>189</v>
      </c>
      <c r="L566" s="178">
        <v>3</v>
      </c>
      <c r="M566" s="92" t="str">
        <f t="shared" si="722"/>
        <v>С5</v>
      </c>
      <c r="N566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6" s="92" t="str">
        <f t="shared" si="723"/>
        <v>Частичное-факел</v>
      </c>
      <c r="P566" s="92" t="s">
        <v>85</v>
      </c>
      <c r="Q566" s="92" t="s">
        <v>85</v>
      </c>
      <c r="R566" s="92" t="s">
        <v>85</v>
      </c>
      <c r="S566" s="92" t="s">
        <v>85</v>
      </c>
      <c r="T566" s="92" t="s">
        <v>85</v>
      </c>
      <c r="U566" s="92" t="s">
        <v>85</v>
      </c>
      <c r="V566" s="92" t="s">
        <v>85</v>
      </c>
      <c r="W566" s="92" t="s">
        <v>85</v>
      </c>
      <c r="X566" s="92" t="s">
        <v>85</v>
      </c>
      <c r="Y566" s="92">
        <v>11</v>
      </c>
      <c r="Z566" s="92">
        <v>2</v>
      </c>
      <c r="AA566" s="92" t="s">
        <v>85</v>
      </c>
      <c r="AB566" s="92" t="s">
        <v>85</v>
      </c>
      <c r="AC566" s="92" t="s">
        <v>85</v>
      </c>
      <c r="AD566" s="92" t="s">
        <v>85</v>
      </c>
      <c r="AE566" s="92" t="s">
        <v>85</v>
      </c>
      <c r="AF566" s="92" t="s">
        <v>85</v>
      </c>
      <c r="AG566" s="92" t="s">
        <v>85</v>
      </c>
      <c r="AH566" s="92" t="s">
        <v>85</v>
      </c>
      <c r="AI566" t="s">
        <v>85</v>
      </c>
      <c r="AJ566" s="92">
        <v>0</v>
      </c>
      <c r="AK566" s="92">
        <v>2</v>
      </c>
      <c r="AL566" s="92">
        <f>0.1*$AL$2</f>
        <v>0.25</v>
      </c>
      <c r="AM566" s="92">
        <f>AM562</f>
        <v>8.8999999999999996E-2</v>
      </c>
      <c r="AN566" s="92">
        <f>ROUNDUP(AN562/3,0)</f>
        <v>1</v>
      </c>
      <c r="AO566" s="92"/>
      <c r="AP566" s="92"/>
      <c r="AQ566" s="93">
        <f>AM566*I566+AL566</f>
        <v>0.33503949999999999</v>
      </c>
      <c r="AR566" s="93">
        <f t="shared" si="726"/>
        <v>3.3503949999999998E-2</v>
      </c>
      <c r="AS566" s="94">
        <f t="shared" si="727"/>
        <v>0.5</v>
      </c>
      <c r="AT566" s="94">
        <f t="shared" si="728"/>
        <v>0.2171358625</v>
      </c>
      <c r="AU566" s="93">
        <f>10068.2*J566*POWER(10,-6)</f>
        <v>9.6201650999999996E-3</v>
      </c>
      <c r="AV566" s="94">
        <f t="shared" si="724"/>
        <v>1.0952994776</v>
      </c>
      <c r="AW566" s="95">
        <f t="shared" si="729"/>
        <v>0</v>
      </c>
      <c r="AX566" s="95">
        <f t="shared" si="730"/>
        <v>7.0000000000000007E-6</v>
      </c>
      <c r="AY566" s="95">
        <f t="shared" si="731"/>
        <v>3.8335481716000002E-6</v>
      </c>
    </row>
    <row r="567" spans="1:56" x14ac:dyDescent="0.3">
      <c r="A567" s="48" t="s">
        <v>24</v>
      </c>
      <c r="B567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7" s="179" t="s">
        <v>197</v>
      </c>
      <c r="D567" s="49" t="s">
        <v>198</v>
      </c>
      <c r="E567" s="167">
        <f>E566</f>
        <v>1E-4</v>
      </c>
      <c r="F567" s="168">
        <v>1</v>
      </c>
      <c r="G567" s="48">
        <v>8.3000000000000001E-3</v>
      </c>
      <c r="H567" s="50">
        <f t="shared" si="725"/>
        <v>8.300000000000001E-7</v>
      </c>
      <c r="I567" s="162">
        <f>I566</f>
        <v>0.95550000000000002</v>
      </c>
      <c r="J567" s="169">
        <f>J563*0.15</f>
        <v>9.5549999999999996E-2</v>
      </c>
      <c r="K567" s="173" t="s">
        <v>200</v>
      </c>
      <c r="L567" s="230">
        <v>5</v>
      </c>
      <c r="M567" s="92" t="str">
        <f t="shared" si="722"/>
        <v>С6</v>
      </c>
      <c r="N567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7" s="92" t="str">
        <f t="shared" si="723"/>
        <v>Частичное-взрыв</v>
      </c>
      <c r="P567" s="92" t="s">
        <v>85</v>
      </c>
      <c r="Q567" s="92" t="s">
        <v>85</v>
      </c>
      <c r="R567" s="92" t="s">
        <v>85</v>
      </c>
      <c r="S567" s="92" t="s">
        <v>85</v>
      </c>
      <c r="T567" s="92">
        <v>0</v>
      </c>
      <c r="U567" s="92">
        <v>29.1</v>
      </c>
      <c r="V567" s="92">
        <v>83.6</v>
      </c>
      <c r="W567" s="92">
        <v>212.1</v>
      </c>
      <c r="X567" s="92">
        <v>358.1</v>
      </c>
      <c r="Y567" s="92" t="s">
        <v>85</v>
      </c>
      <c r="Z567" s="92" t="s">
        <v>85</v>
      </c>
      <c r="AA567" s="92" t="s">
        <v>85</v>
      </c>
      <c r="AB567" s="92" t="s">
        <v>85</v>
      </c>
      <c r="AC567" s="92" t="s">
        <v>85</v>
      </c>
      <c r="AD567" s="92" t="s">
        <v>85</v>
      </c>
      <c r="AE567" s="92" t="s">
        <v>85</v>
      </c>
      <c r="AF567" s="92" t="s">
        <v>85</v>
      </c>
      <c r="AG567" s="92" t="s">
        <v>85</v>
      </c>
      <c r="AH567" s="92" t="s">
        <v>85</v>
      </c>
      <c r="AI567" t="s">
        <v>85</v>
      </c>
      <c r="AJ567" s="92">
        <v>0</v>
      </c>
      <c r="AK567" s="92">
        <v>2</v>
      </c>
      <c r="AL567" s="92">
        <f>0.1*$AL$2</f>
        <v>0.25</v>
      </c>
      <c r="AM567" s="92">
        <f>AM562</f>
        <v>8.8999999999999996E-2</v>
      </c>
      <c r="AN567" s="92">
        <f>AN566</f>
        <v>1</v>
      </c>
      <c r="AO567" s="92"/>
      <c r="AP567" s="92"/>
      <c r="AQ567" s="93">
        <f t="shared" ref="AQ567:AQ568" si="732">AM567*I567+AL567</f>
        <v>0.33503949999999999</v>
      </c>
      <c r="AR567" s="93">
        <f t="shared" si="726"/>
        <v>3.3503949999999998E-2</v>
      </c>
      <c r="AS567" s="94">
        <f t="shared" si="727"/>
        <v>0.5</v>
      </c>
      <c r="AT567" s="94">
        <f t="shared" si="728"/>
        <v>0.2171358625</v>
      </c>
      <c r="AU567" s="93">
        <f>10068.2*J567*POWER(10,-6)*10</f>
        <v>9.6201650999999996E-3</v>
      </c>
      <c r="AV567" s="94">
        <f t="shared" si="724"/>
        <v>1.0952994776</v>
      </c>
      <c r="AW567" s="95">
        <f t="shared" si="729"/>
        <v>0</v>
      </c>
      <c r="AX567" s="95">
        <f t="shared" si="730"/>
        <v>1.6600000000000002E-6</v>
      </c>
      <c r="AY567" s="95">
        <f t="shared" si="731"/>
        <v>9.0909856640800009E-7</v>
      </c>
    </row>
    <row r="568" spans="1:56" x14ac:dyDescent="0.3">
      <c r="A568" s="48" t="s">
        <v>219</v>
      </c>
      <c r="B568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8" s="179" t="s">
        <v>172</v>
      </c>
      <c r="D568" s="49" t="s">
        <v>174</v>
      </c>
      <c r="E568" s="167">
        <f>E566</f>
        <v>1E-4</v>
      </c>
      <c r="F568" s="168">
        <f>F562</f>
        <v>1</v>
      </c>
      <c r="G568" s="48">
        <v>2.64E-2</v>
      </c>
      <c r="H568" s="50">
        <f t="shared" si="725"/>
        <v>2.6400000000000001E-6</v>
      </c>
      <c r="I568" s="162">
        <f>0.15*I562</f>
        <v>0.95550000000000002</v>
      </c>
      <c r="J568" s="169">
        <f>J564*0.15</f>
        <v>9.5549999999999996E-2</v>
      </c>
      <c r="K568" s="174"/>
      <c r="L568" s="178"/>
      <c r="M568" s="92" t="str">
        <f t="shared" si="722"/>
        <v>С7</v>
      </c>
      <c r="N568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8" s="92" t="str">
        <f t="shared" si="723"/>
        <v>Частичное-пожар-вспышка</v>
      </c>
      <c r="P568" s="92" t="s">
        <v>85</v>
      </c>
      <c r="Q568" s="92" t="s">
        <v>85</v>
      </c>
      <c r="R568" s="92" t="s">
        <v>85</v>
      </c>
      <c r="S568" s="92" t="s">
        <v>85</v>
      </c>
      <c r="T568" s="92" t="s">
        <v>85</v>
      </c>
      <c r="U568" s="92" t="s">
        <v>85</v>
      </c>
      <c r="V568" s="92" t="s">
        <v>85</v>
      </c>
      <c r="W568" s="92" t="s">
        <v>85</v>
      </c>
      <c r="X568" s="92" t="s">
        <v>85</v>
      </c>
      <c r="Y568" s="92" t="s">
        <v>85</v>
      </c>
      <c r="Z568" s="92" t="s">
        <v>85</v>
      </c>
      <c r="AA568" s="92">
        <v>15.44</v>
      </c>
      <c r="AB568" s="92">
        <v>18.53</v>
      </c>
      <c r="AC568" s="92" t="s">
        <v>85</v>
      </c>
      <c r="AD568" s="92" t="s">
        <v>85</v>
      </c>
      <c r="AE568" s="92" t="s">
        <v>85</v>
      </c>
      <c r="AF568" s="92" t="s">
        <v>85</v>
      </c>
      <c r="AG568" s="92" t="s">
        <v>85</v>
      </c>
      <c r="AH568" s="92" t="s">
        <v>85</v>
      </c>
      <c r="AI568" t="s">
        <v>85</v>
      </c>
      <c r="AJ568" s="92">
        <v>0</v>
      </c>
      <c r="AK568" s="92">
        <v>1</v>
      </c>
      <c r="AL568" s="92">
        <f>0.1*$AL$2</f>
        <v>0.25</v>
      </c>
      <c r="AM568" s="92">
        <f>AM562</f>
        <v>8.8999999999999996E-2</v>
      </c>
      <c r="AN568" s="92">
        <f>ROUNDUP(AN562/3,0)</f>
        <v>1</v>
      </c>
      <c r="AO568" s="92"/>
      <c r="AP568" s="92"/>
      <c r="AQ568" s="93">
        <f t="shared" si="732"/>
        <v>0.33503949999999999</v>
      </c>
      <c r="AR568" s="93">
        <f t="shared" si="726"/>
        <v>3.3503949999999998E-2</v>
      </c>
      <c r="AS568" s="94">
        <f t="shared" si="727"/>
        <v>0.25</v>
      </c>
      <c r="AT568" s="94">
        <f t="shared" si="728"/>
        <v>0.1546358625</v>
      </c>
      <c r="AU568" s="93">
        <f>10068.2*J568*POWER(10,-6)*10</f>
        <v>9.6201650999999996E-3</v>
      </c>
      <c r="AV568" s="94">
        <f t="shared" si="724"/>
        <v>0.78279947760000002</v>
      </c>
      <c r="AW568" s="95">
        <f t="shared" si="729"/>
        <v>0</v>
      </c>
      <c r="AX568" s="95">
        <f t="shared" si="730"/>
        <v>2.6400000000000001E-6</v>
      </c>
      <c r="AY568" s="95">
        <f t="shared" si="731"/>
        <v>2.066590620864E-6</v>
      </c>
    </row>
    <row r="569" spans="1:56" ht="15" thickBot="1" x14ac:dyDescent="0.35">
      <c r="A569" s="48" t="s">
        <v>220</v>
      </c>
      <c r="B569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9" s="179" t="s">
        <v>179</v>
      </c>
      <c r="D569" s="49" t="s">
        <v>181</v>
      </c>
      <c r="E569" s="167">
        <f>E566</f>
        <v>1E-4</v>
      </c>
      <c r="F569" s="168">
        <f>F562</f>
        <v>1</v>
      </c>
      <c r="G569" s="48">
        <v>0.93030000000000002</v>
      </c>
      <c r="H569" s="50">
        <f t="shared" si="725"/>
        <v>9.3030000000000009E-5</v>
      </c>
      <c r="I569" s="162">
        <f>0.15*I562</f>
        <v>0.95550000000000002</v>
      </c>
      <c r="J569" s="169">
        <f>J568</f>
        <v>9.5549999999999996E-2</v>
      </c>
      <c r="K569" s="175"/>
      <c r="L569" s="176"/>
      <c r="M569" s="92" t="str">
        <f t="shared" si="722"/>
        <v>С8</v>
      </c>
      <c r="N569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9" s="92" t="str">
        <f t="shared" si="723"/>
        <v>Частичное-токси</v>
      </c>
      <c r="P569" s="92" t="s">
        <v>85</v>
      </c>
      <c r="Q569" s="92" t="s">
        <v>85</v>
      </c>
      <c r="R569" s="92" t="s">
        <v>85</v>
      </c>
      <c r="S569" s="92" t="s">
        <v>85</v>
      </c>
      <c r="T569" s="92" t="s">
        <v>85</v>
      </c>
      <c r="U569" s="92" t="s">
        <v>85</v>
      </c>
      <c r="V569" s="92" t="s">
        <v>85</v>
      </c>
      <c r="W569" s="92" t="s">
        <v>85</v>
      </c>
      <c r="X569" s="92" t="s">
        <v>85</v>
      </c>
      <c r="Y569" s="92" t="s">
        <v>85</v>
      </c>
      <c r="Z569" s="92" t="s">
        <v>85</v>
      </c>
      <c r="AA569" s="92" t="s">
        <v>85</v>
      </c>
      <c r="AB569" s="92" t="s">
        <v>85</v>
      </c>
      <c r="AC569" s="92">
        <v>11.9</v>
      </c>
      <c r="AD569" s="92">
        <v>34.9</v>
      </c>
      <c r="AE569" s="92" t="s">
        <v>85</v>
      </c>
      <c r="AF569" s="92" t="s">
        <v>85</v>
      </c>
      <c r="AG569" s="92" t="s">
        <v>85</v>
      </c>
      <c r="AH569" s="92" t="s">
        <v>85</v>
      </c>
      <c r="AI569" t="s">
        <v>85</v>
      </c>
      <c r="AJ569" s="92">
        <v>0</v>
      </c>
      <c r="AK569" s="92">
        <v>1</v>
      </c>
      <c r="AL569" s="92">
        <f>0.1*$AL$2</f>
        <v>0.25</v>
      </c>
      <c r="AM569" s="92">
        <f>AM562</f>
        <v>8.8999999999999996E-2</v>
      </c>
      <c r="AN569" s="92">
        <f>ROUNDUP(AN562/3,0)</f>
        <v>1</v>
      </c>
      <c r="AO569" s="92"/>
      <c r="AP569" s="92"/>
      <c r="AQ569" s="93">
        <f>AM569*I569*0.1+AL569</f>
        <v>0.25850394999999998</v>
      </c>
      <c r="AR569" s="93">
        <f t="shared" si="726"/>
        <v>2.5850394999999998E-2</v>
      </c>
      <c r="AS569" s="94">
        <f t="shared" si="727"/>
        <v>0.25</v>
      </c>
      <c r="AT569" s="94">
        <f t="shared" si="728"/>
        <v>0.13358858625</v>
      </c>
      <c r="AU569" s="93">
        <f>1333*J568*POWER(10,-6)</f>
        <v>1.2736814999999999E-4</v>
      </c>
      <c r="AV569" s="94">
        <f t="shared" si="724"/>
        <v>0.66807029940000007</v>
      </c>
      <c r="AW569" s="95">
        <f t="shared" si="729"/>
        <v>0</v>
      </c>
      <c r="AX569" s="95">
        <f t="shared" si="730"/>
        <v>9.3030000000000009E-5</v>
      </c>
      <c r="AY569" s="95">
        <f t="shared" si="731"/>
        <v>6.2150579953182015E-5</v>
      </c>
    </row>
    <row r="570" spans="1:56" x14ac:dyDescent="0.3">
      <c r="A570" s="52"/>
      <c r="B570" s="52"/>
      <c r="C570" s="92"/>
      <c r="D570" s="268"/>
      <c r="E570" s="269"/>
      <c r="F570" s="270"/>
      <c r="G570" s="52"/>
      <c r="H570" s="95"/>
      <c r="I570" s="94"/>
      <c r="J570" s="52"/>
      <c r="K570" s="52"/>
      <c r="L570" s="52"/>
      <c r="M570" s="92"/>
      <c r="N570" s="92"/>
      <c r="O570" s="92"/>
      <c r="P570" s="92" t="s">
        <v>85</v>
      </c>
      <c r="Q570" s="92" t="s">
        <v>85</v>
      </c>
      <c r="R570" s="92" t="s">
        <v>85</v>
      </c>
      <c r="S570" s="92" t="s">
        <v>85</v>
      </c>
      <c r="T570" s="92" t="s">
        <v>85</v>
      </c>
      <c r="U570" s="92" t="s">
        <v>85</v>
      </c>
      <c r="V570" s="92" t="s">
        <v>85</v>
      </c>
      <c r="W570" s="92" t="s">
        <v>85</v>
      </c>
      <c r="X570" s="92" t="s">
        <v>85</v>
      </c>
      <c r="Y570" s="92" t="s">
        <v>85</v>
      </c>
      <c r="Z570" s="92" t="s">
        <v>85</v>
      </c>
      <c r="AA570" s="92" t="s">
        <v>85</v>
      </c>
      <c r="AB570" s="92" t="s">
        <v>85</v>
      </c>
      <c r="AC570" s="92" t="s">
        <v>85</v>
      </c>
      <c r="AD570" s="92" t="s">
        <v>85</v>
      </c>
      <c r="AE570" s="92" t="s">
        <v>85</v>
      </c>
      <c r="AF570" s="92" t="s">
        <v>85</v>
      </c>
      <c r="AG570" s="92" t="s">
        <v>85</v>
      </c>
      <c r="AH570" s="92" t="s">
        <v>85</v>
      </c>
      <c r="AI570" t="s">
        <v>85</v>
      </c>
      <c r="AJ570" s="92"/>
      <c r="AK570" s="92"/>
      <c r="AL570" s="92"/>
      <c r="AM570" s="92"/>
      <c r="AN570" s="92"/>
      <c r="AO570" s="92"/>
      <c r="AP570" s="92"/>
      <c r="AQ570" s="93"/>
      <c r="AR570" s="93"/>
      <c r="AS570" s="94"/>
      <c r="AT570" s="94"/>
      <c r="AU570" s="93"/>
      <c r="AV570" s="94"/>
      <c r="AW570" s="95"/>
      <c r="AX570" s="95"/>
      <c r="AY570" s="95"/>
    </row>
    <row r="571" spans="1:56" s="328" customFormat="1" ht="15" thickBot="1" x14ac:dyDescent="0.35">
      <c r="A571" s="327"/>
      <c r="B571" s="327"/>
      <c r="D571" s="329"/>
      <c r="E571" s="327"/>
      <c r="F571" s="327"/>
      <c r="G571" s="327"/>
      <c r="H571" s="327"/>
      <c r="I571" s="327"/>
      <c r="J571" s="327"/>
      <c r="K571" s="327"/>
      <c r="P571" s="328" t="s">
        <v>85</v>
      </c>
      <c r="Q571" s="328" t="s">
        <v>85</v>
      </c>
      <c r="R571" s="328" t="s">
        <v>85</v>
      </c>
      <c r="S571" s="328" t="s">
        <v>85</v>
      </c>
      <c r="T571" s="328" t="s">
        <v>85</v>
      </c>
      <c r="U571" s="328" t="s">
        <v>85</v>
      </c>
      <c r="V571" s="328" t="s">
        <v>85</v>
      </c>
      <c r="W571" s="328" t="s">
        <v>85</v>
      </c>
      <c r="X571" s="328" t="s">
        <v>85</v>
      </c>
      <c r="Y571" s="328" t="s">
        <v>85</v>
      </c>
      <c r="Z571" s="328" t="s">
        <v>85</v>
      </c>
      <c r="AA571" s="328" t="s">
        <v>85</v>
      </c>
      <c r="AB571" s="328" t="s">
        <v>85</v>
      </c>
      <c r="AC571" s="328" t="s">
        <v>85</v>
      </c>
      <c r="AD571" s="328" t="s">
        <v>85</v>
      </c>
      <c r="AE571" s="328" t="s">
        <v>85</v>
      </c>
      <c r="AF571" s="328" t="s">
        <v>85</v>
      </c>
      <c r="AG571" s="328" t="s">
        <v>85</v>
      </c>
      <c r="AH571" s="328" t="s">
        <v>85</v>
      </c>
      <c r="AI571" s="328" t="s">
        <v>85</v>
      </c>
    </row>
    <row r="572" spans="1:56" ht="15" thickBot="1" x14ac:dyDescent="0.35">
      <c r="A572" s="48" t="s">
        <v>19</v>
      </c>
      <c r="B572" s="311" t="s">
        <v>392</v>
      </c>
      <c r="C572" s="179" t="s">
        <v>168</v>
      </c>
      <c r="D572" s="49" t="s">
        <v>60</v>
      </c>
      <c r="E572" s="166">
        <v>9.9999999999999995E-8</v>
      </c>
      <c r="F572" s="163">
        <v>125</v>
      </c>
      <c r="G572" s="48">
        <v>0.2</v>
      </c>
      <c r="H572" s="50">
        <f>E572*F572*G572</f>
        <v>2.4999999999999998E-6</v>
      </c>
      <c r="I572" s="164">
        <v>2.89</v>
      </c>
      <c r="J572" s="169">
        <f>I572</f>
        <v>2.89</v>
      </c>
      <c r="K572" s="172" t="s">
        <v>184</v>
      </c>
      <c r="L572" s="177">
        <f>I572*20</f>
        <v>57.800000000000004</v>
      </c>
      <c r="M572" s="92" t="str">
        <f t="shared" ref="M572:M577" si="733">A572</f>
        <v>С1</v>
      </c>
      <c r="N572" s="92" t="str">
        <f t="shared" ref="N572:N577" si="734">B572</f>
        <v>Трубопровод некондиционной нефти Рег. № ТТ-369</v>
      </c>
      <c r="O572" s="92" t="str">
        <f t="shared" ref="O572:O577" si="735">D572</f>
        <v>Полное-пожар</v>
      </c>
      <c r="P572" s="92">
        <v>13.3</v>
      </c>
      <c r="Q572" s="92">
        <v>17.600000000000001</v>
      </c>
      <c r="R572" s="92">
        <v>24</v>
      </c>
      <c r="S572" s="92">
        <v>43.1</v>
      </c>
      <c r="T572" s="92" t="s">
        <v>85</v>
      </c>
      <c r="U572" s="92" t="s">
        <v>85</v>
      </c>
      <c r="V572" s="92" t="s">
        <v>85</v>
      </c>
      <c r="W572" s="92" t="s">
        <v>85</v>
      </c>
      <c r="X572" s="92" t="s">
        <v>85</v>
      </c>
      <c r="Y572" s="92" t="s">
        <v>85</v>
      </c>
      <c r="Z572" s="92" t="s">
        <v>85</v>
      </c>
      <c r="AA572" s="92" t="s">
        <v>85</v>
      </c>
      <c r="AB572" s="92" t="s">
        <v>85</v>
      </c>
      <c r="AC572" s="92" t="s">
        <v>85</v>
      </c>
      <c r="AD572" s="92" t="s">
        <v>85</v>
      </c>
      <c r="AE572" s="92" t="s">
        <v>85</v>
      </c>
      <c r="AF572" s="92" t="s">
        <v>85</v>
      </c>
      <c r="AG572" s="92" t="s">
        <v>85</v>
      </c>
      <c r="AH572" s="92" t="s">
        <v>85</v>
      </c>
      <c r="AI572" t="s">
        <v>85</v>
      </c>
      <c r="AJ572" s="52">
        <v>1</v>
      </c>
      <c r="AK572" s="52">
        <v>2</v>
      </c>
      <c r="AL572" s="165">
        <v>0.35</v>
      </c>
      <c r="AM572" s="165">
        <v>0.09</v>
      </c>
      <c r="AN572" s="165">
        <v>7</v>
      </c>
      <c r="AO572" s="92"/>
      <c r="AP572" s="92"/>
      <c r="AQ572" s="93">
        <f>AM572*I572+AL572</f>
        <v>0.61009999999999998</v>
      </c>
      <c r="AR572" s="93">
        <f>0.1*AQ572</f>
        <v>6.1010000000000002E-2</v>
      </c>
      <c r="AS572" s="94">
        <f>AJ572*3+0.25*AK572</f>
        <v>3.5</v>
      </c>
      <c r="AT572" s="94">
        <f>SUM(AQ572:AS572)/4</f>
        <v>1.0427774999999999</v>
      </c>
      <c r="AU572" s="93">
        <f>10068.2*J572*POWER(10,-6)</f>
        <v>2.9097098000000002E-2</v>
      </c>
      <c r="AV572" s="94">
        <f t="shared" ref="AV572:AV577" si="736">AU572+AT572+AS572+AR572+AQ572</f>
        <v>5.2429845979999996</v>
      </c>
      <c r="AW572" s="95">
        <f>AJ572*H572</f>
        <v>2.4999999999999998E-6</v>
      </c>
      <c r="AX572" s="95">
        <f>H572*AK572</f>
        <v>4.9999999999999996E-6</v>
      </c>
      <c r="AY572" s="95">
        <f>H572*AV572</f>
        <v>1.3107461494999998E-5</v>
      </c>
      <c r="BD572" s="3">
        <f>MAX(AV572:AV730)</f>
        <v>471.81258000000003</v>
      </c>
    </row>
    <row r="573" spans="1:56" ht="15" thickBot="1" x14ac:dyDescent="0.35">
      <c r="A573" s="48" t="s">
        <v>20</v>
      </c>
      <c r="B573" s="48" t="str">
        <f>B572</f>
        <v>Трубопровод некондиционной нефти Рег. № ТТ-369</v>
      </c>
      <c r="C573" s="179" t="s">
        <v>169</v>
      </c>
      <c r="D573" s="49" t="s">
        <v>63</v>
      </c>
      <c r="E573" s="167">
        <f>E572</f>
        <v>9.9999999999999995E-8</v>
      </c>
      <c r="F573" s="168">
        <f>F572</f>
        <v>125</v>
      </c>
      <c r="G573" s="48">
        <v>0.04</v>
      </c>
      <c r="H573" s="50">
        <f t="shared" ref="H573:H577" si="737">E573*F573*G573</f>
        <v>4.9999999999999998E-7</v>
      </c>
      <c r="I573" s="162">
        <f>I572</f>
        <v>2.89</v>
      </c>
      <c r="J573" s="170">
        <v>0.12</v>
      </c>
      <c r="K573" s="172" t="s">
        <v>185</v>
      </c>
      <c r="L573" s="177">
        <v>0</v>
      </c>
      <c r="M573" s="92" t="str">
        <f t="shared" si="733"/>
        <v>С2</v>
      </c>
      <c r="N573" s="92" t="str">
        <f t="shared" si="734"/>
        <v>Трубопровод некондиционной нефти Рег. № ТТ-369</v>
      </c>
      <c r="O573" s="92" t="str">
        <f t="shared" si="735"/>
        <v>Полное-взрыв</v>
      </c>
      <c r="P573" s="92" t="s">
        <v>85</v>
      </c>
      <c r="Q573" s="92" t="s">
        <v>85</v>
      </c>
      <c r="R573" s="92" t="s">
        <v>85</v>
      </c>
      <c r="S573" s="92" t="s">
        <v>85</v>
      </c>
      <c r="T573" s="92">
        <v>0</v>
      </c>
      <c r="U573" s="92">
        <v>0</v>
      </c>
      <c r="V573" s="92">
        <v>45.6</v>
      </c>
      <c r="W573" s="92">
        <v>124.6</v>
      </c>
      <c r="X573" s="92">
        <v>213.6</v>
      </c>
      <c r="Y573" s="92" t="s">
        <v>85</v>
      </c>
      <c r="Z573" s="92" t="s">
        <v>85</v>
      </c>
      <c r="AA573" s="92" t="s">
        <v>85</v>
      </c>
      <c r="AB573" s="92" t="s">
        <v>85</v>
      </c>
      <c r="AC573" s="92" t="s">
        <v>85</v>
      </c>
      <c r="AD573" s="92" t="s">
        <v>85</v>
      </c>
      <c r="AE573" s="92" t="s">
        <v>85</v>
      </c>
      <c r="AF573" s="92" t="s">
        <v>85</v>
      </c>
      <c r="AG573" s="92" t="s">
        <v>85</v>
      </c>
      <c r="AH573" s="92" t="s">
        <v>85</v>
      </c>
      <c r="AI573" t="s">
        <v>85</v>
      </c>
      <c r="AJ573" s="52">
        <v>2</v>
      </c>
      <c r="AK573" s="52">
        <v>2</v>
      </c>
      <c r="AL573" s="92">
        <f>AL572</f>
        <v>0.35</v>
      </c>
      <c r="AM573" s="92">
        <f>AM572</f>
        <v>0.09</v>
      </c>
      <c r="AN573" s="92">
        <f>AN572</f>
        <v>7</v>
      </c>
      <c r="AO573" s="92"/>
      <c r="AP573" s="92"/>
      <c r="AQ573" s="93">
        <f>AM573*I573+AL573</f>
        <v>0.61009999999999998</v>
      </c>
      <c r="AR573" s="93">
        <f t="shared" ref="AR573:AR577" si="738">0.1*AQ573</f>
        <v>6.1010000000000002E-2</v>
      </c>
      <c r="AS573" s="94">
        <f t="shared" ref="AS573:AS577" si="739">AJ573*3+0.25*AK573</f>
        <v>6.5</v>
      </c>
      <c r="AT573" s="94">
        <f t="shared" ref="AT573:AT577" si="740">SUM(AQ573:AS573)/4</f>
        <v>1.7927774999999999</v>
      </c>
      <c r="AU573" s="93">
        <f>10068.2*J573*POWER(10,-6)*10</f>
        <v>1.208184E-2</v>
      </c>
      <c r="AV573" s="94">
        <f t="shared" si="736"/>
        <v>8.9759693399999989</v>
      </c>
      <c r="AW573" s="95">
        <f t="shared" ref="AW573:AW577" si="741">AJ573*H573</f>
        <v>9.9999999999999995E-7</v>
      </c>
      <c r="AX573" s="95">
        <f t="shared" ref="AX573:AX577" si="742">H573*AK573</f>
        <v>9.9999999999999995E-7</v>
      </c>
      <c r="AY573" s="95">
        <f t="shared" ref="AY573:AY577" si="743">H573*AV573</f>
        <v>4.4879846699999989E-6</v>
      </c>
    </row>
    <row r="574" spans="1:56" x14ac:dyDescent="0.3">
      <c r="A574" s="48" t="s">
        <v>21</v>
      </c>
      <c r="B574" s="48" t="str">
        <f>B572</f>
        <v>Трубопровод некондиционной нефти Рег. № ТТ-369</v>
      </c>
      <c r="C574" s="179" t="s">
        <v>170</v>
      </c>
      <c r="D574" s="49" t="s">
        <v>61</v>
      </c>
      <c r="E574" s="167">
        <f>E572</f>
        <v>9.9999999999999995E-8</v>
      </c>
      <c r="F574" s="168">
        <f>F572</f>
        <v>125</v>
      </c>
      <c r="G574" s="48">
        <v>0.76</v>
      </c>
      <c r="H574" s="50">
        <f t="shared" si="737"/>
        <v>9.4999999999999988E-6</v>
      </c>
      <c r="I574" s="162">
        <f>I572</f>
        <v>2.89</v>
      </c>
      <c r="J574" s="171">
        <v>0</v>
      </c>
      <c r="K574" s="172" t="s">
        <v>186</v>
      </c>
      <c r="L574" s="177">
        <v>0</v>
      </c>
      <c r="M574" s="92" t="str">
        <f t="shared" si="733"/>
        <v>С3</v>
      </c>
      <c r="N574" s="92" t="str">
        <f t="shared" si="734"/>
        <v>Трубопровод некондиционной нефти Рег. № ТТ-369</v>
      </c>
      <c r="O574" s="92" t="str">
        <f t="shared" si="735"/>
        <v>Полное-ликвидация</v>
      </c>
      <c r="P574" s="92" t="s">
        <v>85</v>
      </c>
      <c r="Q574" s="92" t="s">
        <v>85</v>
      </c>
      <c r="R574" s="92" t="s">
        <v>85</v>
      </c>
      <c r="S574" s="92" t="s">
        <v>85</v>
      </c>
      <c r="T574" s="92" t="s">
        <v>85</v>
      </c>
      <c r="U574" s="92" t="s">
        <v>85</v>
      </c>
      <c r="V574" s="92" t="s">
        <v>85</v>
      </c>
      <c r="W574" s="92" t="s">
        <v>85</v>
      </c>
      <c r="X574" s="92" t="s">
        <v>85</v>
      </c>
      <c r="Y574" s="92" t="s">
        <v>85</v>
      </c>
      <c r="Z574" s="92" t="s">
        <v>85</v>
      </c>
      <c r="AA574" s="92" t="s">
        <v>85</v>
      </c>
      <c r="AB574" s="92" t="s">
        <v>85</v>
      </c>
      <c r="AC574" s="92" t="s">
        <v>85</v>
      </c>
      <c r="AD574" s="92" t="s">
        <v>85</v>
      </c>
      <c r="AE574" s="92" t="s">
        <v>85</v>
      </c>
      <c r="AF574" s="92" t="s">
        <v>85</v>
      </c>
      <c r="AG574" s="92" t="s">
        <v>85</v>
      </c>
      <c r="AH574" s="92" t="s">
        <v>85</v>
      </c>
      <c r="AI574" t="s">
        <v>85</v>
      </c>
      <c r="AJ574" s="92">
        <v>0</v>
      </c>
      <c r="AK574" s="92">
        <v>0</v>
      </c>
      <c r="AL574" s="92">
        <f>AL572</f>
        <v>0.35</v>
      </c>
      <c r="AM574" s="92">
        <f>AM572</f>
        <v>0.09</v>
      </c>
      <c r="AN574" s="92">
        <f>AN572</f>
        <v>7</v>
      </c>
      <c r="AO574" s="92"/>
      <c r="AP574" s="92"/>
      <c r="AQ574" s="93">
        <f>AM574*I574*0.1+AL574</f>
        <v>0.37600999999999996</v>
      </c>
      <c r="AR574" s="93">
        <f t="shared" si="738"/>
        <v>3.7600999999999996E-2</v>
      </c>
      <c r="AS574" s="94">
        <f t="shared" si="739"/>
        <v>0</v>
      </c>
      <c r="AT574" s="94">
        <f t="shared" si="740"/>
        <v>0.10340274999999999</v>
      </c>
      <c r="AU574" s="93">
        <f>1333*J573*POWER(10,-6)</f>
        <v>1.5996000000000001E-4</v>
      </c>
      <c r="AV574" s="94">
        <f t="shared" si="736"/>
        <v>0.51717371000000001</v>
      </c>
      <c r="AW574" s="95">
        <f t="shared" si="741"/>
        <v>0</v>
      </c>
      <c r="AX574" s="95">
        <f t="shared" si="742"/>
        <v>0</v>
      </c>
      <c r="AY574" s="95">
        <f t="shared" si="743"/>
        <v>4.9131502449999996E-6</v>
      </c>
    </row>
    <row r="575" spans="1:56" x14ac:dyDescent="0.3">
      <c r="A575" s="48" t="s">
        <v>22</v>
      </c>
      <c r="B575" s="48" t="str">
        <f>B572</f>
        <v>Трубопровод некондиционной нефти Рег. № ТТ-369</v>
      </c>
      <c r="C575" s="179" t="s">
        <v>171</v>
      </c>
      <c r="D575" s="49" t="s">
        <v>86</v>
      </c>
      <c r="E575" s="166">
        <v>4.9999999999999998E-7</v>
      </c>
      <c r="F575" s="168">
        <f>F572</f>
        <v>125</v>
      </c>
      <c r="G575" s="48">
        <v>0.2</v>
      </c>
      <c r="H575" s="50">
        <f t="shared" si="737"/>
        <v>1.2500000000000001E-5</v>
      </c>
      <c r="I575" s="162">
        <f>0.15*I572</f>
        <v>0.4335</v>
      </c>
      <c r="J575" s="169">
        <f>I575</f>
        <v>0.4335</v>
      </c>
      <c r="K575" s="174" t="s">
        <v>188</v>
      </c>
      <c r="L575" s="178">
        <v>45390</v>
      </c>
      <c r="M575" s="92" t="str">
        <f t="shared" si="733"/>
        <v>С4</v>
      </c>
      <c r="N575" s="92" t="str">
        <f t="shared" si="734"/>
        <v>Трубопровод некондиционной нефти Рег. № ТТ-369</v>
      </c>
      <c r="O575" s="92" t="str">
        <f t="shared" si="735"/>
        <v>Частичное-пожар</v>
      </c>
      <c r="P575" s="92">
        <v>9.1999999999999993</v>
      </c>
      <c r="Q575" s="92">
        <v>11.2</v>
      </c>
      <c r="R575" s="92">
        <v>14.2</v>
      </c>
      <c r="S575" s="92">
        <v>23.1</v>
      </c>
      <c r="T575" s="92" t="s">
        <v>85</v>
      </c>
      <c r="U575" s="92" t="s">
        <v>85</v>
      </c>
      <c r="V575" s="92" t="s">
        <v>85</v>
      </c>
      <c r="W575" s="92" t="s">
        <v>85</v>
      </c>
      <c r="X575" s="92" t="s">
        <v>85</v>
      </c>
      <c r="Y575" s="92" t="s">
        <v>85</v>
      </c>
      <c r="Z575" s="92" t="s">
        <v>85</v>
      </c>
      <c r="AA575" s="92" t="s">
        <v>85</v>
      </c>
      <c r="AB575" s="92" t="s">
        <v>85</v>
      </c>
      <c r="AC575" s="92" t="s">
        <v>85</v>
      </c>
      <c r="AD575" s="92" t="s">
        <v>85</v>
      </c>
      <c r="AE575" s="92" t="s">
        <v>85</v>
      </c>
      <c r="AF575" s="92" t="s">
        <v>85</v>
      </c>
      <c r="AG575" s="92" t="s">
        <v>85</v>
      </c>
      <c r="AH575" s="92" t="s">
        <v>85</v>
      </c>
      <c r="AI575" t="s">
        <v>85</v>
      </c>
      <c r="AJ575" s="92">
        <v>0</v>
      </c>
      <c r="AK575" s="92">
        <v>2</v>
      </c>
      <c r="AL575" s="92">
        <f>0.1*AL572</f>
        <v>3.4999999999999996E-2</v>
      </c>
      <c r="AM575" s="92">
        <f>AM572</f>
        <v>0.09</v>
      </c>
      <c r="AN575" s="92">
        <f>ROUNDUP(AN572/3,0)</f>
        <v>3</v>
      </c>
      <c r="AO575" s="92"/>
      <c r="AP575" s="92"/>
      <c r="AQ575" s="93">
        <f>AM575*I575+AL575</f>
        <v>7.4014999999999997E-2</v>
      </c>
      <c r="AR575" s="93">
        <f t="shared" si="738"/>
        <v>7.4015000000000001E-3</v>
      </c>
      <c r="AS575" s="94">
        <f t="shared" si="739"/>
        <v>0.5</v>
      </c>
      <c r="AT575" s="94">
        <f t="shared" si="740"/>
        <v>0.145354125</v>
      </c>
      <c r="AU575" s="93">
        <f>10068.2*J575*POWER(10,-6)</f>
        <v>4.3645646999999994E-3</v>
      </c>
      <c r="AV575" s="94">
        <f t="shared" si="736"/>
        <v>0.73113518970000002</v>
      </c>
      <c r="AW575" s="95">
        <f t="shared" si="741"/>
        <v>0</v>
      </c>
      <c r="AX575" s="95">
        <f t="shared" si="742"/>
        <v>2.5000000000000001E-5</v>
      </c>
      <c r="AY575" s="95">
        <f t="shared" si="743"/>
        <v>9.1391898712500008E-6</v>
      </c>
    </row>
    <row r="576" spans="1:56" x14ac:dyDescent="0.3">
      <c r="A576" s="48" t="s">
        <v>23</v>
      </c>
      <c r="B576" s="48" t="str">
        <f>B572</f>
        <v>Трубопровод некондиционной нефти Рег. № ТТ-369</v>
      </c>
      <c r="C576" s="179" t="s">
        <v>172</v>
      </c>
      <c r="D576" s="49" t="s">
        <v>174</v>
      </c>
      <c r="E576" s="167">
        <f>E575</f>
        <v>4.9999999999999998E-7</v>
      </c>
      <c r="F576" s="168">
        <f>F572</f>
        <v>125</v>
      </c>
      <c r="G576" s="48">
        <v>0.04</v>
      </c>
      <c r="H576" s="50">
        <f t="shared" si="737"/>
        <v>2.5000000000000002E-6</v>
      </c>
      <c r="I576" s="162">
        <f>0.15*I572</f>
        <v>0.4335</v>
      </c>
      <c r="J576" s="169">
        <f>0.15*J573</f>
        <v>1.7999999999999999E-2</v>
      </c>
      <c r="K576" s="174" t="s">
        <v>189</v>
      </c>
      <c r="L576" s="178">
        <v>3</v>
      </c>
      <c r="M576" s="92" t="str">
        <f t="shared" si="733"/>
        <v>С5</v>
      </c>
      <c r="N576" s="92" t="str">
        <f t="shared" si="734"/>
        <v>Трубопровод некондиционной нефти Рег. № ТТ-369</v>
      </c>
      <c r="O576" s="92" t="str">
        <f t="shared" si="735"/>
        <v>Частичное-пожар-вспышка</v>
      </c>
      <c r="P576" s="92" t="s">
        <v>85</v>
      </c>
      <c r="Q576" s="92" t="s">
        <v>85</v>
      </c>
      <c r="R576" s="92" t="s">
        <v>85</v>
      </c>
      <c r="S576" s="92" t="s">
        <v>85</v>
      </c>
      <c r="T576" s="92" t="s">
        <v>85</v>
      </c>
      <c r="U576" s="92" t="s">
        <v>85</v>
      </c>
      <c r="V576" s="92" t="s">
        <v>85</v>
      </c>
      <c r="W576" s="92" t="s">
        <v>85</v>
      </c>
      <c r="X576" s="92" t="s">
        <v>85</v>
      </c>
      <c r="Y576" s="92" t="s">
        <v>85</v>
      </c>
      <c r="Z576" s="92" t="s">
        <v>85</v>
      </c>
      <c r="AA576" s="92">
        <v>8.9</v>
      </c>
      <c r="AB576" s="92">
        <v>10.68</v>
      </c>
      <c r="AC576" s="92" t="s">
        <v>85</v>
      </c>
      <c r="AD576" s="92" t="s">
        <v>85</v>
      </c>
      <c r="AE576" s="92" t="s">
        <v>85</v>
      </c>
      <c r="AF576" s="92" t="s">
        <v>85</v>
      </c>
      <c r="AG576" s="92" t="s">
        <v>85</v>
      </c>
      <c r="AH576" s="92" t="s">
        <v>85</v>
      </c>
      <c r="AI576" t="s">
        <v>85</v>
      </c>
      <c r="AJ576" s="92">
        <v>0</v>
      </c>
      <c r="AK576" s="92">
        <v>1</v>
      </c>
      <c r="AL576" s="92">
        <f t="shared" ref="AL576:AL577" si="744">0.1*AL573</f>
        <v>3.4999999999999996E-2</v>
      </c>
      <c r="AM576" s="92">
        <f>AM572</f>
        <v>0.09</v>
      </c>
      <c r="AN576" s="92">
        <f>ROUNDUP(AN572/3,0)</f>
        <v>3</v>
      </c>
      <c r="AO576" s="92"/>
      <c r="AP576" s="92"/>
      <c r="AQ576" s="93">
        <f t="shared" ref="AQ576" si="745">AM576*I576+AL576</f>
        <v>7.4014999999999997E-2</v>
      </c>
      <c r="AR576" s="93">
        <f t="shared" si="738"/>
        <v>7.4015000000000001E-3</v>
      </c>
      <c r="AS576" s="94">
        <f t="shared" si="739"/>
        <v>0.25</v>
      </c>
      <c r="AT576" s="94">
        <f t="shared" si="740"/>
        <v>8.2854125000000001E-2</v>
      </c>
      <c r="AU576" s="93">
        <f>10068.2*J576*POWER(10,-6)*10</f>
        <v>1.8122759999999998E-3</v>
      </c>
      <c r="AV576" s="94">
        <f t="shared" si="736"/>
        <v>0.416082901</v>
      </c>
      <c r="AW576" s="95">
        <f t="shared" si="741"/>
        <v>0</v>
      </c>
      <c r="AX576" s="95">
        <f t="shared" si="742"/>
        <v>2.5000000000000002E-6</v>
      </c>
      <c r="AY576" s="95">
        <f t="shared" si="743"/>
        <v>1.0402072525E-6</v>
      </c>
    </row>
    <row r="577" spans="1:51" x14ac:dyDescent="0.3">
      <c r="A577" s="271" t="s">
        <v>24</v>
      </c>
      <c r="B577" s="271" t="str">
        <f>B572</f>
        <v>Трубопровод некондиционной нефти Рег. № ТТ-369</v>
      </c>
      <c r="C577" s="272" t="s">
        <v>173</v>
      </c>
      <c r="D577" s="273" t="s">
        <v>62</v>
      </c>
      <c r="E577" s="274">
        <f>E575</f>
        <v>4.9999999999999998E-7</v>
      </c>
      <c r="F577" s="275">
        <f>F572</f>
        <v>125</v>
      </c>
      <c r="G577" s="271">
        <v>0.76</v>
      </c>
      <c r="H577" s="276">
        <f t="shared" si="737"/>
        <v>4.7500000000000003E-5</v>
      </c>
      <c r="I577" s="277">
        <f>0.15*I572</f>
        <v>0.4335</v>
      </c>
      <c r="J577" s="278">
        <v>0</v>
      </c>
      <c r="K577" s="279" t="s">
        <v>200</v>
      </c>
      <c r="L577" s="280">
        <v>1</v>
      </c>
      <c r="M577" s="92" t="str">
        <f t="shared" si="733"/>
        <v>С6</v>
      </c>
      <c r="N577" s="92" t="str">
        <f t="shared" si="734"/>
        <v>Трубопровод некондиционной нефти Рег. № ТТ-369</v>
      </c>
      <c r="O577" s="92" t="str">
        <f t="shared" si="735"/>
        <v>Частичное-ликвидация</v>
      </c>
      <c r="P577" s="92" t="s">
        <v>85</v>
      </c>
      <c r="Q577" s="92" t="s">
        <v>85</v>
      </c>
      <c r="R577" s="92" t="s">
        <v>85</v>
      </c>
      <c r="S577" s="92" t="s">
        <v>85</v>
      </c>
      <c r="T577" s="92" t="s">
        <v>85</v>
      </c>
      <c r="U577" s="92" t="s">
        <v>85</v>
      </c>
      <c r="V577" s="92" t="s">
        <v>85</v>
      </c>
      <c r="W577" s="92" t="s">
        <v>85</v>
      </c>
      <c r="X577" s="92" t="s">
        <v>85</v>
      </c>
      <c r="Y577" s="92" t="s">
        <v>85</v>
      </c>
      <c r="Z577" s="92" t="s">
        <v>85</v>
      </c>
      <c r="AA577" s="92" t="s">
        <v>85</v>
      </c>
      <c r="AB577" s="92" t="s">
        <v>85</v>
      </c>
      <c r="AC577" s="92" t="s">
        <v>85</v>
      </c>
      <c r="AD577" s="92" t="s">
        <v>85</v>
      </c>
      <c r="AE577" s="92" t="s">
        <v>85</v>
      </c>
      <c r="AF577" s="92" t="s">
        <v>85</v>
      </c>
      <c r="AG577" s="92" t="s">
        <v>85</v>
      </c>
      <c r="AH577" s="92" t="s">
        <v>85</v>
      </c>
      <c r="AI577" t="s">
        <v>85</v>
      </c>
      <c r="AJ577" s="92">
        <v>0</v>
      </c>
      <c r="AK577" s="92">
        <v>0</v>
      </c>
      <c r="AL577" s="92">
        <f t="shared" si="744"/>
        <v>3.4999999999999996E-2</v>
      </c>
      <c r="AM577" s="92">
        <f>AM572</f>
        <v>0.09</v>
      </c>
      <c r="AN577" s="92">
        <f>ROUNDUP(AN572/3,0)</f>
        <v>3</v>
      </c>
      <c r="AO577" s="92"/>
      <c r="AP577" s="92"/>
      <c r="AQ577" s="93">
        <f>AM577*I577*0.1+AL577</f>
        <v>3.8901499999999999E-2</v>
      </c>
      <c r="AR577" s="93">
        <f t="shared" si="738"/>
        <v>3.8901500000000002E-3</v>
      </c>
      <c r="AS577" s="94">
        <f t="shared" si="739"/>
        <v>0</v>
      </c>
      <c r="AT577" s="94">
        <f t="shared" si="740"/>
        <v>1.06979125E-2</v>
      </c>
      <c r="AU577" s="93">
        <f>1333*J576*POWER(10,-6)</f>
        <v>2.3993999999999998E-5</v>
      </c>
      <c r="AV577" s="94">
        <f t="shared" si="736"/>
        <v>5.3513556499999997E-2</v>
      </c>
      <c r="AW577" s="95">
        <f t="shared" si="741"/>
        <v>0</v>
      </c>
      <c r="AX577" s="95">
        <f t="shared" si="742"/>
        <v>0</v>
      </c>
      <c r="AY577" s="95">
        <f t="shared" si="743"/>
        <v>2.5418939337499999E-6</v>
      </c>
    </row>
    <row r="578" spans="1:51" s="281" customFormat="1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 t="s">
        <v>85</v>
      </c>
      <c r="Q578" s="48" t="s">
        <v>85</v>
      </c>
      <c r="R578" s="48" t="s">
        <v>85</v>
      </c>
      <c r="S578" s="48" t="s">
        <v>85</v>
      </c>
      <c r="T578" s="48" t="s">
        <v>85</v>
      </c>
      <c r="U578" s="48" t="s">
        <v>85</v>
      </c>
      <c r="V578" s="48" t="s">
        <v>85</v>
      </c>
      <c r="W578" s="48" t="s">
        <v>85</v>
      </c>
      <c r="X578" s="48" t="s">
        <v>85</v>
      </c>
      <c r="Y578" s="48" t="s">
        <v>85</v>
      </c>
      <c r="Z578" s="48" t="s">
        <v>85</v>
      </c>
      <c r="AA578" s="48" t="s">
        <v>85</v>
      </c>
      <c r="AB578" s="48" t="s">
        <v>85</v>
      </c>
      <c r="AC578" s="48" t="s">
        <v>85</v>
      </c>
      <c r="AD578" s="48" t="s">
        <v>85</v>
      </c>
      <c r="AE578" s="48" t="s">
        <v>85</v>
      </c>
      <c r="AF578" s="48" t="s">
        <v>85</v>
      </c>
      <c r="AG578" s="48" t="s">
        <v>85</v>
      </c>
      <c r="AH578" s="48" t="s">
        <v>85</v>
      </c>
      <c r="AI578" s="281" t="s">
        <v>85</v>
      </c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</row>
    <row r="579" spans="1:51" s="281" customFormat="1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 t="s">
        <v>85</v>
      </c>
      <c r="Q579" s="48" t="s">
        <v>85</v>
      </c>
      <c r="R579" s="48" t="s">
        <v>85</v>
      </c>
      <c r="S579" s="48" t="s">
        <v>85</v>
      </c>
      <c r="T579" s="48" t="s">
        <v>85</v>
      </c>
      <c r="U579" s="48" t="s">
        <v>85</v>
      </c>
      <c r="V579" s="48" t="s">
        <v>85</v>
      </c>
      <c r="W579" s="48" t="s">
        <v>85</v>
      </c>
      <c r="X579" s="48" t="s">
        <v>85</v>
      </c>
      <c r="Y579" s="48" t="s">
        <v>85</v>
      </c>
      <c r="Z579" s="48" t="s">
        <v>85</v>
      </c>
      <c r="AA579" s="48" t="s">
        <v>85</v>
      </c>
      <c r="AB579" s="48" t="s">
        <v>85</v>
      </c>
      <c r="AC579" s="48" t="s">
        <v>85</v>
      </c>
      <c r="AD579" s="48" t="s">
        <v>85</v>
      </c>
      <c r="AE579" s="48" t="s">
        <v>85</v>
      </c>
      <c r="AF579" s="48" t="s">
        <v>85</v>
      </c>
      <c r="AG579" s="48" t="s">
        <v>85</v>
      </c>
      <c r="AH579" s="48" t="s">
        <v>85</v>
      </c>
      <c r="AI579" s="281" t="s">
        <v>85</v>
      </c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</row>
    <row r="580" spans="1:51" s="281" customFormat="1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 t="s">
        <v>85</v>
      </c>
      <c r="Q580" s="48" t="s">
        <v>85</v>
      </c>
      <c r="R580" s="48" t="s">
        <v>85</v>
      </c>
      <c r="S580" s="48" t="s">
        <v>85</v>
      </c>
      <c r="T580" s="48" t="s">
        <v>85</v>
      </c>
      <c r="U580" s="48" t="s">
        <v>85</v>
      </c>
      <c r="V580" s="48" t="s">
        <v>85</v>
      </c>
      <c r="W580" s="48" t="s">
        <v>85</v>
      </c>
      <c r="X580" s="48" t="s">
        <v>85</v>
      </c>
      <c r="Y580" s="48" t="s">
        <v>85</v>
      </c>
      <c r="Z580" s="48" t="s">
        <v>85</v>
      </c>
      <c r="AA580" s="48" t="s">
        <v>85</v>
      </c>
      <c r="AB580" s="48" t="s">
        <v>85</v>
      </c>
      <c r="AC580" s="48" t="s">
        <v>85</v>
      </c>
      <c r="AD580" s="48" t="s">
        <v>85</v>
      </c>
      <c r="AE580" s="48" t="s">
        <v>85</v>
      </c>
      <c r="AF580" s="48" t="s">
        <v>85</v>
      </c>
      <c r="AG580" s="48" t="s">
        <v>85</v>
      </c>
      <c r="AH580" s="48" t="s">
        <v>85</v>
      </c>
      <c r="AI580" s="281" t="s">
        <v>85</v>
      </c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</row>
    <row r="581" spans="1:51" ht="15" thickBot="1" x14ac:dyDescent="0.35">
      <c r="P581" t="s">
        <v>85</v>
      </c>
      <c r="Q581" t="s">
        <v>85</v>
      </c>
      <c r="R581" t="s">
        <v>85</v>
      </c>
      <c r="S581" t="s">
        <v>85</v>
      </c>
      <c r="T581" t="s">
        <v>85</v>
      </c>
      <c r="U581" t="s">
        <v>85</v>
      </c>
      <c r="V581" t="s">
        <v>85</v>
      </c>
      <c r="W581" t="s">
        <v>85</v>
      </c>
      <c r="X581" t="s">
        <v>85</v>
      </c>
      <c r="Y581" t="s">
        <v>85</v>
      </c>
      <c r="Z581" t="s">
        <v>85</v>
      </c>
      <c r="AA581" t="s">
        <v>85</v>
      </c>
      <c r="AB581" t="s">
        <v>85</v>
      </c>
      <c r="AC581" t="s">
        <v>85</v>
      </c>
      <c r="AD581" t="s">
        <v>85</v>
      </c>
      <c r="AE581" t="s">
        <v>85</v>
      </c>
      <c r="AF581" t="s">
        <v>85</v>
      </c>
      <c r="AG581" t="s">
        <v>85</v>
      </c>
      <c r="AH581" t="s">
        <v>85</v>
      </c>
      <c r="AI581" t="s">
        <v>85</v>
      </c>
    </row>
    <row r="582" spans="1:51" ht="15" thickBot="1" x14ac:dyDescent="0.35">
      <c r="A582" s="48" t="s">
        <v>19</v>
      </c>
      <c r="B582" s="163" t="s">
        <v>393</v>
      </c>
      <c r="C582" s="179" t="s">
        <v>168</v>
      </c>
      <c r="D582" s="49" t="s">
        <v>60</v>
      </c>
      <c r="E582" s="166">
        <v>9.9999999999999995E-8</v>
      </c>
      <c r="F582" s="163">
        <v>189</v>
      </c>
      <c r="G582" s="48">
        <v>0.2</v>
      </c>
      <c r="H582" s="50">
        <f>E582*F582*G582</f>
        <v>3.7799999999999998E-6</v>
      </c>
      <c r="I582" s="164">
        <v>22.03</v>
      </c>
      <c r="J582" s="162">
        <f>I582</f>
        <v>22.03</v>
      </c>
      <c r="K582" s="172" t="s">
        <v>184</v>
      </c>
      <c r="L582" s="177">
        <f>I582*20</f>
        <v>440.6</v>
      </c>
      <c r="M582" s="92" t="str">
        <f t="shared" ref="M582:M587" si="746">A582</f>
        <v>С1</v>
      </c>
      <c r="N582" s="92" t="str">
        <f t="shared" ref="N582:N587" si="747">B582</f>
        <v>Трубоппровод насыщенного амина Рег. № ТТ-364</v>
      </c>
      <c r="O582" s="92" t="str">
        <f t="shared" ref="O582:O587" si="748">D582</f>
        <v>Полное-пожар</v>
      </c>
      <c r="P582" s="92">
        <v>18.100000000000001</v>
      </c>
      <c r="Q582" s="92">
        <v>25.1</v>
      </c>
      <c r="R582" s="92">
        <v>35.799999999999997</v>
      </c>
      <c r="S582" s="92">
        <v>66.7</v>
      </c>
      <c r="T582" s="92" t="s">
        <v>85</v>
      </c>
      <c r="U582" s="92" t="s">
        <v>85</v>
      </c>
      <c r="V582" s="92" t="s">
        <v>85</v>
      </c>
      <c r="W582" s="92" t="s">
        <v>85</v>
      </c>
      <c r="X582" s="92" t="s">
        <v>85</v>
      </c>
      <c r="Y582" s="92" t="s">
        <v>85</v>
      </c>
      <c r="Z582" s="92" t="s">
        <v>85</v>
      </c>
      <c r="AA582" s="92" t="s">
        <v>85</v>
      </c>
      <c r="AB582" s="92" t="s">
        <v>85</v>
      </c>
      <c r="AC582" s="92" t="s">
        <v>85</v>
      </c>
      <c r="AD582" s="92" t="s">
        <v>85</v>
      </c>
      <c r="AE582" s="92" t="s">
        <v>85</v>
      </c>
      <c r="AF582" s="92" t="s">
        <v>85</v>
      </c>
      <c r="AG582" s="92" t="s">
        <v>85</v>
      </c>
      <c r="AH582" s="92" t="s">
        <v>85</v>
      </c>
      <c r="AI582" t="s">
        <v>85</v>
      </c>
      <c r="AJ582" s="52">
        <v>2</v>
      </c>
      <c r="AK582" s="52">
        <v>4</v>
      </c>
      <c r="AL582" s="165">
        <v>1.9</v>
      </c>
      <c r="AM582" s="165">
        <v>0.15</v>
      </c>
      <c r="AN582" s="165">
        <v>7</v>
      </c>
      <c r="AO582" s="92"/>
      <c r="AP582" s="92"/>
      <c r="AQ582" s="93">
        <f>AM582*I582+AL582</f>
        <v>5.2044999999999995</v>
      </c>
      <c r="AR582" s="93">
        <f>0.1*AQ582</f>
        <v>0.52044999999999997</v>
      </c>
      <c r="AS582" s="94">
        <f>AJ582*3+0.25*AK582</f>
        <v>7</v>
      </c>
      <c r="AT582" s="94">
        <f>SUM(AQ582:AS582)/4</f>
        <v>3.1812374999999999</v>
      </c>
      <c r="AU582" s="93">
        <f>10068.2*J582*POWER(10,-6)</f>
        <v>0.22180244600000001</v>
      </c>
      <c r="AV582" s="94">
        <f>AU582+AT582+AS582+AR582+AQ582</f>
        <v>16.127989946</v>
      </c>
      <c r="AW582" s="95">
        <f>AJ582*H582</f>
        <v>7.5599999999999996E-6</v>
      </c>
      <c r="AX582" s="95">
        <f>H582*AK582</f>
        <v>1.5119999999999999E-5</v>
      </c>
      <c r="AY582" s="95">
        <f>H582*AV582</f>
        <v>6.0963801995879997E-5</v>
      </c>
    </row>
    <row r="583" spans="1:51" ht="15" thickBot="1" x14ac:dyDescent="0.35">
      <c r="A583" s="48" t="s">
        <v>20</v>
      </c>
      <c r="B583" s="48" t="str">
        <f>B582</f>
        <v>Трубоппровод насыщенного амина Рег. № ТТ-364</v>
      </c>
      <c r="C583" s="179" t="s">
        <v>169</v>
      </c>
      <c r="D583" s="49" t="s">
        <v>63</v>
      </c>
      <c r="E583" s="167">
        <f>E582</f>
        <v>9.9999999999999995E-8</v>
      </c>
      <c r="F583" s="168">
        <f>F582</f>
        <v>189</v>
      </c>
      <c r="G583" s="48">
        <v>0.04</v>
      </c>
      <c r="H583" s="50">
        <f t="shared" ref="H583:H587" si="749">E583*F583*G583</f>
        <v>7.5599999999999994E-7</v>
      </c>
      <c r="I583" s="162">
        <f>I582</f>
        <v>22.03</v>
      </c>
      <c r="J583" s="163">
        <v>0.25</v>
      </c>
      <c r="K583" s="172" t="s">
        <v>185</v>
      </c>
      <c r="L583" s="177">
        <v>0</v>
      </c>
      <c r="M583" s="92" t="str">
        <f t="shared" si="746"/>
        <v>С2</v>
      </c>
      <c r="N583" s="92" t="str">
        <f t="shared" si="747"/>
        <v>Трубоппровод насыщенного амина Рег. № ТТ-364</v>
      </c>
      <c r="O583" s="92" t="str">
        <f t="shared" si="748"/>
        <v>Полное-взрыв</v>
      </c>
      <c r="P583" s="92" t="s">
        <v>85</v>
      </c>
      <c r="Q583" s="92" t="s">
        <v>85</v>
      </c>
      <c r="R583" s="92" t="s">
        <v>85</v>
      </c>
      <c r="S583" s="92" t="s">
        <v>85</v>
      </c>
      <c r="T583" s="92">
        <v>0</v>
      </c>
      <c r="U583" s="92">
        <v>0</v>
      </c>
      <c r="V583" s="92">
        <v>58.6</v>
      </c>
      <c r="W583" s="92">
        <v>159.1</v>
      </c>
      <c r="X583" s="92">
        <v>273.10000000000002</v>
      </c>
      <c r="Y583" s="92" t="s">
        <v>85</v>
      </c>
      <c r="Z583" s="92" t="s">
        <v>85</v>
      </c>
      <c r="AA583" s="92" t="s">
        <v>85</v>
      </c>
      <c r="AB583" s="92" t="s">
        <v>85</v>
      </c>
      <c r="AC583" s="92" t="s">
        <v>85</v>
      </c>
      <c r="AD583" s="92" t="s">
        <v>85</v>
      </c>
      <c r="AE583" s="92" t="s">
        <v>85</v>
      </c>
      <c r="AF583" s="92" t="s">
        <v>85</v>
      </c>
      <c r="AG583" s="92" t="s">
        <v>85</v>
      </c>
      <c r="AH583" s="92" t="s">
        <v>85</v>
      </c>
      <c r="AI583" t="s">
        <v>85</v>
      </c>
      <c r="AJ583" s="52">
        <v>2</v>
      </c>
      <c r="AK583" s="52">
        <v>5</v>
      </c>
      <c r="AL583" s="92">
        <f>AL582</f>
        <v>1.9</v>
      </c>
      <c r="AM583" s="92">
        <f>AM582</f>
        <v>0.15</v>
      </c>
      <c r="AN583" s="92">
        <f>AN582</f>
        <v>7</v>
      </c>
      <c r="AO583" s="92"/>
      <c r="AP583" s="92"/>
      <c r="AQ583" s="93">
        <f>AM583*I583+AL583</f>
        <v>5.2044999999999995</v>
      </c>
      <c r="AR583" s="93">
        <f t="shared" ref="AR583:AR587" si="750">0.1*AQ583</f>
        <v>0.52044999999999997</v>
      </c>
      <c r="AS583" s="94">
        <f t="shared" ref="AS583:AS587" si="751">AJ583*3+0.25*AK583</f>
        <v>7.25</v>
      </c>
      <c r="AT583" s="94">
        <f t="shared" ref="AT583:AT587" si="752">SUM(AQ583:AS583)/4</f>
        <v>3.2437374999999999</v>
      </c>
      <c r="AU583" s="93">
        <f>10068.2*J583*POWER(10,-6)*10</f>
        <v>2.5170500000000002E-2</v>
      </c>
      <c r="AV583" s="94">
        <f t="shared" ref="AV583:AV587" si="753">AU583+AT583+AS583+AR583+AQ583</f>
        <v>16.243857999999999</v>
      </c>
      <c r="AW583" s="95">
        <f t="shared" ref="AW583:AW587" si="754">AJ583*H583</f>
        <v>1.5119999999999999E-6</v>
      </c>
      <c r="AX583" s="95">
        <f t="shared" ref="AX583:AX587" si="755">H583*AK583</f>
        <v>3.7799999999999998E-6</v>
      </c>
      <c r="AY583" s="95">
        <f t="shared" ref="AY583:AY587" si="756">H583*AV583</f>
        <v>1.2280356647999998E-5</v>
      </c>
    </row>
    <row r="584" spans="1:51" x14ac:dyDescent="0.3">
      <c r="A584" s="48" t="s">
        <v>21</v>
      </c>
      <c r="B584" s="48" t="str">
        <f>B582</f>
        <v>Трубоппровод насыщенного амина Рег. № ТТ-364</v>
      </c>
      <c r="C584" s="179" t="s">
        <v>178</v>
      </c>
      <c r="D584" s="49" t="s">
        <v>180</v>
      </c>
      <c r="E584" s="167">
        <f>E582</f>
        <v>9.9999999999999995E-8</v>
      </c>
      <c r="F584" s="168">
        <f>F582</f>
        <v>189</v>
      </c>
      <c r="G584" s="48">
        <v>0.76</v>
      </c>
      <c r="H584" s="50">
        <f t="shared" si="749"/>
        <v>1.4363999999999998E-5</v>
      </c>
      <c r="I584" s="162">
        <f>I582</f>
        <v>22.03</v>
      </c>
      <c r="J584" s="162">
        <f>J583</f>
        <v>0.25</v>
      </c>
      <c r="K584" s="172" t="s">
        <v>186</v>
      </c>
      <c r="L584" s="177">
        <v>0</v>
      </c>
      <c r="M584" s="92" t="str">
        <f t="shared" si="746"/>
        <v>С3</v>
      </c>
      <c r="N584" s="92" t="str">
        <f t="shared" si="747"/>
        <v>Трубоппровод насыщенного амина Рег. № ТТ-364</v>
      </c>
      <c r="O584" s="92" t="str">
        <f t="shared" si="748"/>
        <v>Полное-токси</v>
      </c>
      <c r="P584" s="92" t="s">
        <v>85</v>
      </c>
      <c r="Q584" s="92" t="s">
        <v>85</v>
      </c>
      <c r="R584" s="92" t="s">
        <v>85</v>
      </c>
      <c r="S584" s="92" t="s">
        <v>85</v>
      </c>
      <c r="T584" s="92" t="s">
        <v>85</v>
      </c>
      <c r="U584" s="92" t="s">
        <v>85</v>
      </c>
      <c r="V584" s="92" t="s">
        <v>85</v>
      </c>
      <c r="W584" s="92" t="s">
        <v>85</v>
      </c>
      <c r="X584" s="92" t="s">
        <v>85</v>
      </c>
      <c r="Y584" s="92" t="s">
        <v>85</v>
      </c>
      <c r="Z584" s="92" t="s">
        <v>85</v>
      </c>
      <c r="AA584" s="92" t="s">
        <v>85</v>
      </c>
      <c r="AB584" s="92" t="s">
        <v>85</v>
      </c>
      <c r="AC584" s="92">
        <v>31.2</v>
      </c>
      <c r="AD584" s="92">
        <v>91.2</v>
      </c>
      <c r="AE584" s="92" t="s">
        <v>85</v>
      </c>
      <c r="AF584" s="92" t="s">
        <v>85</v>
      </c>
      <c r="AG584" s="92" t="s">
        <v>85</v>
      </c>
      <c r="AH584" s="92" t="s">
        <v>85</v>
      </c>
      <c r="AI584" t="s">
        <v>85</v>
      </c>
      <c r="AJ584" s="92">
        <v>0</v>
      </c>
      <c r="AK584" s="92">
        <v>1</v>
      </c>
      <c r="AL584" s="92">
        <f>AL582</f>
        <v>1.9</v>
      </c>
      <c r="AM584" s="92">
        <f>AM582</f>
        <v>0.15</v>
      </c>
      <c r="AN584" s="92">
        <f>AN582</f>
        <v>7</v>
      </c>
      <c r="AO584" s="92"/>
      <c r="AP584" s="92"/>
      <c r="AQ584" s="93">
        <f>AM584*I584*0.1+AL584</f>
        <v>2.2304499999999998</v>
      </c>
      <c r="AR584" s="93">
        <f t="shared" si="750"/>
        <v>0.22304499999999999</v>
      </c>
      <c r="AS584" s="94">
        <f t="shared" si="751"/>
        <v>0.25</v>
      </c>
      <c r="AT584" s="94">
        <f t="shared" si="752"/>
        <v>0.67587374999999994</v>
      </c>
      <c r="AU584" s="93">
        <f>1333*J583*POWER(10,-6)</f>
        <v>3.3325E-4</v>
      </c>
      <c r="AV584" s="94">
        <f t="shared" si="753"/>
        <v>3.379702</v>
      </c>
      <c r="AW584" s="95">
        <f t="shared" si="754"/>
        <v>0</v>
      </c>
      <c r="AX584" s="95">
        <f t="shared" si="755"/>
        <v>1.4363999999999998E-5</v>
      </c>
      <c r="AY584" s="95">
        <f t="shared" si="756"/>
        <v>4.8546039527999993E-5</v>
      </c>
    </row>
    <row r="585" spans="1:51" x14ac:dyDescent="0.3">
      <c r="A585" s="48" t="s">
        <v>22</v>
      </c>
      <c r="B585" s="48" t="str">
        <f>B582</f>
        <v>Трубоппровод насыщенного амина Рег. № ТТ-364</v>
      </c>
      <c r="C585" s="179" t="s">
        <v>171</v>
      </c>
      <c r="D585" s="49" t="s">
        <v>86</v>
      </c>
      <c r="E585" s="166">
        <v>4.9999999999999998E-7</v>
      </c>
      <c r="F585" s="168">
        <f>F582</f>
        <v>189</v>
      </c>
      <c r="G585" s="48">
        <v>0.2</v>
      </c>
      <c r="H585" s="50">
        <f t="shared" si="749"/>
        <v>1.8899999999999999E-5</v>
      </c>
      <c r="I585" s="162">
        <f>0.15*I582</f>
        <v>3.3045</v>
      </c>
      <c r="J585" s="162">
        <f>I585</f>
        <v>3.3045</v>
      </c>
      <c r="K585" s="174" t="s">
        <v>188</v>
      </c>
      <c r="L585" s="178">
        <v>45390</v>
      </c>
      <c r="M585" s="92" t="str">
        <f t="shared" si="746"/>
        <v>С4</v>
      </c>
      <c r="N585" s="92" t="str">
        <f t="shared" si="747"/>
        <v>Трубоппровод насыщенного амина Рег. № ТТ-364</v>
      </c>
      <c r="O585" s="92" t="str">
        <f t="shared" si="748"/>
        <v>Частичное-пожар</v>
      </c>
      <c r="P585" s="92">
        <v>12.5</v>
      </c>
      <c r="Q585" s="92">
        <v>16.5</v>
      </c>
      <c r="R585" s="92">
        <v>22.4</v>
      </c>
      <c r="S585" s="92">
        <v>40.200000000000003</v>
      </c>
      <c r="T585" s="92" t="s">
        <v>85</v>
      </c>
      <c r="U585" s="92" t="s">
        <v>85</v>
      </c>
      <c r="V585" s="92" t="s">
        <v>85</v>
      </c>
      <c r="W585" s="92" t="s">
        <v>85</v>
      </c>
      <c r="X585" s="92" t="s">
        <v>85</v>
      </c>
      <c r="Y585" s="92" t="s">
        <v>85</v>
      </c>
      <c r="Z585" s="92" t="s">
        <v>85</v>
      </c>
      <c r="AA585" s="92" t="s">
        <v>85</v>
      </c>
      <c r="AB585" s="92" t="s">
        <v>85</v>
      </c>
      <c r="AC585" s="92" t="s">
        <v>85</v>
      </c>
      <c r="AD585" s="92" t="s">
        <v>85</v>
      </c>
      <c r="AE585" s="92" t="s">
        <v>85</v>
      </c>
      <c r="AF585" s="92" t="s">
        <v>85</v>
      </c>
      <c r="AG585" s="92" t="s">
        <v>85</v>
      </c>
      <c r="AH585" s="92" t="s">
        <v>85</v>
      </c>
      <c r="AI585" t="s">
        <v>85</v>
      </c>
      <c r="AJ585" s="92">
        <v>0</v>
      </c>
      <c r="AK585" s="92">
        <v>2</v>
      </c>
      <c r="AL585" s="92">
        <f>0.1*$AL$2</f>
        <v>0.25</v>
      </c>
      <c r="AM585" s="92">
        <f>AM582</f>
        <v>0.15</v>
      </c>
      <c r="AN585" s="92">
        <f>ROUNDUP(AN582/3,0)</f>
        <v>3</v>
      </c>
      <c r="AO585" s="92"/>
      <c r="AP585" s="92"/>
      <c r="AQ585" s="93">
        <f>AM585*I585+AL585</f>
        <v>0.74567499999999998</v>
      </c>
      <c r="AR585" s="93">
        <f t="shared" si="750"/>
        <v>7.4567499999999995E-2</v>
      </c>
      <c r="AS585" s="94">
        <f t="shared" si="751"/>
        <v>0.5</v>
      </c>
      <c r="AT585" s="94">
        <f t="shared" si="752"/>
        <v>0.330060625</v>
      </c>
      <c r="AU585" s="93">
        <f>10068.2*J585*POWER(10,-6)</f>
        <v>3.3270366900000001E-2</v>
      </c>
      <c r="AV585" s="94">
        <f t="shared" si="753"/>
        <v>1.6835734919000001</v>
      </c>
      <c r="AW585" s="95">
        <f t="shared" si="754"/>
        <v>0</v>
      </c>
      <c r="AX585" s="95">
        <f t="shared" si="755"/>
        <v>3.7799999999999997E-5</v>
      </c>
      <c r="AY585" s="95">
        <f t="shared" si="756"/>
        <v>3.1819538996909999E-5</v>
      </c>
    </row>
    <row r="586" spans="1:51" x14ac:dyDescent="0.3">
      <c r="A586" s="48" t="s">
        <v>23</v>
      </c>
      <c r="B586" s="48" t="str">
        <f>B582</f>
        <v>Трубоппровод насыщенного амина Рег. № ТТ-364</v>
      </c>
      <c r="C586" s="179" t="s">
        <v>172</v>
      </c>
      <c r="D586" s="49" t="s">
        <v>174</v>
      </c>
      <c r="E586" s="167">
        <f>E585</f>
        <v>4.9999999999999998E-7</v>
      </c>
      <c r="F586" s="168">
        <f>F582</f>
        <v>189</v>
      </c>
      <c r="G586" s="48">
        <v>0.04</v>
      </c>
      <c r="H586" s="50">
        <f t="shared" si="749"/>
        <v>3.7799999999999998E-6</v>
      </c>
      <c r="I586" s="162">
        <f>0.15*I582</f>
        <v>3.3045</v>
      </c>
      <c r="J586" s="162">
        <f>0.15*J583</f>
        <v>3.7499999999999999E-2</v>
      </c>
      <c r="K586" s="174" t="s">
        <v>189</v>
      </c>
      <c r="L586" s="178">
        <v>3</v>
      </c>
      <c r="M586" s="92" t="str">
        <f t="shared" si="746"/>
        <v>С5</v>
      </c>
      <c r="N586" s="92" t="str">
        <f t="shared" si="747"/>
        <v>Трубоппровод насыщенного амина Рег. № ТТ-364</v>
      </c>
      <c r="O586" s="92" t="str">
        <f t="shared" si="748"/>
        <v>Частичное-пожар-вспышка</v>
      </c>
      <c r="P586" s="92" t="s">
        <v>85</v>
      </c>
      <c r="Q586" s="92" t="s">
        <v>85</v>
      </c>
      <c r="R586" s="92" t="s">
        <v>85</v>
      </c>
      <c r="S586" s="92" t="s">
        <v>85</v>
      </c>
      <c r="T586" s="92" t="s">
        <v>85</v>
      </c>
      <c r="U586" s="92" t="s">
        <v>85</v>
      </c>
      <c r="V586" s="92" t="s">
        <v>85</v>
      </c>
      <c r="W586" s="92" t="s">
        <v>85</v>
      </c>
      <c r="X586" s="92" t="s">
        <v>85</v>
      </c>
      <c r="Y586" s="92" t="s">
        <v>85</v>
      </c>
      <c r="Z586" s="92" t="s">
        <v>85</v>
      </c>
      <c r="AA586" s="92">
        <v>11.34</v>
      </c>
      <c r="AB586" s="92">
        <v>13.61</v>
      </c>
      <c r="AC586" s="92" t="s">
        <v>85</v>
      </c>
      <c r="AD586" s="92" t="s">
        <v>85</v>
      </c>
      <c r="AE586" s="92" t="s">
        <v>85</v>
      </c>
      <c r="AF586" s="92" t="s">
        <v>85</v>
      </c>
      <c r="AG586" s="92" t="s">
        <v>85</v>
      </c>
      <c r="AH586" s="92" t="s">
        <v>85</v>
      </c>
      <c r="AI586" t="s">
        <v>85</v>
      </c>
      <c r="AJ586" s="92">
        <v>0</v>
      </c>
      <c r="AK586" s="92">
        <v>1</v>
      </c>
      <c r="AL586" s="92">
        <f>0.1*$AL$2</f>
        <v>0.25</v>
      </c>
      <c r="AM586" s="92">
        <f>AM582</f>
        <v>0.15</v>
      </c>
      <c r="AN586" s="92">
        <f>ROUNDUP(AN582/3,0)</f>
        <v>3</v>
      </c>
      <c r="AO586" s="92"/>
      <c r="AP586" s="92"/>
      <c r="AQ586" s="93">
        <f t="shared" ref="AQ586" si="757">AM586*I586+AL586</f>
        <v>0.74567499999999998</v>
      </c>
      <c r="AR586" s="93">
        <f t="shared" si="750"/>
        <v>7.4567499999999995E-2</v>
      </c>
      <c r="AS586" s="94">
        <f t="shared" si="751"/>
        <v>0.25</v>
      </c>
      <c r="AT586" s="94">
        <f t="shared" si="752"/>
        <v>0.267560625</v>
      </c>
      <c r="AU586" s="93">
        <f>10068.2*J586*POWER(10,-6)*10</f>
        <v>3.7755749999999998E-3</v>
      </c>
      <c r="AV586" s="94">
        <f t="shared" si="753"/>
        <v>1.3415786999999999</v>
      </c>
      <c r="AW586" s="95">
        <f t="shared" si="754"/>
        <v>0</v>
      </c>
      <c r="AX586" s="95">
        <f t="shared" si="755"/>
        <v>3.7799999999999998E-6</v>
      </c>
      <c r="AY586" s="95">
        <f t="shared" si="756"/>
        <v>5.071167485999999E-6</v>
      </c>
    </row>
    <row r="587" spans="1:51" ht="15" thickBot="1" x14ac:dyDescent="0.35">
      <c r="A587" s="48" t="s">
        <v>24</v>
      </c>
      <c r="B587" s="48" t="str">
        <f>B582</f>
        <v>Трубоппровод насыщенного амина Рег. № ТТ-364</v>
      </c>
      <c r="C587" s="179" t="s">
        <v>179</v>
      </c>
      <c r="D587" s="49" t="s">
        <v>181</v>
      </c>
      <c r="E587" s="167">
        <f>E585</f>
        <v>4.9999999999999998E-7</v>
      </c>
      <c r="F587" s="168">
        <f>F582</f>
        <v>189</v>
      </c>
      <c r="G587" s="48">
        <v>0.76</v>
      </c>
      <c r="H587" s="50">
        <f t="shared" si="749"/>
        <v>7.182E-5</v>
      </c>
      <c r="I587" s="162">
        <f>0.15*I582</f>
        <v>3.3045</v>
      </c>
      <c r="J587" s="162">
        <f>J586</f>
        <v>3.7499999999999999E-2</v>
      </c>
      <c r="K587" s="175" t="s">
        <v>200</v>
      </c>
      <c r="L587" s="231">
        <v>2</v>
      </c>
      <c r="M587" s="92" t="str">
        <f t="shared" si="746"/>
        <v>С6</v>
      </c>
      <c r="N587" s="92" t="str">
        <f t="shared" si="747"/>
        <v>Трубоппровод насыщенного амина Рег. № ТТ-364</v>
      </c>
      <c r="O587" s="92" t="str">
        <f t="shared" si="748"/>
        <v>Частичное-токси</v>
      </c>
      <c r="P587" s="92" t="s">
        <v>85</v>
      </c>
      <c r="Q587" s="92" t="s">
        <v>85</v>
      </c>
      <c r="R587" s="92" t="s">
        <v>85</v>
      </c>
      <c r="S587" s="92" t="s">
        <v>85</v>
      </c>
      <c r="T587" s="92" t="s">
        <v>85</v>
      </c>
      <c r="U587" s="92" t="s">
        <v>85</v>
      </c>
      <c r="V587" s="92" t="s">
        <v>85</v>
      </c>
      <c r="W587" s="92" t="s">
        <v>85</v>
      </c>
      <c r="X587" s="92" t="s">
        <v>85</v>
      </c>
      <c r="Y587" s="92" t="s">
        <v>85</v>
      </c>
      <c r="Z587" s="92" t="s">
        <v>85</v>
      </c>
      <c r="AA587" s="92" t="s">
        <v>85</v>
      </c>
      <c r="AB587" s="92" t="s">
        <v>85</v>
      </c>
      <c r="AC587" s="92">
        <v>4.7</v>
      </c>
      <c r="AD587" s="92">
        <v>13.7</v>
      </c>
      <c r="AE587" s="92" t="s">
        <v>85</v>
      </c>
      <c r="AF587" s="92" t="s">
        <v>85</v>
      </c>
      <c r="AG587" s="92" t="s">
        <v>85</v>
      </c>
      <c r="AH587" s="92" t="s">
        <v>85</v>
      </c>
      <c r="AI587" t="s">
        <v>85</v>
      </c>
      <c r="AJ587" s="92">
        <v>0</v>
      </c>
      <c r="AK587" s="92">
        <v>1</v>
      </c>
      <c r="AL587" s="92">
        <f>0.1*$AL$2</f>
        <v>0.25</v>
      </c>
      <c r="AM587" s="92">
        <f>AM582</f>
        <v>0.15</v>
      </c>
      <c r="AN587" s="92">
        <f>ROUNDUP(AN582/3,0)</f>
        <v>3</v>
      </c>
      <c r="AO587" s="92"/>
      <c r="AP587" s="92"/>
      <c r="AQ587" s="93">
        <f>AM587*I587*0.1+AL587</f>
        <v>0.29956749999999999</v>
      </c>
      <c r="AR587" s="93">
        <f t="shared" si="750"/>
        <v>2.9956750000000001E-2</v>
      </c>
      <c r="AS587" s="94">
        <f t="shared" si="751"/>
        <v>0.25</v>
      </c>
      <c r="AT587" s="94">
        <f t="shared" si="752"/>
        <v>0.14488106249999999</v>
      </c>
      <c r="AU587" s="93">
        <f>1333*J586*POWER(10,-6)</f>
        <v>4.9987499999999995E-5</v>
      </c>
      <c r="AV587" s="94">
        <f t="shared" si="753"/>
        <v>0.72445529999999991</v>
      </c>
      <c r="AW587" s="95">
        <f t="shared" si="754"/>
        <v>0</v>
      </c>
      <c r="AX587" s="95">
        <f t="shared" si="755"/>
        <v>7.182E-5</v>
      </c>
      <c r="AY587" s="95">
        <f t="shared" si="756"/>
        <v>5.2030379645999996E-5</v>
      </c>
    </row>
    <row r="588" spans="1:51" x14ac:dyDescent="0.3">
      <c r="A588" s="48"/>
      <c r="B588" s="48"/>
      <c r="C588" s="179"/>
      <c r="D588" s="49"/>
      <c r="E588" s="167"/>
      <c r="F588" s="168"/>
      <c r="G588" s="48"/>
      <c r="H588" s="50"/>
      <c r="I588" s="162"/>
      <c r="J588" s="48"/>
      <c r="K588" s="292"/>
      <c r="L588" s="293"/>
      <c r="M588" s="92"/>
      <c r="N588" s="92"/>
      <c r="O588" s="92"/>
      <c r="P588" s="92" t="s">
        <v>85</v>
      </c>
      <c r="Q588" s="92" t="s">
        <v>85</v>
      </c>
      <c r="R588" s="92" t="s">
        <v>85</v>
      </c>
      <c r="S588" s="92" t="s">
        <v>85</v>
      </c>
      <c r="T588" s="92" t="s">
        <v>85</v>
      </c>
      <c r="U588" s="92" t="s">
        <v>85</v>
      </c>
      <c r="V588" s="92" t="s">
        <v>85</v>
      </c>
      <c r="W588" s="92" t="s">
        <v>85</v>
      </c>
      <c r="X588" s="92" t="s">
        <v>85</v>
      </c>
      <c r="Y588" s="92" t="s">
        <v>85</v>
      </c>
      <c r="Z588" s="92" t="s">
        <v>85</v>
      </c>
      <c r="AA588" s="92" t="s">
        <v>85</v>
      </c>
      <c r="AB588" s="92" t="s">
        <v>85</v>
      </c>
      <c r="AC588" s="92" t="s">
        <v>85</v>
      </c>
      <c r="AD588" s="92" t="s">
        <v>85</v>
      </c>
      <c r="AE588" s="92" t="s">
        <v>85</v>
      </c>
      <c r="AF588" s="92" t="s">
        <v>85</v>
      </c>
      <c r="AG588" s="92" t="s">
        <v>85</v>
      </c>
      <c r="AH588" s="92" t="s">
        <v>85</v>
      </c>
      <c r="AI588" t="s">
        <v>85</v>
      </c>
      <c r="AJ588" s="92"/>
      <c r="AK588" s="92"/>
      <c r="AL588" s="92"/>
      <c r="AM588" s="92"/>
      <c r="AN588" s="92"/>
      <c r="AO588" s="92"/>
      <c r="AP588" s="92"/>
      <c r="AQ588" s="93"/>
      <c r="AR588" s="93"/>
      <c r="AS588" s="94"/>
      <c r="AT588" s="94"/>
      <c r="AU588" s="93"/>
      <c r="AV588" s="94"/>
      <c r="AW588" s="95"/>
      <c r="AX588" s="95"/>
      <c r="AY588" s="95"/>
    </row>
    <row r="589" spans="1:51" s="281" customFormat="1" x14ac:dyDescent="0.3">
      <c r="A589" s="48" t="s">
        <v>85</v>
      </c>
      <c r="B589" s="48" t="s">
        <v>85</v>
      </c>
      <c r="C589" s="48" t="s">
        <v>85</v>
      </c>
      <c r="D589" s="48" t="s">
        <v>85</v>
      </c>
      <c r="E589" s="48" t="s">
        <v>85</v>
      </c>
      <c r="F589" s="48" t="s">
        <v>85</v>
      </c>
      <c r="G589" s="48" t="s">
        <v>85</v>
      </c>
      <c r="H589" s="48" t="s">
        <v>85</v>
      </c>
      <c r="I589" s="48" t="s">
        <v>85</v>
      </c>
      <c r="J589" s="48" t="s">
        <v>85</v>
      </c>
      <c r="K589" s="48" t="s">
        <v>85</v>
      </c>
      <c r="L589" s="48" t="s">
        <v>85</v>
      </c>
      <c r="M589" s="48" t="s">
        <v>85</v>
      </c>
      <c r="N589" s="48" t="s">
        <v>85</v>
      </c>
      <c r="O589" s="48" t="s">
        <v>85</v>
      </c>
      <c r="P589" s="48" t="s">
        <v>85</v>
      </c>
      <c r="Q589" s="48" t="s">
        <v>85</v>
      </c>
      <c r="R589" s="48" t="s">
        <v>85</v>
      </c>
      <c r="S589" s="48" t="s">
        <v>85</v>
      </c>
      <c r="T589" s="48" t="s">
        <v>85</v>
      </c>
      <c r="U589" s="48" t="s">
        <v>85</v>
      </c>
      <c r="V589" s="48" t="s">
        <v>85</v>
      </c>
      <c r="W589" s="48" t="s">
        <v>85</v>
      </c>
      <c r="X589" s="48" t="s">
        <v>85</v>
      </c>
      <c r="Y589" s="48" t="s">
        <v>85</v>
      </c>
      <c r="Z589" s="48" t="s">
        <v>85</v>
      </c>
      <c r="AA589" s="48" t="s">
        <v>85</v>
      </c>
      <c r="AB589" s="48" t="s">
        <v>85</v>
      </c>
      <c r="AC589" s="48" t="s">
        <v>85</v>
      </c>
      <c r="AD589" s="48" t="s">
        <v>85</v>
      </c>
      <c r="AE589" s="48" t="s">
        <v>85</v>
      </c>
      <c r="AF589" s="48" t="s">
        <v>85</v>
      </c>
      <c r="AG589" s="48" t="s">
        <v>85</v>
      </c>
      <c r="AH589" s="48" t="s">
        <v>85</v>
      </c>
      <c r="AI589" s="281" t="s">
        <v>85</v>
      </c>
      <c r="AJ589" s="48" t="s">
        <v>85</v>
      </c>
      <c r="AK589" s="48" t="s">
        <v>85</v>
      </c>
      <c r="AL589" s="48" t="s">
        <v>85</v>
      </c>
      <c r="AM589" s="48" t="s">
        <v>85</v>
      </c>
      <c r="AN589" s="48" t="s">
        <v>85</v>
      </c>
      <c r="AO589" s="48" t="s">
        <v>85</v>
      </c>
      <c r="AP589" s="48" t="s">
        <v>85</v>
      </c>
      <c r="AQ589" s="48" t="s">
        <v>85</v>
      </c>
      <c r="AR589" s="48" t="s">
        <v>85</v>
      </c>
      <c r="AS589" s="48" t="s">
        <v>85</v>
      </c>
      <c r="AT589" s="48" t="s">
        <v>85</v>
      </c>
      <c r="AU589" s="48" t="s">
        <v>85</v>
      </c>
      <c r="AV589" s="48" t="s">
        <v>85</v>
      </c>
      <c r="AW589" s="48" t="s">
        <v>85</v>
      </c>
      <c r="AX589" s="48" t="s">
        <v>85</v>
      </c>
      <c r="AY589" s="48" t="s">
        <v>85</v>
      </c>
    </row>
    <row r="590" spans="1:51" s="281" customFormat="1" x14ac:dyDescent="0.3">
      <c r="A590" s="48" t="s">
        <v>85</v>
      </c>
      <c r="B590" s="48" t="s">
        <v>85</v>
      </c>
      <c r="C590" s="48" t="s">
        <v>85</v>
      </c>
      <c r="D590" s="48" t="s">
        <v>85</v>
      </c>
      <c r="E590" s="48" t="s">
        <v>85</v>
      </c>
      <c r="F590" s="48" t="s">
        <v>85</v>
      </c>
      <c r="G590" s="48" t="s">
        <v>85</v>
      </c>
      <c r="H590" s="48" t="s">
        <v>85</v>
      </c>
      <c r="I590" s="48" t="s">
        <v>85</v>
      </c>
      <c r="J590" s="48" t="s">
        <v>85</v>
      </c>
      <c r="K590" s="48" t="s">
        <v>85</v>
      </c>
      <c r="L590" s="48" t="s">
        <v>85</v>
      </c>
      <c r="M590" s="48" t="s">
        <v>85</v>
      </c>
      <c r="N590" s="48" t="s">
        <v>85</v>
      </c>
      <c r="O590" s="48" t="s">
        <v>85</v>
      </c>
      <c r="P590" s="48" t="s">
        <v>85</v>
      </c>
      <c r="Q590" s="48" t="s">
        <v>85</v>
      </c>
      <c r="R590" s="48" t="s">
        <v>85</v>
      </c>
      <c r="S590" s="48" t="s">
        <v>85</v>
      </c>
      <c r="T590" s="48" t="s">
        <v>85</v>
      </c>
      <c r="U590" s="48" t="s">
        <v>85</v>
      </c>
      <c r="V590" s="48" t="s">
        <v>85</v>
      </c>
      <c r="W590" s="48" t="s">
        <v>85</v>
      </c>
      <c r="X590" s="48" t="s">
        <v>85</v>
      </c>
      <c r="Y590" s="48" t="s">
        <v>85</v>
      </c>
      <c r="Z590" s="48" t="s">
        <v>85</v>
      </c>
      <c r="AA590" s="48" t="s">
        <v>85</v>
      </c>
      <c r="AB590" s="48" t="s">
        <v>85</v>
      </c>
      <c r="AC590" s="48" t="s">
        <v>85</v>
      </c>
      <c r="AD590" s="48" t="s">
        <v>85</v>
      </c>
      <c r="AE590" s="48" t="s">
        <v>85</v>
      </c>
      <c r="AF590" s="48" t="s">
        <v>85</v>
      </c>
      <c r="AG590" s="48" t="s">
        <v>85</v>
      </c>
      <c r="AH590" s="48" t="s">
        <v>85</v>
      </c>
      <c r="AI590" s="281" t="s">
        <v>85</v>
      </c>
      <c r="AJ590" s="48" t="s">
        <v>85</v>
      </c>
      <c r="AK590" s="48" t="s">
        <v>85</v>
      </c>
      <c r="AL590" s="48" t="s">
        <v>85</v>
      </c>
      <c r="AM590" s="48" t="s">
        <v>85</v>
      </c>
      <c r="AN590" s="48" t="s">
        <v>85</v>
      </c>
      <c r="AO590" s="48" t="s">
        <v>85</v>
      </c>
      <c r="AP590" s="48" t="s">
        <v>85</v>
      </c>
      <c r="AQ590" s="48" t="s">
        <v>85</v>
      </c>
      <c r="AR590" s="48" t="s">
        <v>85</v>
      </c>
      <c r="AS590" s="48" t="s">
        <v>85</v>
      </c>
      <c r="AT590" s="48" t="s">
        <v>85</v>
      </c>
      <c r="AU590" s="48" t="s">
        <v>85</v>
      </c>
      <c r="AV590" s="48" t="s">
        <v>85</v>
      </c>
      <c r="AW590" s="48" t="s">
        <v>85</v>
      </c>
      <c r="AX590" s="48" t="s">
        <v>85</v>
      </c>
      <c r="AY590" s="48" t="s">
        <v>85</v>
      </c>
    </row>
    <row r="591" spans="1:51" ht="15" thickBot="1" x14ac:dyDescent="0.35">
      <c r="P591" t="s">
        <v>85</v>
      </c>
      <c r="Q591" t="s">
        <v>85</v>
      </c>
      <c r="R591" t="s">
        <v>85</v>
      </c>
      <c r="S591" t="s">
        <v>85</v>
      </c>
      <c r="T591" t="s">
        <v>85</v>
      </c>
      <c r="U591" t="s">
        <v>85</v>
      </c>
      <c r="V591" t="s">
        <v>85</v>
      </c>
      <c r="W591" t="s">
        <v>85</v>
      </c>
      <c r="X591" t="s">
        <v>85</v>
      </c>
      <c r="Y591" t="s">
        <v>85</v>
      </c>
      <c r="Z591" t="s">
        <v>85</v>
      </c>
      <c r="AA591" t="s">
        <v>85</v>
      </c>
      <c r="AB591" t="s">
        <v>85</v>
      </c>
      <c r="AC591" t="s">
        <v>85</v>
      </c>
      <c r="AD591" t="s">
        <v>85</v>
      </c>
      <c r="AE591" t="s">
        <v>85</v>
      </c>
      <c r="AF591" t="s">
        <v>85</v>
      </c>
      <c r="AG591" t="s">
        <v>85</v>
      </c>
      <c r="AH591" t="s">
        <v>85</v>
      </c>
      <c r="AI591" t="s">
        <v>85</v>
      </c>
    </row>
    <row r="592" spans="1:51" ht="15" thickBot="1" x14ac:dyDescent="0.35">
      <c r="A592" s="48" t="s">
        <v>19</v>
      </c>
      <c r="B592" s="163" t="s">
        <v>394</v>
      </c>
      <c r="C592" s="179" t="s">
        <v>168</v>
      </c>
      <c r="D592" s="49" t="s">
        <v>60</v>
      </c>
      <c r="E592" s="166">
        <v>9.9999999999999995E-8</v>
      </c>
      <c r="F592" s="163">
        <v>258</v>
      </c>
      <c r="G592" s="48">
        <v>0.2</v>
      </c>
      <c r="H592" s="50">
        <f>E592*F592*G592</f>
        <v>5.1600000000000006E-6</v>
      </c>
      <c r="I592" s="164">
        <v>8.9600000000000009</v>
      </c>
      <c r="J592" s="162">
        <f>I592</f>
        <v>8.9600000000000009</v>
      </c>
      <c r="K592" s="172" t="s">
        <v>184</v>
      </c>
      <c r="L592" s="177">
        <f>I592*20</f>
        <v>179.20000000000002</v>
      </c>
      <c r="M592" s="92" t="str">
        <f t="shared" ref="M592:M597" si="758">A592</f>
        <v>С1</v>
      </c>
      <c r="N592" s="92" t="str">
        <f t="shared" ref="N592:N597" si="759">B592</f>
        <v>Трубопровод насыщенного амина Рег. №ТТ-336</v>
      </c>
      <c r="O592" s="92" t="str">
        <f t="shared" ref="O592:O597" si="760">D592</f>
        <v>Полное-пожар</v>
      </c>
      <c r="P592" s="92">
        <v>16</v>
      </c>
      <c r="Q592" s="92">
        <v>21.7</v>
      </c>
      <c r="R592" s="92">
        <v>30.2</v>
      </c>
      <c r="S592" s="92">
        <v>55.2</v>
      </c>
      <c r="T592" s="92" t="s">
        <v>85</v>
      </c>
      <c r="U592" s="92" t="s">
        <v>85</v>
      </c>
      <c r="V592" s="92" t="s">
        <v>85</v>
      </c>
      <c r="W592" s="92" t="s">
        <v>85</v>
      </c>
      <c r="X592" s="92" t="s">
        <v>85</v>
      </c>
      <c r="Y592" s="92" t="s">
        <v>85</v>
      </c>
      <c r="Z592" s="92" t="s">
        <v>85</v>
      </c>
      <c r="AA592" s="92" t="s">
        <v>85</v>
      </c>
      <c r="AB592" s="92" t="s">
        <v>85</v>
      </c>
      <c r="AC592" s="92" t="s">
        <v>85</v>
      </c>
      <c r="AD592" s="92" t="s">
        <v>85</v>
      </c>
      <c r="AE592" s="92" t="s">
        <v>85</v>
      </c>
      <c r="AF592" s="92" t="s">
        <v>85</v>
      </c>
      <c r="AG592" s="92" t="s">
        <v>85</v>
      </c>
      <c r="AH592" s="92" t="s">
        <v>85</v>
      </c>
      <c r="AI592" t="s">
        <v>85</v>
      </c>
      <c r="AJ592" s="52">
        <v>2</v>
      </c>
      <c r="AK592" s="52">
        <v>4</v>
      </c>
      <c r="AL592" s="165">
        <v>2.2999999999999998</v>
      </c>
      <c r="AM592" s="165">
        <v>5.8000000000000003E-2</v>
      </c>
      <c r="AN592" s="165">
        <v>7</v>
      </c>
      <c r="AO592" s="92"/>
      <c r="AP592" s="92"/>
      <c r="AQ592" s="93">
        <f>AM592*I592+AL592</f>
        <v>2.81968</v>
      </c>
      <c r="AR592" s="93">
        <f>0.1*AQ592</f>
        <v>0.281968</v>
      </c>
      <c r="AS592" s="94">
        <f>AJ592*3+0.25*AK592</f>
        <v>7</v>
      </c>
      <c r="AT592" s="94">
        <f>SUM(AQ592:AS592)/4</f>
        <v>2.5254120000000002</v>
      </c>
      <c r="AU592" s="93">
        <f>10068.2*J592*POWER(10,-6)</f>
        <v>9.0211072000000017E-2</v>
      </c>
      <c r="AV592" s="94">
        <f>AU592+AT592+AS592+AR592+AQ592</f>
        <v>12.717271072000001</v>
      </c>
      <c r="AW592" s="95">
        <f>AJ592*H592</f>
        <v>1.0320000000000001E-5</v>
      </c>
      <c r="AX592" s="95">
        <f>H592*AK592</f>
        <v>2.0640000000000002E-5</v>
      </c>
      <c r="AY592" s="95">
        <f>H592*AV592</f>
        <v>6.5621118731520005E-5</v>
      </c>
    </row>
    <row r="593" spans="1:51" ht="15" thickBot="1" x14ac:dyDescent="0.35">
      <c r="A593" s="48" t="s">
        <v>20</v>
      </c>
      <c r="B593" s="48" t="str">
        <f>B592</f>
        <v>Трубопровод насыщенного амина Рег. №ТТ-336</v>
      </c>
      <c r="C593" s="179" t="s">
        <v>169</v>
      </c>
      <c r="D593" s="49" t="s">
        <v>63</v>
      </c>
      <c r="E593" s="167">
        <f>E592</f>
        <v>9.9999999999999995E-8</v>
      </c>
      <c r="F593" s="168">
        <f>F592</f>
        <v>258</v>
      </c>
      <c r="G593" s="48">
        <v>0.04</v>
      </c>
      <c r="H593" s="50">
        <f t="shared" ref="H593:H597" si="761">E593*F593*G593</f>
        <v>1.032E-6</v>
      </c>
      <c r="I593" s="162">
        <f>I592</f>
        <v>8.9600000000000009</v>
      </c>
      <c r="J593" s="163">
        <v>0.12</v>
      </c>
      <c r="K593" s="172" t="s">
        <v>185</v>
      </c>
      <c r="L593" s="177">
        <v>0</v>
      </c>
      <c r="M593" s="92" t="str">
        <f t="shared" si="758"/>
        <v>С2</v>
      </c>
      <c r="N593" s="92" t="str">
        <f t="shared" si="759"/>
        <v>Трубопровод насыщенного амина Рег. №ТТ-336</v>
      </c>
      <c r="O593" s="92" t="str">
        <f t="shared" si="760"/>
        <v>Полное-взрыв</v>
      </c>
      <c r="P593" s="92" t="s">
        <v>85</v>
      </c>
      <c r="Q593" s="92" t="s">
        <v>85</v>
      </c>
      <c r="R593" s="92" t="s">
        <v>85</v>
      </c>
      <c r="S593" s="92" t="s">
        <v>85</v>
      </c>
      <c r="T593" s="92">
        <v>0</v>
      </c>
      <c r="U593" s="92">
        <v>0</v>
      </c>
      <c r="V593" s="92">
        <v>45.6</v>
      </c>
      <c r="W593" s="92">
        <v>124.6</v>
      </c>
      <c r="X593" s="92">
        <v>213.6</v>
      </c>
      <c r="Y593" s="92" t="s">
        <v>85</v>
      </c>
      <c r="Z593" s="92" t="s">
        <v>85</v>
      </c>
      <c r="AA593" s="92" t="s">
        <v>85</v>
      </c>
      <c r="AB593" s="92" t="s">
        <v>85</v>
      </c>
      <c r="AC593" s="92" t="s">
        <v>85</v>
      </c>
      <c r="AD593" s="92" t="s">
        <v>85</v>
      </c>
      <c r="AE593" s="92" t="s">
        <v>85</v>
      </c>
      <c r="AF593" s="92" t="s">
        <v>85</v>
      </c>
      <c r="AG593" s="92" t="s">
        <v>85</v>
      </c>
      <c r="AH593" s="92" t="s">
        <v>85</v>
      </c>
      <c r="AI593" t="s">
        <v>85</v>
      </c>
      <c r="AJ593" s="52">
        <v>2</v>
      </c>
      <c r="AK593" s="52">
        <v>5</v>
      </c>
      <c r="AL593" s="92">
        <f>AL592</f>
        <v>2.2999999999999998</v>
      </c>
      <c r="AM593" s="92">
        <f>AM592</f>
        <v>5.8000000000000003E-2</v>
      </c>
      <c r="AN593" s="92">
        <f>AN592</f>
        <v>7</v>
      </c>
      <c r="AO593" s="92"/>
      <c r="AP593" s="92"/>
      <c r="AQ593" s="93">
        <f>AM593*I593+AL593</f>
        <v>2.81968</v>
      </c>
      <c r="AR593" s="93">
        <f t="shared" ref="AR593:AR597" si="762">0.1*AQ593</f>
        <v>0.281968</v>
      </c>
      <c r="AS593" s="94">
        <f t="shared" ref="AS593:AS597" si="763">AJ593*3+0.25*AK593</f>
        <v>7.25</v>
      </c>
      <c r="AT593" s="94">
        <f t="shared" ref="AT593:AT597" si="764">SUM(AQ593:AS593)/4</f>
        <v>2.5879120000000002</v>
      </c>
      <c r="AU593" s="93">
        <f>10068.2*J593*POWER(10,-6)*10</f>
        <v>1.208184E-2</v>
      </c>
      <c r="AV593" s="94">
        <f t="shared" ref="AV593:AV597" si="765">AU593+AT593+AS593+AR593+AQ593</f>
        <v>12.951641839999999</v>
      </c>
      <c r="AW593" s="95">
        <f t="shared" ref="AW593:AW597" si="766">AJ593*H593</f>
        <v>2.0640000000000001E-6</v>
      </c>
      <c r="AX593" s="95">
        <f t="shared" ref="AX593:AX597" si="767">H593*AK593</f>
        <v>5.1599999999999997E-6</v>
      </c>
      <c r="AY593" s="95">
        <f t="shared" ref="AY593:AY597" si="768">H593*AV593</f>
        <v>1.336609437888E-5</v>
      </c>
    </row>
    <row r="594" spans="1:51" x14ac:dyDescent="0.3">
      <c r="A594" s="48" t="s">
        <v>21</v>
      </c>
      <c r="B594" s="48" t="str">
        <f>B592</f>
        <v>Трубопровод насыщенного амина Рег. №ТТ-336</v>
      </c>
      <c r="C594" s="179" t="s">
        <v>178</v>
      </c>
      <c r="D594" s="49" t="s">
        <v>180</v>
      </c>
      <c r="E594" s="167">
        <f>E592</f>
        <v>9.9999999999999995E-8</v>
      </c>
      <c r="F594" s="168">
        <f>F592</f>
        <v>258</v>
      </c>
      <c r="G594" s="48">
        <v>0.76</v>
      </c>
      <c r="H594" s="50">
        <f t="shared" si="761"/>
        <v>1.9607999999999999E-5</v>
      </c>
      <c r="I594" s="162">
        <f>I592</f>
        <v>8.9600000000000009</v>
      </c>
      <c r="J594" s="162">
        <f>J593</f>
        <v>0.12</v>
      </c>
      <c r="K594" s="172" t="s">
        <v>186</v>
      </c>
      <c r="L594" s="177">
        <v>0</v>
      </c>
      <c r="M594" s="92" t="str">
        <f t="shared" si="758"/>
        <v>С3</v>
      </c>
      <c r="N594" s="92" t="str">
        <f t="shared" si="759"/>
        <v>Трубопровод насыщенного амина Рег. №ТТ-336</v>
      </c>
      <c r="O594" s="92" t="str">
        <f t="shared" si="760"/>
        <v>Полное-токси</v>
      </c>
      <c r="P594" s="92" t="s">
        <v>85</v>
      </c>
      <c r="Q594" s="92" t="s">
        <v>85</v>
      </c>
      <c r="R594" s="92" t="s">
        <v>85</v>
      </c>
      <c r="S594" s="92" t="s">
        <v>85</v>
      </c>
      <c r="T594" s="92" t="s">
        <v>85</v>
      </c>
      <c r="U594" s="92" t="s">
        <v>85</v>
      </c>
      <c r="V594" s="92" t="s">
        <v>85</v>
      </c>
      <c r="W594" s="92" t="s">
        <v>85</v>
      </c>
      <c r="X594" s="92" t="s">
        <v>85</v>
      </c>
      <c r="Y594" s="92" t="s">
        <v>85</v>
      </c>
      <c r="Z594" s="92" t="s">
        <v>85</v>
      </c>
      <c r="AA594" s="92" t="s">
        <v>85</v>
      </c>
      <c r="AB594" s="92" t="s">
        <v>85</v>
      </c>
      <c r="AC594" s="92">
        <v>15</v>
      </c>
      <c r="AD594" s="92">
        <v>43.8</v>
      </c>
      <c r="AE594" s="92" t="s">
        <v>85</v>
      </c>
      <c r="AF594" s="92" t="s">
        <v>85</v>
      </c>
      <c r="AG594" s="92" t="s">
        <v>85</v>
      </c>
      <c r="AH594" s="92" t="s">
        <v>85</v>
      </c>
      <c r="AI594" t="s">
        <v>85</v>
      </c>
      <c r="AJ594" s="92">
        <v>0</v>
      </c>
      <c r="AK594" s="92">
        <v>1</v>
      </c>
      <c r="AL594" s="92">
        <f>AL592</f>
        <v>2.2999999999999998</v>
      </c>
      <c r="AM594" s="92">
        <f>AM592</f>
        <v>5.8000000000000003E-2</v>
      </c>
      <c r="AN594" s="92">
        <f>AN592</f>
        <v>7</v>
      </c>
      <c r="AO594" s="92"/>
      <c r="AP594" s="92"/>
      <c r="AQ594" s="93">
        <f>AM594*I594*0.1+AL594</f>
        <v>2.3519679999999998</v>
      </c>
      <c r="AR594" s="93">
        <f t="shared" si="762"/>
        <v>0.23519679999999998</v>
      </c>
      <c r="AS594" s="94">
        <f t="shared" si="763"/>
        <v>0.25</v>
      </c>
      <c r="AT594" s="94">
        <f t="shared" si="764"/>
        <v>0.70929120000000001</v>
      </c>
      <c r="AU594" s="93">
        <f>1333*J593*POWER(10,-6)</f>
        <v>1.5996000000000001E-4</v>
      </c>
      <c r="AV594" s="94">
        <f t="shared" si="765"/>
        <v>3.5466159599999996</v>
      </c>
      <c r="AW594" s="95">
        <f t="shared" si="766"/>
        <v>0</v>
      </c>
      <c r="AX594" s="95">
        <f t="shared" si="767"/>
        <v>1.9607999999999999E-5</v>
      </c>
      <c r="AY594" s="95">
        <f t="shared" si="768"/>
        <v>6.9542045743679995E-5</v>
      </c>
    </row>
    <row r="595" spans="1:51" x14ac:dyDescent="0.3">
      <c r="A595" s="48" t="s">
        <v>22</v>
      </c>
      <c r="B595" s="48" t="str">
        <f>B592</f>
        <v>Трубопровод насыщенного амина Рег. №ТТ-336</v>
      </c>
      <c r="C595" s="179" t="s">
        <v>171</v>
      </c>
      <c r="D595" s="49" t="s">
        <v>86</v>
      </c>
      <c r="E595" s="166">
        <v>4.9999999999999998E-7</v>
      </c>
      <c r="F595" s="168">
        <f>F592</f>
        <v>258</v>
      </c>
      <c r="G595" s="48">
        <v>0.2</v>
      </c>
      <c r="H595" s="50">
        <f t="shared" si="761"/>
        <v>2.58E-5</v>
      </c>
      <c r="I595" s="162">
        <f>0.15*I592</f>
        <v>1.3440000000000001</v>
      </c>
      <c r="J595" s="162">
        <f>I595</f>
        <v>1.3440000000000001</v>
      </c>
      <c r="K595" s="174" t="s">
        <v>188</v>
      </c>
      <c r="L595" s="178">
        <v>45390</v>
      </c>
      <c r="M595" s="92" t="str">
        <f t="shared" si="758"/>
        <v>С4</v>
      </c>
      <c r="N595" s="92" t="str">
        <f t="shared" si="759"/>
        <v>Трубопровод насыщенного амина Рег. №ТТ-336</v>
      </c>
      <c r="O595" s="92" t="str">
        <f t="shared" si="760"/>
        <v>Частичное-пожар</v>
      </c>
      <c r="P595" s="92">
        <v>12</v>
      </c>
      <c r="Q595" s="92">
        <v>15.1</v>
      </c>
      <c r="R595" s="92">
        <v>19.600000000000001</v>
      </c>
      <c r="S595" s="92">
        <v>32.9</v>
      </c>
      <c r="T595" s="92" t="s">
        <v>85</v>
      </c>
      <c r="U595" s="92" t="s">
        <v>85</v>
      </c>
      <c r="V595" s="92" t="s">
        <v>85</v>
      </c>
      <c r="W595" s="92" t="s">
        <v>85</v>
      </c>
      <c r="X595" s="92" t="s">
        <v>85</v>
      </c>
      <c r="Y595" s="92" t="s">
        <v>85</v>
      </c>
      <c r="Z595" s="92" t="s">
        <v>85</v>
      </c>
      <c r="AA595" s="92" t="s">
        <v>85</v>
      </c>
      <c r="AB595" s="92" t="s">
        <v>85</v>
      </c>
      <c r="AC595" s="92" t="s">
        <v>85</v>
      </c>
      <c r="AD595" s="92" t="s">
        <v>85</v>
      </c>
      <c r="AE595" s="92" t="s">
        <v>85</v>
      </c>
      <c r="AF595" s="92" t="s">
        <v>85</v>
      </c>
      <c r="AG595" s="92" t="s">
        <v>85</v>
      </c>
      <c r="AH595" s="92" t="s">
        <v>85</v>
      </c>
      <c r="AI595" t="s">
        <v>85</v>
      </c>
      <c r="AJ595" s="92">
        <v>0</v>
      </c>
      <c r="AK595" s="92">
        <v>2</v>
      </c>
      <c r="AL595" s="92">
        <f>0.1*$AL$2</f>
        <v>0.25</v>
      </c>
      <c r="AM595" s="92">
        <f>AM592</f>
        <v>5.8000000000000003E-2</v>
      </c>
      <c r="AN595" s="92">
        <f>ROUNDUP(AN592/3,0)</f>
        <v>3</v>
      </c>
      <c r="AO595" s="92"/>
      <c r="AP595" s="92"/>
      <c r="AQ595" s="93">
        <f>AM595*I595+AL595</f>
        <v>0.32795200000000002</v>
      </c>
      <c r="AR595" s="93">
        <f t="shared" si="762"/>
        <v>3.2795200000000004E-2</v>
      </c>
      <c r="AS595" s="94">
        <f t="shared" si="763"/>
        <v>0.5</v>
      </c>
      <c r="AT595" s="94">
        <f t="shared" si="764"/>
        <v>0.21518680000000001</v>
      </c>
      <c r="AU595" s="93">
        <f>10068.2*J595*POWER(10,-6)</f>
        <v>1.3531660800000001E-2</v>
      </c>
      <c r="AV595" s="94">
        <f t="shared" si="765"/>
        <v>1.0894656608000002</v>
      </c>
      <c r="AW595" s="95">
        <f t="shared" si="766"/>
        <v>0</v>
      </c>
      <c r="AX595" s="95">
        <f t="shared" si="767"/>
        <v>5.1600000000000001E-5</v>
      </c>
      <c r="AY595" s="95">
        <f t="shared" si="768"/>
        <v>2.8108214048640004E-5</v>
      </c>
    </row>
    <row r="596" spans="1:51" x14ac:dyDescent="0.3">
      <c r="A596" s="48" t="s">
        <v>23</v>
      </c>
      <c r="B596" s="48" t="str">
        <f>B592</f>
        <v>Трубопровод насыщенного амина Рег. №ТТ-336</v>
      </c>
      <c r="C596" s="179" t="s">
        <v>172</v>
      </c>
      <c r="D596" s="49" t="s">
        <v>174</v>
      </c>
      <c r="E596" s="167">
        <f>E595</f>
        <v>4.9999999999999998E-7</v>
      </c>
      <c r="F596" s="168">
        <f>F592</f>
        <v>258</v>
      </c>
      <c r="G596" s="48">
        <v>0.04</v>
      </c>
      <c r="H596" s="50">
        <f t="shared" si="761"/>
        <v>5.1599999999999997E-6</v>
      </c>
      <c r="I596" s="162">
        <f>0.15*I592</f>
        <v>1.3440000000000001</v>
      </c>
      <c r="J596" s="162">
        <f>0.15*J593</f>
        <v>1.7999999999999999E-2</v>
      </c>
      <c r="K596" s="174" t="s">
        <v>189</v>
      </c>
      <c r="L596" s="178">
        <v>3</v>
      </c>
      <c r="M596" s="92" t="str">
        <f t="shared" si="758"/>
        <v>С5</v>
      </c>
      <c r="N596" s="92" t="str">
        <f t="shared" si="759"/>
        <v>Трубопровод насыщенного амина Рег. №ТТ-336</v>
      </c>
      <c r="O596" s="92" t="str">
        <f t="shared" si="760"/>
        <v>Частичное-пожар-вспышка</v>
      </c>
      <c r="P596" s="92" t="s">
        <v>85</v>
      </c>
      <c r="Q596" s="92" t="s">
        <v>85</v>
      </c>
      <c r="R596" s="92" t="s">
        <v>85</v>
      </c>
      <c r="S596" s="92" t="s">
        <v>85</v>
      </c>
      <c r="T596" s="92" t="s">
        <v>85</v>
      </c>
      <c r="U596" s="92" t="s">
        <v>85</v>
      </c>
      <c r="V596" s="92" t="s">
        <v>85</v>
      </c>
      <c r="W596" s="92" t="s">
        <v>85</v>
      </c>
      <c r="X596" s="92" t="s">
        <v>85</v>
      </c>
      <c r="Y596" s="92" t="s">
        <v>85</v>
      </c>
      <c r="Z596" s="92" t="s">
        <v>85</v>
      </c>
      <c r="AA596" s="92">
        <v>8.9</v>
      </c>
      <c r="AB596" s="92">
        <v>10.68</v>
      </c>
      <c r="AC596" s="92" t="s">
        <v>85</v>
      </c>
      <c r="AD596" s="92" t="s">
        <v>85</v>
      </c>
      <c r="AE596" s="92" t="s">
        <v>85</v>
      </c>
      <c r="AF596" s="92" t="s">
        <v>85</v>
      </c>
      <c r="AG596" s="92" t="s">
        <v>85</v>
      </c>
      <c r="AH596" s="92" t="s">
        <v>85</v>
      </c>
      <c r="AI596" t="s">
        <v>85</v>
      </c>
      <c r="AJ596" s="92">
        <v>0</v>
      </c>
      <c r="AK596" s="92">
        <v>1</v>
      </c>
      <c r="AL596" s="92">
        <f>0.1*$AL$2</f>
        <v>0.25</v>
      </c>
      <c r="AM596" s="92">
        <f>AM592</f>
        <v>5.8000000000000003E-2</v>
      </c>
      <c r="AN596" s="92">
        <f>ROUNDUP(AN592/3,0)</f>
        <v>3</v>
      </c>
      <c r="AO596" s="92"/>
      <c r="AP596" s="92"/>
      <c r="AQ596" s="93">
        <f t="shared" ref="AQ596" si="769">AM596*I596+AL596</f>
        <v>0.32795200000000002</v>
      </c>
      <c r="AR596" s="93">
        <f t="shared" si="762"/>
        <v>3.2795200000000004E-2</v>
      </c>
      <c r="AS596" s="94">
        <f t="shared" si="763"/>
        <v>0.25</v>
      </c>
      <c r="AT596" s="94">
        <f t="shared" si="764"/>
        <v>0.15268680000000001</v>
      </c>
      <c r="AU596" s="93">
        <f>10068.2*J596*POWER(10,-6)*10</f>
        <v>1.8122759999999998E-3</v>
      </c>
      <c r="AV596" s="94">
        <f t="shared" si="765"/>
        <v>0.76524627600000006</v>
      </c>
      <c r="AW596" s="95">
        <f t="shared" si="766"/>
        <v>0</v>
      </c>
      <c r="AX596" s="95">
        <f t="shared" si="767"/>
        <v>5.1599999999999997E-6</v>
      </c>
      <c r="AY596" s="95">
        <f t="shared" si="768"/>
        <v>3.9486707841600002E-6</v>
      </c>
    </row>
    <row r="597" spans="1:51" ht="15" thickBot="1" x14ac:dyDescent="0.35">
      <c r="A597" s="48" t="s">
        <v>24</v>
      </c>
      <c r="B597" s="48" t="str">
        <f>B592</f>
        <v>Трубопровод насыщенного амина Рег. №ТТ-336</v>
      </c>
      <c r="C597" s="179" t="s">
        <v>179</v>
      </c>
      <c r="D597" s="49" t="s">
        <v>181</v>
      </c>
      <c r="E597" s="167">
        <f>E595</f>
        <v>4.9999999999999998E-7</v>
      </c>
      <c r="F597" s="168">
        <f>F592</f>
        <v>258</v>
      </c>
      <c r="G597" s="48">
        <v>0.76</v>
      </c>
      <c r="H597" s="50">
        <f t="shared" si="761"/>
        <v>9.803999999999999E-5</v>
      </c>
      <c r="I597" s="162">
        <f>0.15*I592</f>
        <v>1.3440000000000001</v>
      </c>
      <c r="J597" s="162">
        <f>J596</f>
        <v>1.7999999999999999E-2</v>
      </c>
      <c r="K597" s="175" t="s">
        <v>200</v>
      </c>
      <c r="L597" s="231">
        <v>2</v>
      </c>
      <c r="M597" s="92" t="str">
        <f t="shared" si="758"/>
        <v>С6</v>
      </c>
      <c r="N597" s="92" t="str">
        <f t="shared" si="759"/>
        <v>Трубопровод насыщенного амина Рег. №ТТ-336</v>
      </c>
      <c r="O597" s="92" t="str">
        <f t="shared" si="760"/>
        <v>Частичное-токси</v>
      </c>
      <c r="P597" s="92" t="s">
        <v>85</v>
      </c>
      <c r="Q597" s="92" t="s">
        <v>85</v>
      </c>
      <c r="R597" s="92" t="s">
        <v>85</v>
      </c>
      <c r="S597" s="92" t="s">
        <v>85</v>
      </c>
      <c r="T597" s="92" t="s">
        <v>85</v>
      </c>
      <c r="U597" s="92" t="s">
        <v>85</v>
      </c>
      <c r="V597" s="92" t="s">
        <v>85</v>
      </c>
      <c r="W597" s="92" t="s">
        <v>85</v>
      </c>
      <c r="X597" s="92" t="s">
        <v>85</v>
      </c>
      <c r="Y597" s="92" t="s">
        <v>85</v>
      </c>
      <c r="Z597" s="92" t="s">
        <v>85</v>
      </c>
      <c r="AA597" s="92" t="s">
        <v>85</v>
      </c>
      <c r="AB597" s="92" t="s">
        <v>85</v>
      </c>
      <c r="AC597" s="92">
        <v>2.2000000000000002</v>
      </c>
      <c r="AD597" s="92">
        <v>6.6</v>
      </c>
      <c r="AE597" s="92" t="s">
        <v>85</v>
      </c>
      <c r="AF597" s="92" t="s">
        <v>85</v>
      </c>
      <c r="AG597" s="92" t="s">
        <v>85</v>
      </c>
      <c r="AH597" s="92" t="s">
        <v>85</v>
      </c>
      <c r="AI597" t="s">
        <v>85</v>
      </c>
      <c r="AJ597" s="92">
        <v>0</v>
      </c>
      <c r="AK597" s="92">
        <v>1</v>
      </c>
      <c r="AL597" s="92">
        <f>0.1*$AL$2</f>
        <v>0.25</v>
      </c>
      <c r="AM597" s="92">
        <f>AM592</f>
        <v>5.8000000000000003E-2</v>
      </c>
      <c r="AN597" s="92">
        <f>ROUNDUP(AN592/3,0)</f>
        <v>3</v>
      </c>
      <c r="AO597" s="92"/>
      <c r="AP597" s="92"/>
      <c r="AQ597" s="93">
        <f>AM597*I597*0.1+AL597</f>
        <v>0.2577952</v>
      </c>
      <c r="AR597" s="93">
        <f t="shared" si="762"/>
        <v>2.577952E-2</v>
      </c>
      <c r="AS597" s="94">
        <f t="shared" si="763"/>
        <v>0.25</v>
      </c>
      <c r="AT597" s="94">
        <f t="shared" si="764"/>
        <v>0.13339368000000001</v>
      </c>
      <c r="AU597" s="93">
        <f>1333*J596*POWER(10,-6)</f>
        <v>2.3993999999999998E-5</v>
      </c>
      <c r="AV597" s="94">
        <f t="shared" si="765"/>
        <v>0.66699239399999999</v>
      </c>
      <c r="AW597" s="95">
        <f t="shared" si="766"/>
        <v>0</v>
      </c>
      <c r="AX597" s="95">
        <f t="shared" si="767"/>
        <v>9.803999999999999E-5</v>
      </c>
      <c r="AY597" s="95">
        <f t="shared" si="768"/>
        <v>6.5391934307759995E-5</v>
      </c>
    </row>
    <row r="598" spans="1:51" x14ac:dyDescent="0.3">
      <c r="A598" s="48"/>
      <c r="B598" s="48"/>
      <c r="C598" s="179"/>
      <c r="D598" s="49"/>
      <c r="E598" s="167"/>
      <c r="F598" s="168"/>
      <c r="G598" s="48"/>
      <c r="H598" s="50"/>
      <c r="I598" s="162"/>
      <c r="J598" s="48"/>
      <c r="K598" s="292"/>
      <c r="L598" s="293"/>
      <c r="M598" s="92"/>
      <c r="N598" s="92"/>
      <c r="O598" s="92"/>
      <c r="P598" s="92" t="s">
        <v>85</v>
      </c>
      <c r="Q598" s="92" t="s">
        <v>85</v>
      </c>
      <c r="R598" s="92" t="s">
        <v>85</v>
      </c>
      <c r="S598" s="92" t="s">
        <v>85</v>
      </c>
      <c r="T598" s="92" t="s">
        <v>85</v>
      </c>
      <c r="U598" s="92" t="s">
        <v>85</v>
      </c>
      <c r="V598" s="92" t="s">
        <v>85</v>
      </c>
      <c r="W598" s="92" t="s">
        <v>85</v>
      </c>
      <c r="X598" s="92" t="s">
        <v>85</v>
      </c>
      <c r="Y598" s="92" t="s">
        <v>85</v>
      </c>
      <c r="Z598" s="92" t="s">
        <v>85</v>
      </c>
      <c r="AA598" s="92" t="s">
        <v>85</v>
      </c>
      <c r="AB598" s="92" t="s">
        <v>85</v>
      </c>
      <c r="AC598" s="92" t="s">
        <v>85</v>
      </c>
      <c r="AD598" s="92" t="s">
        <v>85</v>
      </c>
      <c r="AE598" s="92" t="s">
        <v>85</v>
      </c>
      <c r="AF598" s="92" t="s">
        <v>85</v>
      </c>
      <c r="AG598" s="92" t="s">
        <v>85</v>
      </c>
      <c r="AH598" s="92" t="s">
        <v>85</v>
      </c>
      <c r="AI598" t="s">
        <v>85</v>
      </c>
      <c r="AJ598" s="92"/>
      <c r="AK598" s="92"/>
      <c r="AL598" s="92"/>
      <c r="AM598" s="92"/>
      <c r="AN598" s="92"/>
      <c r="AO598" s="92"/>
      <c r="AP598" s="92"/>
      <c r="AQ598" s="93"/>
      <c r="AR598" s="93"/>
      <c r="AS598" s="94"/>
      <c r="AT598" s="94"/>
      <c r="AU598" s="93"/>
      <c r="AV598" s="94"/>
      <c r="AW598" s="95"/>
      <c r="AX598" s="95"/>
      <c r="AY598" s="95"/>
    </row>
    <row r="599" spans="1:51" s="281" customFormat="1" x14ac:dyDescent="0.3">
      <c r="A599" s="48" t="s">
        <v>85</v>
      </c>
      <c r="B599" s="48" t="s">
        <v>85</v>
      </c>
      <c r="C599" s="48" t="s">
        <v>85</v>
      </c>
      <c r="D599" s="48" t="s">
        <v>85</v>
      </c>
      <c r="E599" s="48" t="s">
        <v>85</v>
      </c>
      <c r="F599" s="48" t="s">
        <v>85</v>
      </c>
      <c r="G599" s="48" t="s">
        <v>85</v>
      </c>
      <c r="H599" s="48" t="s">
        <v>85</v>
      </c>
      <c r="I599" s="48" t="s">
        <v>85</v>
      </c>
      <c r="J599" s="48" t="s">
        <v>85</v>
      </c>
      <c r="K599" s="48" t="s">
        <v>85</v>
      </c>
      <c r="L599" s="48" t="s">
        <v>85</v>
      </c>
      <c r="M599" s="48" t="s">
        <v>85</v>
      </c>
      <c r="N599" s="48" t="s">
        <v>85</v>
      </c>
      <c r="O599" s="48" t="s">
        <v>85</v>
      </c>
      <c r="P599" s="48" t="s">
        <v>85</v>
      </c>
      <c r="Q599" s="48" t="s">
        <v>85</v>
      </c>
      <c r="R599" s="48" t="s">
        <v>85</v>
      </c>
      <c r="S599" s="48" t="s">
        <v>85</v>
      </c>
      <c r="T599" s="48" t="s">
        <v>85</v>
      </c>
      <c r="U599" s="48" t="s">
        <v>85</v>
      </c>
      <c r="V599" s="48" t="s">
        <v>85</v>
      </c>
      <c r="W599" s="48" t="s">
        <v>85</v>
      </c>
      <c r="X599" s="48" t="s">
        <v>85</v>
      </c>
      <c r="Y599" s="48" t="s">
        <v>85</v>
      </c>
      <c r="Z599" s="48" t="s">
        <v>85</v>
      </c>
      <c r="AA599" s="48" t="s">
        <v>85</v>
      </c>
      <c r="AB599" s="48" t="s">
        <v>85</v>
      </c>
      <c r="AC599" s="48" t="s">
        <v>85</v>
      </c>
      <c r="AD599" s="48" t="s">
        <v>85</v>
      </c>
      <c r="AE599" s="48" t="s">
        <v>85</v>
      </c>
      <c r="AF599" s="48" t="s">
        <v>85</v>
      </c>
      <c r="AG599" s="48" t="s">
        <v>85</v>
      </c>
      <c r="AH599" s="48" t="s">
        <v>85</v>
      </c>
      <c r="AI599" s="281" t="s">
        <v>85</v>
      </c>
      <c r="AJ599" s="48" t="s">
        <v>85</v>
      </c>
      <c r="AK599" s="48" t="s">
        <v>85</v>
      </c>
      <c r="AL599" s="48" t="s">
        <v>85</v>
      </c>
      <c r="AM599" s="48" t="s">
        <v>85</v>
      </c>
      <c r="AN599" s="48" t="s">
        <v>85</v>
      </c>
      <c r="AO599" s="48" t="s">
        <v>85</v>
      </c>
      <c r="AP599" s="48" t="s">
        <v>85</v>
      </c>
      <c r="AQ599" s="48" t="s">
        <v>85</v>
      </c>
      <c r="AR599" s="48" t="s">
        <v>85</v>
      </c>
      <c r="AS599" s="48" t="s">
        <v>85</v>
      </c>
      <c r="AT599" s="48" t="s">
        <v>85</v>
      </c>
      <c r="AU599" s="48" t="s">
        <v>85</v>
      </c>
      <c r="AV599" s="48" t="s">
        <v>85</v>
      </c>
      <c r="AW599" s="48" t="s">
        <v>85</v>
      </c>
      <c r="AX599" s="48" t="s">
        <v>85</v>
      </c>
      <c r="AY599" s="48" t="s">
        <v>85</v>
      </c>
    </row>
    <row r="600" spans="1:51" s="281" customFormat="1" x14ac:dyDescent="0.3">
      <c r="A600" s="48" t="s">
        <v>85</v>
      </c>
      <c r="B600" s="48" t="s">
        <v>85</v>
      </c>
      <c r="C600" s="48" t="s">
        <v>85</v>
      </c>
      <c r="D600" s="48" t="s">
        <v>85</v>
      </c>
      <c r="E600" s="48" t="s">
        <v>85</v>
      </c>
      <c r="F600" s="48" t="s">
        <v>85</v>
      </c>
      <c r="G600" s="48" t="s">
        <v>85</v>
      </c>
      <c r="H600" s="48" t="s">
        <v>85</v>
      </c>
      <c r="I600" s="48" t="s">
        <v>85</v>
      </c>
      <c r="J600" s="48" t="s">
        <v>85</v>
      </c>
      <c r="K600" s="48" t="s">
        <v>85</v>
      </c>
      <c r="L600" s="48" t="s">
        <v>85</v>
      </c>
      <c r="M600" s="48" t="s">
        <v>85</v>
      </c>
      <c r="N600" s="48" t="s">
        <v>85</v>
      </c>
      <c r="O600" s="48" t="s">
        <v>85</v>
      </c>
      <c r="P600" s="48" t="s">
        <v>85</v>
      </c>
      <c r="Q600" s="48" t="s">
        <v>85</v>
      </c>
      <c r="R600" s="48" t="s">
        <v>85</v>
      </c>
      <c r="S600" s="48" t="s">
        <v>85</v>
      </c>
      <c r="T600" s="48" t="s">
        <v>85</v>
      </c>
      <c r="U600" s="48" t="s">
        <v>85</v>
      </c>
      <c r="V600" s="48" t="s">
        <v>85</v>
      </c>
      <c r="W600" s="48" t="s">
        <v>85</v>
      </c>
      <c r="X600" s="48" t="s">
        <v>85</v>
      </c>
      <c r="Y600" s="48" t="s">
        <v>85</v>
      </c>
      <c r="Z600" s="48" t="s">
        <v>85</v>
      </c>
      <c r="AA600" s="48" t="s">
        <v>85</v>
      </c>
      <c r="AB600" s="48" t="s">
        <v>85</v>
      </c>
      <c r="AC600" s="48" t="s">
        <v>85</v>
      </c>
      <c r="AD600" s="48" t="s">
        <v>85</v>
      </c>
      <c r="AE600" s="48" t="s">
        <v>85</v>
      </c>
      <c r="AF600" s="48" t="s">
        <v>85</v>
      </c>
      <c r="AG600" s="48" t="s">
        <v>85</v>
      </c>
      <c r="AH600" s="48" t="s">
        <v>85</v>
      </c>
      <c r="AI600" s="281" t="s">
        <v>85</v>
      </c>
      <c r="AJ600" s="48" t="s">
        <v>85</v>
      </c>
      <c r="AK600" s="48" t="s">
        <v>85</v>
      </c>
      <c r="AL600" s="48" t="s">
        <v>85</v>
      </c>
      <c r="AM600" s="48" t="s">
        <v>85</v>
      </c>
      <c r="AN600" s="48" t="s">
        <v>85</v>
      </c>
      <c r="AO600" s="48" t="s">
        <v>85</v>
      </c>
      <c r="AP600" s="48" t="s">
        <v>85</v>
      </c>
      <c r="AQ600" s="48" t="s">
        <v>85</v>
      </c>
      <c r="AR600" s="48" t="s">
        <v>85</v>
      </c>
      <c r="AS600" s="48" t="s">
        <v>85</v>
      </c>
      <c r="AT600" s="48" t="s">
        <v>85</v>
      </c>
      <c r="AU600" s="48" t="s">
        <v>85</v>
      </c>
      <c r="AV600" s="48" t="s">
        <v>85</v>
      </c>
      <c r="AW600" s="48" t="s">
        <v>85</v>
      </c>
      <c r="AX600" s="48" t="s">
        <v>85</v>
      </c>
      <c r="AY600" s="48" t="s">
        <v>85</v>
      </c>
    </row>
    <row r="601" spans="1:51" ht="15" thickBot="1" x14ac:dyDescent="0.35">
      <c r="P601" t="s">
        <v>85</v>
      </c>
      <c r="Q601" t="s">
        <v>85</v>
      </c>
      <c r="R601" t="s">
        <v>85</v>
      </c>
      <c r="S601" t="s">
        <v>85</v>
      </c>
      <c r="T601" t="s">
        <v>85</v>
      </c>
      <c r="U601" t="s">
        <v>85</v>
      </c>
      <c r="V601" t="s">
        <v>85</v>
      </c>
      <c r="W601" t="s">
        <v>85</v>
      </c>
      <c r="X601" t="s">
        <v>85</v>
      </c>
      <c r="Y601" t="s">
        <v>85</v>
      </c>
      <c r="Z601" t="s">
        <v>85</v>
      </c>
      <c r="AA601" t="s">
        <v>85</v>
      </c>
      <c r="AB601" t="s">
        <v>85</v>
      </c>
      <c r="AC601" t="s">
        <v>85</v>
      </c>
      <c r="AD601" t="s">
        <v>85</v>
      </c>
      <c r="AE601" t="s">
        <v>85</v>
      </c>
      <c r="AF601" t="s">
        <v>85</v>
      </c>
      <c r="AG601" t="s">
        <v>85</v>
      </c>
      <c r="AH601" t="s">
        <v>85</v>
      </c>
      <c r="AI601" t="s">
        <v>85</v>
      </c>
    </row>
    <row r="602" spans="1:51" ht="15" thickBot="1" x14ac:dyDescent="0.35">
      <c r="A602" s="48" t="s">
        <v>19</v>
      </c>
      <c r="B602" s="311" t="s">
        <v>395</v>
      </c>
      <c r="C602" s="179" t="s">
        <v>168</v>
      </c>
      <c r="D602" s="49" t="s">
        <v>60</v>
      </c>
      <c r="E602" s="166">
        <v>9.9999999999999995E-8</v>
      </c>
      <c r="F602" s="163">
        <v>187</v>
      </c>
      <c r="G602" s="48">
        <v>0.2</v>
      </c>
      <c r="H602" s="50">
        <f>E602*F602*G602</f>
        <v>3.7400000000000002E-6</v>
      </c>
      <c r="I602" s="164">
        <v>6.12</v>
      </c>
      <c r="J602" s="169">
        <f>I602</f>
        <v>6.12</v>
      </c>
      <c r="K602" s="172" t="s">
        <v>184</v>
      </c>
      <c r="L602" s="177">
        <f>I602*20</f>
        <v>122.4</v>
      </c>
      <c r="M602" s="92" t="str">
        <f t="shared" ref="M602:M607" si="770">A602</f>
        <v>С1</v>
      </c>
      <c r="N602" s="92" t="str">
        <f t="shared" ref="N602:N607" si="771">B602</f>
        <v>Трубопровод дренажа Рег. №ТТ-417</v>
      </c>
      <c r="O602" s="92" t="str">
        <f t="shared" ref="O602:O607" si="772">D602</f>
        <v>Полное-пожар</v>
      </c>
      <c r="P602" s="92">
        <v>15.2</v>
      </c>
      <c r="Q602" s="92">
        <v>20.399999999999999</v>
      </c>
      <c r="R602" s="92">
        <v>28.2</v>
      </c>
      <c r="S602" s="92">
        <v>51.1</v>
      </c>
      <c r="T602" s="92" t="s">
        <v>85</v>
      </c>
      <c r="U602" s="92" t="s">
        <v>85</v>
      </c>
      <c r="V602" s="92" t="s">
        <v>85</v>
      </c>
      <c r="W602" s="92" t="s">
        <v>85</v>
      </c>
      <c r="X602" s="92" t="s">
        <v>85</v>
      </c>
      <c r="Y602" s="92" t="s">
        <v>85</v>
      </c>
      <c r="Z602" s="92" t="s">
        <v>85</v>
      </c>
      <c r="AA602" s="92" t="s">
        <v>85</v>
      </c>
      <c r="AB602" s="92" t="s">
        <v>85</v>
      </c>
      <c r="AC602" s="92" t="s">
        <v>85</v>
      </c>
      <c r="AD602" s="92" t="s">
        <v>85</v>
      </c>
      <c r="AE602" s="92" t="s">
        <v>85</v>
      </c>
      <c r="AF602" s="92" t="s">
        <v>85</v>
      </c>
      <c r="AG602" s="92" t="s">
        <v>85</v>
      </c>
      <c r="AH602" s="92" t="s">
        <v>85</v>
      </c>
      <c r="AI602" t="s">
        <v>85</v>
      </c>
      <c r="AJ602" s="52">
        <v>1</v>
      </c>
      <c r="AK602" s="52">
        <v>2</v>
      </c>
      <c r="AL602" s="165">
        <v>0.35</v>
      </c>
      <c r="AM602" s="165">
        <v>0.09</v>
      </c>
      <c r="AN602" s="165">
        <v>7</v>
      </c>
      <c r="AO602" s="92"/>
      <c r="AP602" s="92"/>
      <c r="AQ602" s="93">
        <f>AM602*I602+AL602</f>
        <v>0.90079999999999993</v>
      </c>
      <c r="AR602" s="93">
        <f>0.1*AQ602</f>
        <v>9.0079999999999993E-2</v>
      </c>
      <c r="AS602" s="94">
        <f>AJ602*3+0.25*AK602</f>
        <v>3.5</v>
      </c>
      <c r="AT602" s="94">
        <f>SUM(AQ602:AS602)/4</f>
        <v>1.1227199999999999</v>
      </c>
      <c r="AU602" s="93">
        <f>10068.2*J602*POWER(10,-6)</f>
        <v>6.1617384000000004E-2</v>
      </c>
      <c r="AV602" s="94">
        <f t="shared" ref="AV602:AV607" si="773">AU602+AT602+AS602+AR602+AQ602</f>
        <v>5.6752173840000006</v>
      </c>
      <c r="AW602" s="95">
        <f>AJ602*H602</f>
        <v>3.7400000000000002E-6</v>
      </c>
      <c r="AX602" s="95">
        <f>H602*AK602</f>
        <v>7.4800000000000004E-6</v>
      </c>
      <c r="AY602" s="95">
        <f>H602*AV602</f>
        <v>2.1225313016160003E-5</v>
      </c>
    </row>
    <row r="603" spans="1:51" ht="15" thickBot="1" x14ac:dyDescent="0.35">
      <c r="A603" s="48" t="s">
        <v>20</v>
      </c>
      <c r="B603" s="48" t="str">
        <f>B602</f>
        <v>Трубопровод дренажа Рег. №ТТ-417</v>
      </c>
      <c r="C603" s="179" t="s">
        <v>169</v>
      </c>
      <c r="D603" s="49" t="s">
        <v>63</v>
      </c>
      <c r="E603" s="167">
        <f>E602</f>
        <v>9.9999999999999995E-8</v>
      </c>
      <c r="F603" s="168">
        <f>F602</f>
        <v>187</v>
      </c>
      <c r="G603" s="48">
        <v>0.04</v>
      </c>
      <c r="H603" s="50">
        <f t="shared" ref="H603:H607" si="774">E603*F603*G603</f>
        <v>7.4800000000000008E-7</v>
      </c>
      <c r="I603" s="162">
        <f>I602</f>
        <v>6.12</v>
      </c>
      <c r="J603" s="170">
        <v>0.21</v>
      </c>
      <c r="K603" s="172" t="s">
        <v>185</v>
      </c>
      <c r="L603" s="177">
        <v>0</v>
      </c>
      <c r="M603" s="92" t="str">
        <f t="shared" si="770"/>
        <v>С2</v>
      </c>
      <c r="N603" s="92" t="str">
        <f t="shared" si="771"/>
        <v>Трубопровод дренажа Рег. №ТТ-417</v>
      </c>
      <c r="O603" s="92" t="str">
        <f t="shared" si="772"/>
        <v>Полное-взрыв</v>
      </c>
      <c r="P603" s="92" t="s">
        <v>85</v>
      </c>
      <c r="Q603" s="92" t="s">
        <v>85</v>
      </c>
      <c r="R603" s="92" t="s">
        <v>85</v>
      </c>
      <c r="S603" s="92" t="s">
        <v>85</v>
      </c>
      <c r="T603" s="92">
        <v>0</v>
      </c>
      <c r="U603" s="92">
        <v>0</v>
      </c>
      <c r="V603" s="92">
        <v>55.1</v>
      </c>
      <c r="W603" s="92">
        <v>150.1</v>
      </c>
      <c r="X603" s="92">
        <v>257.60000000000002</v>
      </c>
      <c r="Y603" s="92" t="s">
        <v>85</v>
      </c>
      <c r="Z603" s="92" t="s">
        <v>85</v>
      </c>
      <c r="AA603" s="92" t="s">
        <v>85</v>
      </c>
      <c r="AB603" s="92" t="s">
        <v>85</v>
      </c>
      <c r="AC603" s="92" t="s">
        <v>85</v>
      </c>
      <c r="AD603" s="92" t="s">
        <v>85</v>
      </c>
      <c r="AE603" s="92" t="s">
        <v>85</v>
      </c>
      <c r="AF603" s="92" t="s">
        <v>85</v>
      </c>
      <c r="AG603" s="92" t="s">
        <v>85</v>
      </c>
      <c r="AH603" s="92" t="s">
        <v>85</v>
      </c>
      <c r="AI603" t="s">
        <v>85</v>
      </c>
      <c r="AJ603" s="52">
        <v>2</v>
      </c>
      <c r="AK603" s="52">
        <v>2</v>
      </c>
      <c r="AL603" s="92">
        <f>AL602</f>
        <v>0.35</v>
      </c>
      <c r="AM603" s="92">
        <f>AM602</f>
        <v>0.09</v>
      </c>
      <c r="AN603" s="92">
        <f>AN602</f>
        <v>7</v>
      </c>
      <c r="AO603" s="92"/>
      <c r="AP603" s="92"/>
      <c r="AQ603" s="93">
        <f>AM603*I603+AL603</f>
        <v>0.90079999999999993</v>
      </c>
      <c r="AR603" s="93">
        <f t="shared" ref="AR603:AR607" si="775">0.1*AQ603</f>
        <v>9.0079999999999993E-2</v>
      </c>
      <c r="AS603" s="94">
        <f t="shared" ref="AS603:AS607" si="776">AJ603*3+0.25*AK603</f>
        <v>6.5</v>
      </c>
      <c r="AT603" s="94">
        <f t="shared" ref="AT603:AT607" si="777">SUM(AQ603:AS603)/4</f>
        <v>1.8727199999999999</v>
      </c>
      <c r="AU603" s="93">
        <f>10068.2*J603*POWER(10,-6)*10</f>
        <v>2.1143220000000001E-2</v>
      </c>
      <c r="AV603" s="94">
        <f t="shared" si="773"/>
        <v>9.3847432200000007</v>
      </c>
      <c r="AW603" s="95">
        <f t="shared" ref="AW603:AW607" si="778">AJ603*H603</f>
        <v>1.4960000000000002E-6</v>
      </c>
      <c r="AX603" s="95">
        <f t="shared" ref="AX603:AX607" si="779">H603*AK603</f>
        <v>1.4960000000000002E-6</v>
      </c>
      <c r="AY603" s="95">
        <f t="shared" ref="AY603:AY607" si="780">H603*AV603</f>
        <v>7.019787928560001E-6</v>
      </c>
    </row>
    <row r="604" spans="1:51" x14ac:dyDescent="0.3">
      <c r="A604" s="48" t="s">
        <v>21</v>
      </c>
      <c r="B604" s="48" t="str">
        <f>B602</f>
        <v>Трубопровод дренажа Рег. №ТТ-417</v>
      </c>
      <c r="C604" s="179" t="s">
        <v>170</v>
      </c>
      <c r="D604" s="49" t="s">
        <v>61</v>
      </c>
      <c r="E604" s="167">
        <f>E602</f>
        <v>9.9999999999999995E-8</v>
      </c>
      <c r="F604" s="168">
        <f>F602</f>
        <v>187</v>
      </c>
      <c r="G604" s="48">
        <v>0.76</v>
      </c>
      <c r="H604" s="50">
        <f t="shared" si="774"/>
        <v>1.4212E-5</v>
      </c>
      <c r="I604" s="162">
        <f>I602</f>
        <v>6.12</v>
      </c>
      <c r="J604" s="171">
        <v>0</v>
      </c>
      <c r="K604" s="172" t="s">
        <v>186</v>
      </c>
      <c r="L604" s="177">
        <v>0</v>
      </c>
      <c r="M604" s="92" t="str">
        <f t="shared" si="770"/>
        <v>С3</v>
      </c>
      <c r="N604" s="92" t="str">
        <f t="shared" si="771"/>
        <v>Трубопровод дренажа Рег. №ТТ-417</v>
      </c>
      <c r="O604" s="92" t="str">
        <f t="shared" si="772"/>
        <v>Полное-ликвидация</v>
      </c>
      <c r="P604" s="92" t="s">
        <v>85</v>
      </c>
      <c r="Q604" s="92" t="s">
        <v>85</v>
      </c>
      <c r="R604" s="92" t="s">
        <v>85</v>
      </c>
      <c r="S604" s="92" t="s">
        <v>85</v>
      </c>
      <c r="T604" s="92" t="s">
        <v>85</v>
      </c>
      <c r="U604" s="92" t="s">
        <v>85</v>
      </c>
      <c r="V604" s="92" t="s">
        <v>85</v>
      </c>
      <c r="W604" s="92" t="s">
        <v>85</v>
      </c>
      <c r="X604" s="92" t="s">
        <v>85</v>
      </c>
      <c r="Y604" s="92" t="s">
        <v>85</v>
      </c>
      <c r="Z604" s="92" t="s">
        <v>85</v>
      </c>
      <c r="AA604" s="92" t="s">
        <v>85</v>
      </c>
      <c r="AB604" s="92" t="s">
        <v>85</v>
      </c>
      <c r="AC604" s="92" t="s">
        <v>85</v>
      </c>
      <c r="AD604" s="92" t="s">
        <v>85</v>
      </c>
      <c r="AE604" s="92" t="s">
        <v>85</v>
      </c>
      <c r="AF604" s="92" t="s">
        <v>85</v>
      </c>
      <c r="AG604" s="92" t="s">
        <v>85</v>
      </c>
      <c r="AH604" s="92" t="s">
        <v>85</v>
      </c>
      <c r="AI604" t="s">
        <v>85</v>
      </c>
      <c r="AJ604" s="92">
        <v>0</v>
      </c>
      <c r="AK604" s="92">
        <v>0</v>
      </c>
      <c r="AL604" s="92">
        <f>AL602</f>
        <v>0.35</v>
      </c>
      <c r="AM604" s="92">
        <f>AM602</f>
        <v>0.09</v>
      </c>
      <c r="AN604" s="92">
        <f>AN602</f>
        <v>7</v>
      </c>
      <c r="AO604" s="92"/>
      <c r="AP604" s="92"/>
      <c r="AQ604" s="93">
        <f>AM604*I604*0.1+AL604</f>
        <v>0.40508</v>
      </c>
      <c r="AR604" s="93">
        <f t="shared" si="775"/>
        <v>4.0508000000000002E-2</v>
      </c>
      <c r="AS604" s="94">
        <f t="shared" si="776"/>
        <v>0</v>
      </c>
      <c r="AT604" s="94">
        <f t="shared" si="777"/>
        <v>0.111397</v>
      </c>
      <c r="AU604" s="93">
        <f>1333*J603*POWER(10,-6)</f>
        <v>2.7993000000000001E-4</v>
      </c>
      <c r="AV604" s="94">
        <f t="shared" si="773"/>
        <v>0.55726492999999999</v>
      </c>
      <c r="AW604" s="95">
        <f t="shared" si="778"/>
        <v>0</v>
      </c>
      <c r="AX604" s="95">
        <f t="shared" si="779"/>
        <v>0</v>
      </c>
      <c r="AY604" s="95">
        <f t="shared" si="780"/>
        <v>7.9198491851600003E-6</v>
      </c>
    </row>
    <row r="605" spans="1:51" x14ac:dyDescent="0.3">
      <c r="A605" s="48" t="s">
        <v>22</v>
      </c>
      <c r="B605" s="48" t="str">
        <f>B602</f>
        <v>Трубопровод дренажа Рег. №ТТ-417</v>
      </c>
      <c r="C605" s="179" t="s">
        <v>171</v>
      </c>
      <c r="D605" s="49" t="s">
        <v>86</v>
      </c>
      <c r="E605" s="166">
        <v>4.9999999999999998E-7</v>
      </c>
      <c r="F605" s="168">
        <f>F602</f>
        <v>187</v>
      </c>
      <c r="G605" s="48">
        <v>0.2</v>
      </c>
      <c r="H605" s="50">
        <f t="shared" si="774"/>
        <v>1.8700000000000001E-5</v>
      </c>
      <c r="I605" s="162">
        <f>0.15*I602</f>
        <v>0.91799999999999993</v>
      </c>
      <c r="J605" s="169">
        <f>I605</f>
        <v>0.91799999999999993</v>
      </c>
      <c r="K605" s="174" t="s">
        <v>188</v>
      </c>
      <c r="L605" s="178">
        <v>45390</v>
      </c>
      <c r="M605" s="92" t="str">
        <f t="shared" si="770"/>
        <v>С4</v>
      </c>
      <c r="N605" s="92" t="str">
        <f t="shared" si="771"/>
        <v>Трубопровод дренажа Рег. №ТТ-417</v>
      </c>
      <c r="O605" s="92" t="str">
        <f t="shared" si="772"/>
        <v>Частичное-пожар</v>
      </c>
      <c r="P605" s="92">
        <v>11.1</v>
      </c>
      <c r="Q605" s="92">
        <v>13.8</v>
      </c>
      <c r="R605" s="92">
        <v>17.7</v>
      </c>
      <c r="S605" s="92">
        <v>29.4</v>
      </c>
      <c r="T605" s="92" t="s">
        <v>85</v>
      </c>
      <c r="U605" s="92" t="s">
        <v>85</v>
      </c>
      <c r="V605" s="92" t="s">
        <v>85</v>
      </c>
      <c r="W605" s="92" t="s">
        <v>85</v>
      </c>
      <c r="X605" s="92" t="s">
        <v>85</v>
      </c>
      <c r="Y605" s="92" t="s">
        <v>85</v>
      </c>
      <c r="Z605" s="92" t="s">
        <v>85</v>
      </c>
      <c r="AA605" s="92" t="s">
        <v>85</v>
      </c>
      <c r="AB605" s="92" t="s">
        <v>85</v>
      </c>
      <c r="AC605" s="92" t="s">
        <v>85</v>
      </c>
      <c r="AD605" s="92" t="s">
        <v>85</v>
      </c>
      <c r="AE605" s="92" t="s">
        <v>85</v>
      </c>
      <c r="AF605" s="92" t="s">
        <v>85</v>
      </c>
      <c r="AG605" s="92" t="s">
        <v>85</v>
      </c>
      <c r="AH605" s="92" t="s">
        <v>85</v>
      </c>
      <c r="AI605" t="s">
        <v>85</v>
      </c>
      <c r="AJ605" s="92">
        <v>0</v>
      </c>
      <c r="AK605" s="92">
        <v>2</v>
      </c>
      <c r="AL605" s="92">
        <f>0.1*AL602</f>
        <v>3.4999999999999996E-2</v>
      </c>
      <c r="AM605" s="92">
        <f>AM602</f>
        <v>0.09</v>
      </c>
      <c r="AN605" s="92">
        <f>ROUNDUP(AN602/3,0)</f>
        <v>3</v>
      </c>
      <c r="AO605" s="92"/>
      <c r="AP605" s="92"/>
      <c r="AQ605" s="93">
        <f>AM605*I605+AL605</f>
        <v>0.11761999999999997</v>
      </c>
      <c r="AR605" s="93">
        <f t="shared" si="775"/>
        <v>1.1761999999999998E-2</v>
      </c>
      <c r="AS605" s="94">
        <f t="shared" si="776"/>
        <v>0.5</v>
      </c>
      <c r="AT605" s="94">
        <f t="shared" si="777"/>
        <v>0.1573455</v>
      </c>
      <c r="AU605" s="93">
        <f>10068.2*J605*POWER(10,-6)</f>
        <v>9.2426075999999992E-3</v>
      </c>
      <c r="AV605" s="94">
        <f t="shared" si="773"/>
        <v>0.79597010759999998</v>
      </c>
      <c r="AW605" s="95">
        <f t="shared" si="778"/>
        <v>0</v>
      </c>
      <c r="AX605" s="95">
        <f t="shared" si="779"/>
        <v>3.7400000000000001E-5</v>
      </c>
      <c r="AY605" s="95">
        <f t="shared" si="780"/>
        <v>1.488464101212E-5</v>
      </c>
    </row>
    <row r="606" spans="1:51" x14ac:dyDescent="0.3">
      <c r="A606" s="48" t="s">
        <v>23</v>
      </c>
      <c r="B606" s="48" t="str">
        <f>B602</f>
        <v>Трубопровод дренажа Рег. №ТТ-417</v>
      </c>
      <c r="C606" s="179" t="s">
        <v>172</v>
      </c>
      <c r="D606" s="49" t="s">
        <v>174</v>
      </c>
      <c r="E606" s="167">
        <f>E605</f>
        <v>4.9999999999999998E-7</v>
      </c>
      <c r="F606" s="168">
        <f>F602</f>
        <v>187</v>
      </c>
      <c r="G606" s="48">
        <v>0.04</v>
      </c>
      <c r="H606" s="50">
        <f t="shared" si="774"/>
        <v>3.7399999999999998E-6</v>
      </c>
      <c r="I606" s="162">
        <f>0.15*I602</f>
        <v>0.91799999999999993</v>
      </c>
      <c r="J606" s="169">
        <f>0.15*J603</f>
        <v>3.15E-2</v>
      </c>
      <c r="K606" s="174" t="s">
        <v>189</v>
      </c>
      <c r="L606" s="178">
        <v>3</v>
      </c>
      <c r="M606" s="92" t="str">
        <f t="shared" si="770"/>
        <v>С5</v>
      </c>
      <c r="N606" s="92" t="str">
        <f t="shared" si="771"/>
        <v>Трубопровод дренажа Рег. №ТТ-417</v>
      </c>
      <c r="O606" s="92" t="str">
        <f t="shared" si="772"/>
        <v>Частичное-пожар-вспышка</v>
      </c>
      <c r="P606" s="92" t="s">
        <v>85</v>
      </c>
      <c r="Q606" s="92" t="s">
        <v>85</v>
      </c>
      <c r="R606" s="92" t="s">
        <v>85</v>
      </c>
      <c r="S606" s="92" t="s">
        <v>85</v>
      </c>
      <c r="T606" s="92" t="s">
        <v>85</v>
      </c>
      <c r="U606" s="92" t="s">
        <v>85</v>
      </c>
      <c r="V606" s="92" t="s">
        <v>85</v>
      </c>
      <c r="W606" s="92" t="s">
        <v>85</v>
      </c>
      <c r="X606" s="92" t="s">
        <v>85</v>
      </c>
      <c r="Y606" s="92" t="s">
        <v>85</v>
      </c>
      <c r="Z606" s="92" t="s">
        <v>85</v>
      </c>
      <c r="AA606" s="92">
        <v>10.71</v>
      </c>
      <c r="AB606" s="92">
        <v>12.85</v>
      </c>
      <c r="AC606" s="92" t="s">
        <v>85</v>
      </c>
      <c r="AD606" s="92" t="s">
        <v>85</v>
      </c>
      <c r="AE606" s="92" t="s">
        <v>85</v>
      </c>
      <c r="AF606" s="92" t="s">
        <v>85</v>
      </c>
      <c r="AG606" s="92" t="s">
        <v>85</v>
      </c>
      <c r="AH606" s="92" t="s">
        <v>85</v>
      </c>
      <c r="AI606" t="s">
        <v>85</v>
      </c>
      <c r="AJ606" s="92">
        <v>0</v>
      </c>
      <c r="AK606" s="92">
        <v>1</v>
      </c>
      <c r="AL606" s="92">
        <f t="shared" ref="AL606:AL607" si="781">0.1*AL603</f>
        <v>3.4999999999999996E-2</v>
      </c>
      <c r="AM606" s="92">
        <f>AM602</f>
        <v>0.09</v>
      </c>
      <c r="AN606" s="92">
        <f>ROUNDUP(AN602/3,0)</f>
        <v>3</v>
      </c>
      <c r="AO606" s="92"/>
      <c r="AP606" s="92"/>
      <c r="AQ606" s="93">
        <f t="shared" ref="AQ606" si="782">AM606*I606+AL606</f>
        <v>0.11761999999999997</v>
      </c>
      <c r="AR606" s="93">
        <f t="shared" si="775"/>
        <v>1.1761999999999998E-2</v>
      </c>
      <c r="AS606" s="94">
        <f t="shared" si="776"/>
        <v>0.25</v>
      </c>
      <c r="AT606" s="94">
        <f t="shared" si="777"/>
        <v>9.4845499999999999E-2</v>
      </c>
      <c r="AU606" s="93">
        <f>10068.2*J606*POWER(10,-6)*10</f>
        <v>3.1714830000000001E-3</v>
      </c>
      <c r="AV606" s="94">
        <f t="shared" si="773"/>
        <v>0.47739898299999994</v>
      </c>
      <c r="AW606" s="95">
        <f t="shared" si="778"/>
        <v>0</v>
      </c>
      <c r="AX606" s="95">
        <f t="shared" si="779"/>
        <v>3.7399999999999998E-6</v>
      </c>
      <c r="AY606" s="95">
        <f t="shared" si="780"/>
        <v>1.7854721964199996E-6</v>
      </c>
    </row>
    <row r="607" spans="1:51" x14ac:dyDescent="0.3">
      <c r="A607" s="271" t="s">
        <v>24</v>
      </c>
      <c r="B607" s="271" t="str">
        <f>B602</f>
        <v>Трубопровод дренажа Рег. №ТТ-417</v>
      </c>
      <c r="C607" s="272" t="s">
        <v>173</v>
      </c>
      <c r="D607" s="273" t="s">
        <v>62</v>
      </c>
      <c r="E607" s="274">
        <f>E605</f>
        <v>4.9999999999999998E-7</v>
      </c>
      <c r="F607" s="275">
        <f>F602</f>
        <v>187</v>
      </c>
      <c r="G607" s="271">
        <v>0.76</v>
      </c>
      <c r="H607" s="276">
        <f t="shared" si="774"/>
        <v>7.1060000000000001E-5</v>
      </c>
      <c r="I607" s="277">
        <f>0.15*I602</f>
        <v>0.91799999999999993</v>
      </c>
      <c r="J607" s="278">
        <v>0</v>
      </c>
      <c r="K607" s="279" t="s">
        <v>200</v>
      </c>
      <c r="L607" s="280">
        <v>1</v>
      </c>
      <c r="M607" s="92" t="str">
        <f t="shared" si="770"/>
        <v>С6</v>
      </c>
      <c r="N607" s="92" t="str">
        <f t="shared" si="771"/>
        <v>Трубопровод дренажа Рег. №ТТ-417</v>
      </c>
      <c r="O607" s="92" t="str">
        <f t="shared" si="772"/>
        <v>Частичное-ликвидация</v>
      </c>
      <c r="P607" s="92" t="s">
        <v>85</v>
      </c>
      <c r="Q607" s="92" t="s">
        <v>85</v>
      </c>
      <c r="R607" s="92" t="s">
        <v>85</v>
      </c>
      <c r="S607" s="92" t="s">
        <v>85</v>
      </c>
      <c r="T607" s="92" t="s">
        <v>85</v>
      </c>
      <c r="U607" s="92" t="s">
        <v>85</v>
      </c>
      <c r="V607" s="92" t="s">
        <v>85</v>
      </c>
      <c r="W607" s="92" t="s">
        <v>85</v>
      </c>
      <c r="X607" s="92" t="s">
        <v>85</v>
      </c>
      <c r="Y607" s="92" t="s">
        <v>85</v>
      </c>
      <c r="Z607" s="92" t="s">
        <v>85</v>
      </c>
      <c r="AA607" s="92" t="s">
        <v>85</v>
      </c>
      <c r="AB607" s="92" t="s">
        <v>85</v>
      </c>
      <c r="AC607" s="92" t="s">
        <v>85</v>
      </c>
      <c r="AD607" s="92" t="s">
        <v>85</v>
      </c>
      <c r="AE607" s="92" t="s">
        <v>85</v>
      </c>
      <c r="AF607" s="92" t="s">
        <v>85</v>
      </c>
      <c r="AG607" s="92" t="s">
        <v>85</v>
      </c>
      <c r="AH607" s="92" t="s">
        <v>85</v>
      </c>
      <c r="AI607" t="s">
        <v>85</v>
      </c>
      <c r="AJ607" s="92">
        <v>0</v>
      </c>
      <c r="AK607" s="92">
        <v>0</v>
      </c>
      <c r="AL607" s="92">
        <f t="shared" si="781"/>
        <v>3.4999999999999996E-2</v>
      </c>
      <c r="AM607" s="92">
        <f>AM602</f>
        <v>0.09</v>
      </c>
      <c r="AN607" s="92">
        <f>ROUNDUP(AN602/3,0)</f>
        <v>3</v>
      </c>
      <c r="AO607" s="92"/>
      <c r="AP607" s="92"/>
      <c r="AQ607" s="93">
        <f>AM607*I607*0.1+AL607</f>
        <v>4.3261999999999995E-2</v>
      </c>
      <c r="AR607" s="93">
        <f t="shared" si="775"/>
        <v>4.3261999999999997E-3</v>
      </c>
      <c r="AS607" s="94">
        <f t="shared" si="776"/>
        <v>0</v>
      </c>
      <c r="AT607" s="94">
        <f t="shared" si="777"/>
        <v>1.1897049999999999E-2</v>
      </c>
      <c r="AU607" s="93">
        <f>1333*J606*POWER(10,-6)</f>
        <v>4.1989499999999995E-5</v>
      </c>
      <c r="AV607" s="94">
        <f t="shared" si="773"/>
        <v>5.9527239499999995E-2</v>
      </c>
      <c r="AW607" s="95">
        <f t="shared" si="778"/>
        <v>0</v>
      </c>
      <c r="AX607" s="95">
        <f t="shared" si="779"/>
        <v>0</v>
      </c>
      <c r="AY607" s="95">
        <f t="shared" si="780"/>
        <v>4.2300056388699999E-6</v>
      </c>
    </row>
    <row r="608" spans="1:51" s="281" customFormat="1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 t="s">
        <v>85</v>
      </c>
      <c r="Q608" s="48" t="s">
        <v>85</v>
      </c>
      <c r="R608" s="48" t="s">
        <v>85</v>
      </c>
      <c r="S608" s="48" t="s">
        <v>85</v>
      </c>
      <c r="T608" s="48" t="s">
        <v>85</v>
      </c>
      <c r="U608" s="48" t="s">
        <v>85</v>
      </c>
      <c r="V608" s="48" t="s">
        <v>85</v>
      </c>
      <c r="W608" s="48" t="s">
        <v>85</v>
      </c>
      <c r="X608" s="48" t="s">
        <v>85</v>
      </c>
      <c r="Y608" s="48" t="s">
        <v>85</v>
      </c>
      <c r="Z608" s="48" t="s">
        <v>85</v>
      </c>
      <c r="AA608" s="48" t="s">
        <v>85</v>
      </c>
      <c r="AB608" s="48" t="s">
        <v>85</v>
      </c>
      <c r="AC608" s="48" t="s">
        <v>85</v>
      </c>
      <c r="AD608" s="48" t="s">
        <v>85</v>
      </c>
      <c r="AE608" s="48" t="s">
        <v>85</v>
      </c>
      <c r="AF608" s="48" t="s">
        <v>85</v>
      </c>
      <c r="AG608" s="48" t="s">
        <v>85</v>
      </c>
      <c r="AH608" s="48" t="s">
        <v>85</v>
      </c>
      <c r="AI608" s="281" t="s">
        <v>85</v>
      </c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</row>
    <row r="609" spans="1:51" s="281" customForma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 t="s">
        <v>85</v>
      </c>
      <c r="Q609" s="48" t="s">
        <v>85</v>
      </c>
      <c r="R609" s="48" t="s">
        <v>85</v>
      </c>
      <c r="S609" s="48" t="s">
        <v>85</v>
      </c>
      <c r="T609" s="48" t="s">
        <v>85</v>
      </c>
      <c r="U609" s="48" t="s">
        <v>85</v>
      </c>
      <c r="V609" s="48" t="s">
        <v>85</v>
      </c>
      <c r="W609" s="48" t="s">
        <v>85</v>
      </c>
      <c r="X609" s="48" t="s">
        <v>85</v>
      </c>
      <c r="Y609" s="48" t="s">
        <v>85</v>
      </c>
      <c r="Z609" s="48" t="s">
        <v>85</v>
      </c>
      <c r="AA609" s="48" t="s">
        <v>85</v>
      </c>
      <c r="AB609" s="48" t="s">
        <v>85</v>
      </c>
      <c r="AC609" s="48" t="s">
        <v>85</v>
      </c>
      <c r="AD609" s="48" t="s">
        <v>85</v>
      </c>
      <c r="AE609" s="48" t="s">
        <v>85</v>
      </c>
      <c r="AF609" s="48" t="s">
        <v>85</v>
      </c>
      <c r="AG609" s="48" t="s">
        <v>85</v>
      </c>
      <c r="AH609" s="48" t="s">
        <v>85</v>
      </c>
      <c r="AI609" s="281" t="s">
        <v>85</v>
      </c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</row>
    <row r="610" spans="1:51" s="281" customFormat="1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 t="s">
        <v>85</v>
      </c>
      <c r="Q610" s="48" t="s">
        <v>85</v>
      </c>
      <c r="R610" s="48" t="s">
        <v>85</v>
      </c>
      <c r="S610" s="48" t="s">
        <v>85</v>
      </c>
      <c r="T610" s="48" t="s">
        <v>85</v>
      </c>
      <c r="U610" s="48" t="s">
        <v>85</v>
      </c>
      <c r="V610" s="48" t="s">
        <v>85</v>
      </c>
      <c r="W610" s="48" t="s">
        <v>85</v>
      </c>
      <c r="X610" s="48" t="s">
        <v>85</v>
      </c>
      <c r="Y610" s="48" t="s">
        <v>85</v>
      </c>
      <c r="Z610" s="48" t="s">
        <v>85</v>
      </c>
      <c r="AA610" s="48" t="s">
        <v>85</v>
      </c>
      <c r="AB610" s="48" t="s">
        <v>85</v>
      </c>
      <c r="AC610" s="48" t="s">
        <v>85</v>
      </c>
      <c r="AD610" s="48" t="s">
        <v>85</v>
      </c>
      <c r="AE610" s="48" t="s">
        <v>85</v>
      </c>
      <c r="AF610" s="48" t="s">
        <v>85</v>
      </c>
      <c r="AG610" s="48" t="s">
        <v>85</v>
      </c>
      <c r="AH610" s="48" t="s">
        <v>85</v>
      </c>
      <c r="AI610" s="281" t="s">
        <v>85</v>
      </c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</row>
    <row r="611" spans="1:51" ht="15" thickBot="1" x14ac:dyDescent="0.35">
      <c r="P611" t="s">
        <v>85</v>
      </c>
      <c r="Q611" t="s">
        <v>85</v>
      </c>
      <c r="R611" t="s">
        <v>85</v>
      </c>
      <c r="S611" t="s">
        <v>85</v>
      </c>
      <c r="T611" t="s">
        <v>85</v>
      </c>
      <c r="U611" t="s">
        <v>85</v>
      </c>
      <c r="V611" t="s">
        <v>85</v>
      </c>
      <c r="W611" t="s">
        <v>85</v>
      </c>
      <c r="X611" t="s">
        <v>85</v>
      </c>
      <c r="Y611" t="s">
        <v>85</v>
      </c>
      <c r="Z611" t="s">
        <v>85</v>
      </c>
      <c r="AA611" t="s">
        <v>85</v>
      </c>
      <c r="AB611" t="s">
        <v>85</v>
      </c>
      <c r="AC611" t="s">
        <v>85</v>
      </c>
      <c r="AD611" t="s">
        <v>85</v>
      </c>
      <c r="AE611" t="s">
        <v>85</v>
      </c>
      <c r="AF611" t="s">
        <v>85</v>
      </c>
      <c r="AG611" t="s">
        <v>85</v>
      </c>
      <c r="AH611" t="s">
        <v>85</v>
      </c>
      <c r="AI611" t="s">
        <v>85</v>
      </c>
    </row>
    <row r="612" spans="1:51" ht="15" thickBot="1" x14ac:dyDescent="0.35">
      <c r="A612" s="48" t="s">
        <v>19</v>
      </c>
      <c r="B612" s="163" t="s">
        <v>396</v>
      </c>
      <c r="C612" s="179" t="s">
        <v>168</v>
      </c>
      <c r="D612" s="49" t="s">
        <v>60</v>
      </c>
      <c r="E612" s="166">
        <v>9.9999999999999995E-8</v>
      </c>
      <c r="F612" s="163">
        <v>541</v>
      </c>
      <c r="G612" s="48">
        <v>0.2</v>
      </c>
      <c r="H612" s="50">
        <f>E612*F612*G612</f>
        <v>1.0820000000000001E-5</v>
      </c>
      <c r="I612" s="164">
        <v>8.9600000000000009</v>
      </c>
      <c r="J612" s="162">
        <f>I612</f>
        <v>8.9600000000000009</v>
      </c>
      <c r="K612" s="172" t="s">
        <v>184</v>
      </c>
      <c r="L612" s="177">
        <f>I612*20</f>
        <v>179.20000000000002</v>
      </c>
      <c r="M612" s="92" t="str">
        <f t="shared" ref="M612:M617" si="783">A612</f>
        <v>С1</v>
      </c>
      <c r="N612" s="92" t="str">
        <f t="shared" ref="N612:N617" si="784">B612</f>
        <v>Трубопровод насыщенного амина Рег. №ТТ-359</v>
      </c>
      <c r="O612" s="92" t="str">
        <f t="shared" ref="O612:O617" si="785">D612</f>
        <v>Полное-пожар</v>
      </c>
      <c r="P612" s="92">
        <v>16</v>
      </c>
      <c r="Q612" s="92">
        <v>21.7</v>
      </c>
      <c r="R612" s="92">
        <v>30.2</v>
      </c>
      <c r="S612" s="92">
        <v>55.2</v>
      </c>
      <c r="T612" s="92" t="s">
        <v>85</v>
      </c>
      <c r="U612" s="92" t="s">
        <v>85</v>
      </c>
      <c r="V612" s="92" t="s">
        <v>85</v>
      </c>
      <c r="W612" s="92" t="s">
        <v>85</v>
      </c>
      <c r="X612" s="92" t="s">
        <v>85</v>
      </c>
      <c r="Y612" s="92" t="s">
        <v>85</v>
      </c>
      <c r="Z612" s="92" t="s">
        <v>85</v>
      </c>
      <c r="AA612" s="92" t="s">
        <v>85</v>
      </c>
      <c r="AB612" s="92" t="s">
        <v>85</v>
      </c>
      <c r="AC612" s="92" t="s">
        <v>85</v>
      </c>
      <c r="AD612" s="92" t="s">
        <v>85</v>
      </c>
      <c r="AE612" s="92" t="s">
        <v>85</v>
      </c>
      <c r="AF612" s="92" t="s">
        <v>85</v>
      </c>
      <c r="AG612" s="92" t="s">
        <v>85</v>
      </c>
      <c r="AH612" s="92" t="s">
        <v>85</v>
      </c>
      <c r="AI612" t="s">
        <v>85</v>
      </c>
      <c r="AJ612" s="52">
        <v>2</v>
      </c>
      <c r="AK612" s="52">
        <v>4</v>
      </c>
      <c r="AL612" s="165">
        <v>1.9</v>
      </c>
      <c r="AM612" s="165">
        <v>0.15</v>
      </c>
      <c r="AN612" s="165">
        <v>7</v>
      </c>
      <c r="AO612" s="92"/>
      <c r="AP612" s="92"/>
      <c r="AQ612" s="93">
        <f>AM612*I612+AL612</f>
        <v>3.2439999999999998</v>
      </c>
      <c r="AR612" s="93">
        <f>0.1*AQ612</f>
        <v>0.32440000000000002</v>
      </c>
      <c r="AS612" s="94">
        <f>AJ612*3+0.25*AK612</f>
        <v>7</v>
      </c>
      <c r="AT612" s="94">
        <f>SUM(AQ612:AS612)/4</f>
        <v>2.6421000000000001</v>
      </c>
      <c r="AU612" s="93">
        <f>10068.2*J612*POWER(10,-6)</f>
        <v>9.0211072000000017E-2</v>
      </c>
      <c r="AV612" s="94">
        <f>AU612+AT612+AS612+AR612+AQ612</f>
        <v>13.300711072</v>
      </c>
      <c r="AW612" s="95">
        <f>AJ612*H612</f>
        <v>2.1640000000000003E-5</v>
      </c>
      <c r="AX612" s="95">
        <f>H612*AK612</f>
        <v>4.3280000000000006E-5</v>
      </c>
      <c r="AY612" s="95">
        <f>H612*AV612</f>
        <v>1.4391369379904002E-4</v>
      </c>
    </row>
    <row r="613" spans="1:51" ht="15" thickBot="1" x14ac:dyDescent="0.35">
      <c r="A613" s="48" t="s">
        <v>20</v>
      </c>
      <c r="B613" s="48" t="str">
        <f>B612</f>
        <v>Трубопровод насыщенного амина Рег. №ТТ-359</v>
      </c>
      <c r="C613" s="179" t="s">
        <v>169</v>
      </c>
      <c r="D613" s="49" t="s">
        <v>63</v>
      </c>
      <c r="E613" s="167">
        <f>E612</f>
        <v>9.9999999999999995E-8</v>
      </c>
      <c r="F613" s="168">
        <f>F612</f>
        <v>541</v>
      </c>
      <c r="G613" s="48">
        <v>0.04</v>
      </c>
      <c r="H613" s="50">
        <f t="shared" ref="H613:H617" si="786">E613*F613*G613</f>
        <v>2.1639999999999999E-6</v>
      </c>
      <c r="I613" s="162">
        <f>I612</f>
        <v>8.9600000000000009</v>
      </c>
      <c r="J613" s="163">
        <v>0.15</v>
      </c>
      <c r="K613" s="172" t="s">
        <v>185</v>
      </c>
      <c r="L613" s="177">
        <v>0</v>
      </c>
      <c r="M613" s="92" t="str">
        <f t="shared" si="783"/>
        <v>С2</v>
      </c>
      <c r="N613" s="92" t="str">
        <f t="shared" si="784"/>
        <v>Трубопровод насыщенного амина Рег. №ТТ-359</v>
      </c>
      <c r="O613" s="92" t="str">
        <f t="shared" si="785"/>
        <v>Полное-взрыв</v>
      </c>
      <c r="P613" s="92" t="s">
        <v>85</v>
      </c>
      <c r="Q613" s="92" t="s">
        <v>85</v>
      </c>
      <c r="R613" s="92" t="s">
        <v>85</v>
      </c>
      <c r="S613" s="92" t="s">
        <v>85</v>
      </c>
      <c r="T613" s="92">
        <v>0</v>
      </c>
      <c r="U613" s="92">
        <v>0</v>
      </c>
      <c r="V613" s="92">
        <v>49.6</v>
      </c>
      <c r="W613" s="92">
        <v>134.1</v>
      </c>
      <c r="X613" s="92">
        <v>230.1</v>
      </c>
      <c r="Y613" s="92" t="s">
        <v>85</v>
      </c>
      <c r="Z613" s="92" t="s">
        <v>85</v>
      </c>
      <c r="AA613" s="92" t="s">
        <v>85</v>
      </c>
      <c r="AB613" s="92" t="s">
        <v>85</v>
      </c>
      <c r="AC613" s="92" t="s">
        <v>85</v>
      </c>
      <c r="AD613" s="92" t="s">
        <v>85</v>
      </c>
      <c r="AE613" s="92" t="s">
        <v>85</v>
      </c>
      <c r="AF613" s="92" t="s">
        <v>85</v>
      </c>
      <c r="AG613" s="92" t="s">
        <v>85</v>
      </c>
      <c r="AH613" s="92" t="s">
        <v>85</v>
      </c>
      <c r="AI613" t="s">
        <v>85</v>
      </c>
      <c r="AJ613" s="52">
        <v>2</v>
      </c>
      <c r="AK613" s="52">
        <v>5</v>
      </c>
      <c r="AL613" s="92">
        <f>AL612</f>
        <v>1.9</v>
      </c>
      <c r="AM613" s="92">
        <f>AM612</f>
        <v>0.15</v>
      </c>
      <c r="AN613" s="92">
        <f>AN612</f>
        <v>7</v>
      </c>
      <c r="AO613" s="92"/>
      <c r="AP613" s="92"/>
      <c r="AQ613" s="93">
        <f>AM613*I613+AL613</f>
        <v>3.2439999999999998</v>
      </c>
      <c r="AR613" s="93">
        <f t="shared" ref="AR613:AR617" si="787">0.1*AQ613</f>
        <v>0.32440000000000002</v>
      </c>
      <c r="AS613" s="94">
        <f t="shared" ref="AS613:AS617" si="788">AJ613*3+0.25*AK613</f>
        <v>7.25</v>
      </c>
      <c r="AT613" s="94">
        <f t="shared" ref="AT613:AT617" si="789">SUM(AQ613:AS613)/4</f>
        <v>2.7046000000000001</v>
      </c>
      <c r="AU613" s="93">
        <f>10068.2*J613*POWER(10,-6)*10</f>
        <v>1.5102299999999999E-2</v>
      </c>
      <c r="AV613" s="94">
        <f t="shared" ref="AV613:AV617" si="790">AU613+AT613+AS613+AR613+AQ613</f>
        <v>13.5381023</v>
      </c>
      <c r="AW613" s="95">
        <f t="shared" ref="AW613:AW617" si="791">AJ613*H613</f>
        <v>4.3279999999999999E-6</v>
      </c>
      <c r="AX613" s="95">
        <f t="shared" ref="AX613:AX617" si="792">H613*AK613</f>
        <v>1.082E-5</v>
      </c>
      <c r="AY613" s="95">
        <f t="shared" ref="AY613:AY617" si="793">H613*AV613</f>
        <v>2.9296453377199998E-5</v>
      </c>
    </row>
    <row r="614" spans="1:51" x14ac:dyDescent="0.3">
      <c r="A614" s="48" t="s">
        <v>21</v>
      </c>
      <c r="B614" s="48" t="str">
        <f>B612</f>
        <v>Трубопровод насыщенного амина Рег. №ТТ-359</v>
      </c>
      <c r="C614" s="179" t="s">
        <v>178</v>
      </c>
      <c r="D614" s="49" t="s">
        <v>180</v>
      </c>
      <c r="E614" s="167">
        <f>E612</f>
        <v>9.9999999999999995E-8</v>
      </c>
      <c r="F614" s="168">
        <f>F612</f>
        <v>541</v>
      </c>
      <c r="G614" s="48">
        <v>0.76</v>
      </c>
      <c r="H614" s="50">
        <f t="shared" si="786"/>
        <v>4.1116000000000004E-5</v>
      </c>
      <c r="I614" s="162">
        <f>I612</f>
        <v>8.9600000000000009</v>
      </c>
      <c r="J614" s="162">
        <f>J613</f>
        <v>0.15</v>
      </c>
      <c r="K614" s="172" t="s">
        <v>186</v>
      </c>
      <c r="L614" s="177">
        <v>0</v>
      </c>
      <c r="M614" s="92" t="str">
        <f t="shared" si="783"/>
        <v>С3</v>
      </c>
      <c r="N614" s="92" t="str">
        <f t="shared" si="784"/>
        <v>Трубопровод насыщенного амина Рег. №ТТ-359</v>
      </c>
      <c r="O614" s="92" t="str">
        <f t="shared" si="785"/>
        <v>Полное-токси</v>
      </c>
      <c r="P614" s="92" t="s">
        <v>85</v>
      </c>
      <c r="Q614" s="92" t="s">
        <v>85</v>
      </c>
      <c r="R614" s="92" t="s">
        <v>85</v>
      </c>
      <c r="S614" s="92" t="s">
        <v>85</v>
      </c>
      <c r="T614" s="92" t="s">
        <v>85</v>
      </c>
      <c r="U614" s="92" t="s">
        <v>85</v>
      </c>
      <c r="V614" s="92" t="s">
        <v>85</v>
      </c>
      <c r="W614" s="92" t="s">
        <v>85</v>
      </c>
      <c r="X614" s="92" t="s">
        <v>85</v>
      </c>
      <c r="Y614" s="92" t="s">
        <v>85</v>
      </c>
      <c r="Z614" s="92" t="s">
        <v>85</v>
      </c>
      <c r="AA614" s="92" t="s">
        <v>85</v>
      </c>
      <c r="AB614" s="92" t="s">
        <v>85</v>
      </c>
      <c r="AC614" s="92">
        <v>18.8</v>
      </c>
      <c r="AD614" s="92">
        <v>54.8</v>
      </c>
      <c r="AE614" s="92" t="s">
        <v>85</v>
      </c>
      <c r="AF614" s="92" t="s">
        <v>85</v>
      </c>
      <c r="AG614" s="92" t="s">
        <v>85</v>
      </c>
      <c r="AH614" s="92" t="s">
        <v>85</v>
      </c>
      <c r="AI614" t="s">
        <v>85</v>
      </c>
      <c r="AJ614" s="92">
        <v>0</v>
      </c>
      <c r="AK614" s="92">
        <v>1</v>
      </c>
      <c r="AL614" s="92">
        <f>AL612</f>
        <v>1.9</v>
      </c>
      <c r="AM614" s="92">
        <f>AM612</f>
        <v>0.15</v>
      </c>
      <c r="AN614" s="92">
        <f>AN612</f>
        <v>7</v>
      </c>
      <c r="AO614" s="92"/>
      <c r="AP614" s="92"/>
      <c r="AQ614" s="93">
        <f>AM614*I614*0.1+AL614</f>
        <v>2.0343999999999998</v>
      </c>
      <c r="AR614" s="93">
        <f t="shared" si="787"/>
        <v>0.20343999999999998</v>
      </c>
      <c r="AS614" s="94">
        <f t="shared" si="788"/>
        <v>0.25</v>
      </c>
      <c r="AT614" s="94">
        <f t="shared" si="789"/>
        <v>0.62195999999999996</v>
      </c>
      <c r="AU614" s="93">
        <f>1333*J613*POWER(10,-6)</f>
        <v>1.9994999999999998E-4</v>
      </c>
      <c r="AV614" s="94">
        <f t="shared" si="790"/>
        <v>3.1099999499999997</v>
      </c>
      <c r="AW614" s="95">
        <f t="shared" si="791"/>
        <v>0</v>
      </c>
      <c r="AX614" s="95">
        <f t="shared" si="792"/>
        <v>4.1116000000000004E-5</v>
      </c>
      <c r="AY614" s="95">
        <f t="shared" si="793"/>
        <v>1.278707579442E-4</v>
      </c>
    </row>
    <row r="615" spans="1:51" x14ac:dyDescent="0.3">
      <c r="A615" s="48" t="s">
        <v>22</v>
      </c>
      <c r="B615" s="48" t="str">
        <f>B612</f>
        <v>Трубопровод насыщенного амина Рег. №ТТ-359</v>
      </c>
      <c r="C615" s="179" t="s">
        <v>171</v>
      </c>
      <c r="D615" s="49" t="s">
        <v>86</v>
      </c>
      <c r="E615" s="166">
        <v>4.9999999999999998E-7</v>
      </c>
      <c r="F615" s="168">
        <f>F612</f>
        <v>541</v>
      </c>
      <c r="G615" s="48">
        <v>0.2</v>
      </c>
      <c r="H615" s="50">
        <f t="shared" si="786"/>
        <v>5.4099999999999994E-5</v>
      </c>
      <c r="I615" s="162">
        <f>0.15*I612</f>
        <v>1.3440000000000001</v>
      </c>
      <c r="J615" s="162">
        <f>I615</f>
        <v>1.3440000000000001</v>
      </c>
      <c r="K615" s="174" t="s">
        <v>188</v>
      </c>
      <c r="L615" s="178">
        <v>45390</v>
      </c>
      <c r="M615" s="92" t="str">
        <f t="shared" si="783"/>
        <v>С4</v>
      </c>
      <c r="N615" s="92" t="str">
        <f t="shared" si="784"/>
        <v>Трубопровод насыщенного амина Рег. №ТТ-359</v>
      </c>
      <c r="O615" s="92" t="str">
        <f t="shared" si="785"/>
        <v>Частичное-пожар</v>
      </c>
      <c r="P615" s="92">
        <v>12</v>
      </c>
      <c r="Q615" s="92">
        <v>15.1</v>
      </c>
      <c r="R615" s="92">
        <v>19.600000000000001</v>
      </c>
      <c r="S615" s="92">
        <v>32.9</v>
      </c>
      <c r="T615" s="92" t="s">
        <v>85</v>
      </c>
      <c r="U615" s="92" t="s">
        <v>85</v>
      </c>
      <c r="V615" s="92" t="s">
        <v>85</v>
      </c>
      <c r="W615" s="92" t="s">
        <v>85</v>
      </c>
      <c r="X615" s="92" t="s">
        <v>85</v>
      </c>
      <c r="Y615" s="92" t="s">
        <v>85</v>
      </c>
      <c r="Z615" s="92" t="s">
        <v>85</v>
      </c>
      <c r="AA615" s="92" t="s">
        <v>85</v>
      </c>
      <c r="AB615" s="92" t="s">
        <v>85</v>
      </c>
      <c r="AC615" s="92" t="s">
        <v>85</v>
      </c>
      <c r="AD615" s="92" t="s">
        <v>85</v>
      </c>
      <c r="AE615" s="92" t="s">
        <v>85</v>
      </c>
      <c r="AF615" s="92" t="s">
        <v>85</v>
      </c>
      <c r="AG615" s="92" t="s">
        <v>85</v>
      </c>
      <c r="AH615" s="92" t="s">
        <v>85</v>
      </c>
      <c r="AI615" t="s">
        <v>85</v>
      </c>
      <c r="AJ615" s="92">
        <v>0</v>
      </c>
      <c r="AK615" s="92">
        <v>2</v>
      </c>
      <c r="AL615" s="92">
        <f>0.1*$AL$2</f>
        <v>0.25</v>
      </c>
      <c r="AM615" s="92">
        <f>AM612</f>
        <v>0.15</v>
      </c>
      <c r="AN615" s="92">
        <f>ROUNDUP(AN612/3,0)</f>
        <v>3</v>
      </c>
      <c r="AO615" s="92"/>
      <c r="AP615" s="92"/>
      <c r="AQ615" s="93">
        <f>AM615*I615+AL615</f>
        <v>0.4516</v>
      </c>
      <c r="AR615" s="93">
        <f t="shared" si="787"/>
        <v>4.5160000000000006E-2</v>
      </c>
      <c r="AS615" s="94">
        <f t="shared" si="788"/>
        <v>0.5</v>
      </c>
      <c r="AT615" s="94">
        <f t="shared" si="789"/>
        <v>0.24918999999999999</v>
      </c>
      <c r="AU615" s="93">
        <f>10068.2*J615*POWER(10,-6)</f>
        <v>1.3531660800000001E-2</v>
      </c>
      <c r="AV615" s="94">
        <f t="shared" si="790"/>
        <v>1.2594816608000001</v>
      </c>
      <c r="AW615" s="95">
        <f t="shared" si="791"/>
        <v>0</v>
      </c>
      <c r="AX615" s="95">
        <f t="shared" si="792"/>
        <v>1.0819999999999999E-4</v>
      </c>
      <c r="AY615" s="95">
        <f t="shared" si="793"/>
        <v>6.8137957849279996E-5</v>
      </c>
    </row>
    <row r="616" spans="1:51" x14ac:dyDescent="0.3">
      <c r="A616" s="48" t="s">
        <v>23</v>
      </c>
      <c r="B616" s="48" t="str">
        <f>B612</f>
        <v>Трубопровод насыщенного амина Рег. №ТТ-359</v>
      </c>
      <c r="C616" s="179" t="s">
        <v>172</v>
      </c>
      <c r="D616" s="49" t="s">
        <v>174</v>
      </c>
      <c r="E616" s="167">
        <f>E615</f>
        <v>4.9999999999999998E-7</v>
      </c>
      <c r="F616" s="168">
        <f>F612</f>
        <v>541</v>
      </c>
      <c r="G616" s="48">
        <v>0.04</v>
      </c>
      <c r="H616" s="50">
        <f t="shared" si="786"/>
        <v>1.0819999999999998E-5</v>
      </c>
      <c r="I616" s="162">
        <f>0.15*I612</f>
        <v>1.3440000000000001</v>
      </c>
      <c r="J616" s="162">
        <f>0.15*J613</f>
        <v>2.2499999999999999E-2</v>
      </c>
      <c r="K616" s="174" t="s">
        <v>189</v>
      </c>
      <c r="L616" s="178">
        <v>3</v>
      </c>
      <c r="M616" s="92" t="str">
        <f t="shared" si="783"/>
        <v>С5</v>
      </c>
      <c r="N616" s="92" t="str">
        <f t="shared" si="784"/>
        <v>Трубопровод насыщенного амина Рег. №ТТ-359</v>
      </c>
      <c r="O616" s="92" t="str">
        <f t="shared" si="785"/>
        <v>Частичное-пожар-вспышка</v>
      </c>
      <c r="P616" s="92" t="s">
        <v>85</v>
      </c>
      <c r="Q616" s="92" t="s">
        <v>85</v>
      </c>
      <c r="R616" s="92" t="s">
        <v>85</v>
      </c>
      <c r="S616" s="92" t="s">
        <v>85</v>
      </c>
      <c r="T616" s="92" t="s">
        <v>85</v>
      </c>
      <c r="U616" s="92" t="s">
        <v>85</v>
      </c>
      <c r="V616" s="92" t="s">
        <v>85</v>
      </c>
      <c r="W616" s="92" t="s">
        <v>85</v>
      </c>
      <c r="X616" s="92" t="s">
        <v>85</v>
      </c>
      <c r="Y616" s="92" t="s">
        <v>85</v>
      </c>
      <c r="Z616" s="92" t="s">
        <v>85</v>
      </c>
      <c r="AA616" s="92">
        <v>9.58</v>
      </c>
      <c r="AB616" s="92">
        <v>11.5</v>
      </c>
      <c r="AC616" s="92" t="s">
        <v>85</v>
      </c>
      <c r="AD616" s="92" t="s">
        <v>85</v>
      </c>
      <c r="AE616" s="92" t="s">
        <v>85</v>
      </c>
      <c r="AF616" s="92" t="s">
        <v>85</v>
      </c>
      <c r="AG616" s="92" t="s">
        <v>85</v>
      </c>
      <c r="AH616" s="92" t="s">
        <v>85</v>
      </c>
      <c r="AI616" t="s">
        <v>85</v>
      </c>
      <c r="AJ616" s="92">
        <v>0</v>
      </c>
      <c r="AK616" s="92">
        <v>1</v>
      </c>
      <c r="AL616" s="92">
        <f>0.1*$AL$2</f>
        <v>0.25</v>
      </c>
      <c r="AM616" s="92">
        <f>AM612</f>
        <v>0.15</v>
      </c>
      <c r="AN616" s="92">
        <f>ROUNDUP(AN612/3,0)</f>
        <v>3</v>
      </c>
      <c r="AO616" s="92"/>
      <c r="AP616" s="92"/>
      <c r="AQ616" s="93">
        <f t="shared" ref="AQ616" si="794">AM616*I616+AL616</f>
        <v>0.4516</v>
      </c>
      <c r="AR616" s="93">
        <f t="shared" si="787"/>
        <v>4.5160000000000006E-2</v>
      </c>
      <c r="AS616" s="94">
        <f t="shared" si="788"/>
        <v>0.25</v>
      </c>
      <c r="AT616" s="94">
        <f t="shared" si="789"/>
        <v>0.18668999999999999</v>
      </c>
      <c r="AU616" s="93">
        <f>10068.2*J616*POWER(10,-6)*10</f>
        <v>2.2653450000000002E-3</v>
      </c>
      <c r="AV616" s="94">
        <f t="shared" si="790"/>
        <v>0.93571534499999998</v>
      </c>
      <c r="AW616" s="95">
        <f t="shared" si="791"/>
        <v>0</v>
      </c>
      <c r="AX616" s="95">
        <f t="shared" si="792"/>
        <v>1.0819999999999998E-5</v>
      </c>
      <c r="AY616" s="95">
        <f t="shared" si="793"/>
        <v>1.0124440032899998E-5</v>
      </c>
    </row>
    <row r="617" spans="1:51" ht="15" thickBot="1" x14ac:dyDescent="0.35">
      <c r="A617" s="48" t="s">
        <v>24</v>
      </c>
      <c r="B617" s="48" t="str">
        <f>B612</f>
        <v>Трубопровод насыщенного амина Рег. №ТТ-359</v>
      </c>
      <c r="C617" s="179" t="s">
        <v>179</v>
      </c>
      <c r="D617" s="49" t="s">
        <v>181</v>
      </c>
      <c r="E617" s="167">
        <f>E615</f>
        <v>4.9999999999999998E-7</v>
      </c>
      <c r="F617" s="168">
        <f>F612</f>
        <v>541</v>
      </c>
      <c r="G617" s="48">
        <v>0.76</v>
      </c>
      <c r="H617" s="50">
        <f t="shared" si="786"/>
        <v>2.0557999999999997E-4</v>
      </c>
      <c r="I617" s="162">
        <f>0.15*I612</f>
        <v>1.3440000000000001</v>
      </c>
      <c r="J617" s="162">
        <f>J616</f>
        <v>2.2499999999999999E-2</v>
      </c>
      <c r="K617" s="175" t="s">
        <v>200</v>
      </c>
      <c r="L617" s="231">
        <v>2</v>
      </c>
      <c r="M617" s="92" t="str">
        <f t="shared" si="783"/>
        <v>С6</v>
      </c>
      <c r="N617" s="92" t="str">
        <f t="shared" si="784"/>
        <v>Трубопровод насыщенного амина Рег. №ТТ-359</v>
      </c>
      <c r="O617" s="92" t="str">
        <f t="shared" si="785"/>
        <v>Частичное-токси</v>
      </c>
      <c r="P617" s="92" t="s">
        <v>85</v>
      </c>
      <c r="Q617" s="92" t="s">
        <v>85</v>
      </c>
      <c r="R617" s="92" t="s">
        <v>85</v>
      </c>
      <c r="S617" s="92" t="s">
        <v>85</v>
      </c>
      <c r="T617" s="92" t="s">
        <v>85</v>
      </c>
      <c r="U617" s="92" t="s">
        <v>85</v>
      </c>
      <c r="V617" s="92" t="s">
        <v>85</v>
      </c>
      <c r="W617" s="92" t="s">
        <v>85</v>
      </c>
      <c r="X617" s="92" t="s">
        <v>85</v>
      </c>
      <c r="Y617" s="92" t="s">
        <v>85</v>
      </c>
      <c r="Z617" s="92" t="s">
        <v>85</v>
      </c>
      <c r="AA617" s="92" t="s">
        <v>85</v>
      </c>
      <c r="AB617" s="92" t="s">
        <v>85</v>
      </c>
      <c r="AC617" s="92">
        <v>2.8</v>
      </c>
      <c r="AD617" s="92">
        <v>8.1999999999999993</v>
      </c>
      <c r="AE617" s="92" t="s">
        <v>85</v>
      </c>
      <c r="AF617" s="92" t="s">
        <v>85</v>
      </c>
      <c r="AG617" s="92" t="s">
        <v>85</v>
      </c>
      <c r="AH617" s="92" t="s">
        <v>85</v>
      </c>
      <c r="AI617" t="s">
        <v>85</v>
      </c>
      <c r="AJ617" s="92">
        <v>0</v>
      </c>
      <c r="AK617" s="92">
        <v>1</v>
      </c>
      <c r="AL617" s="92">
        <f>0.1*$AL$2</f>
        <v>0.25</v>
      </c>
      <c r="AM617" s="92">
        <f>AM612</f>
        <v>0.15</v>
      </c>
      <c r="AN617" s="92">
        <f>ROUNDUP(AN612/3,0)</f>
        <v>3</v>
      </c>
      <c r="AO617" s="92"/>
      <c r="AP617" s="92"/>
      <c r="AQ617" s="93">
        <f>AM617*I617*0.1+AL617</f>
        <v>0.27016000000000001</v>
      </c>
      <c r="AR617" s="93">
        <f t="shared" si="787"/>
        <v>2.7016000000000002E-2</v>
      </c>
      <c r="AS617" s="94">
        <f t="shared" si="788"/>
        <v>0.25</v>
      </c>
      <c r="AT617" s="94">
        <f t="shared" si="789"/>
        <v>0.136794</v>
      </c>
      <c r="AU617" s="93">
        <f>1333*J616*POWER(10,-6)</f>
        <v>2.9992499999999998E-5</v>
      </c>
      <c r="AV617" s="94">
        <f t="shared" si="790"/>
        <v>0.68399999249999999</v>
      </c>
      <c r="AW617" s="95">
        <f t="shared" si="791"/>
        <v>0</v>
      </c>
      <c r="AX617" s="95">
        <f t="shared" si="792"/>
        <v>2.0557999999999997E-4</v>
      </c>
      <c r="AY617" s="95">
        <f t="shared" si="793"/>
        <v>1.4061671845814997E-4</v>
      </c>
    </row>
    <row r="618" spans="1:51" x14ac:dyDescent="0.3">
      <c r="A618" s="48"/>
      <c r="B618" s="48"/>
      <c r="C618" s="179"/>
      <c r="D618" s="49"/>
      <c r="E618" s="167"/>
      <c r="F618" s="168"/>
      <c r="G618" s="48"/>
      <c r="H618" s="50"/>
      <c r="I618" s="162"/>
      <c r="J618" s="48"/>
      <c r="K618" s="292"/>
      <c r="L618" s="293"/>
      <c r="M618" s="92"/>
      <c r="N618" s="92"/>
      <c r="O618" s="92"/>
      <c r="P618" s="92" t="s">
        <v>85</v>
      </c>
      <c r="Q618" s="92" t="s">
        <v>85</v>
      </c>
      <c r="R618" s="92" t="s">
        <v>85</v>
      </c>
      <c r="S618" s="92" t="s">
        <v>85</v>
      </c>
      <c r="T618" s="92" t="s">
        <v>85</v>
      </c>
      <c r="U618" s="92" t="s">
        <v>85</v>
      </c>
      <c r="V618" s="92" t="s">
        <v>85</v>
      </c>
      <c r="W618" s="92" t="s">
        <v>85</v>
      </c>
      <c r="X618" s="92" t="s">
        <v>85</v>
      </c>
      <c r="Y618" s="92" t="s">
        <v>85</v>
      </c>
      <c r="Z618" s="92" t="s">
        <v>85</v>
      </c>
      <c r="AA618" s="92" t="s">
        <v>85</v>
      </c>
      <c r="AB618" s="92" t="s">
        <v>85</v>
      </c>
      <c r="AC618" s="92" t="s">
        <v>85</v>
      </c>
      <c r="AD618" s="92" t="s">
        <v>85</v>
      </c>
      <c r="AE618" s="92" t="s">
        <v>85</v>
      </c>
      <c r="AF618" s="92" t="s">
        <v>85</v>
      </c>
      <c r="AG618" s="92" t="s">
        <v>85</v>
      </c>
      <c r="AH618" s="92" t="s">
        <v>85</v>
      </c>
      <c r="AI618" t="s">
        <v>85</v>
      </c>
      <c r="AJ618" s="92"/>
      <c r="AK618" s="92"/>
      <c r="AL618" s="92"/>
      <c r="AM618" s="92"/>
      <c r="AN618" s="92"/>
      <c r="AO618" s="92"/>
      <c r="AP618" s="92"/>
      <c r="AQ618" s="93"/>
      <c r="AR618" s="93"/>
      <c r="AS618" s="94"/>
      <c r="AT618" s="94"/>
      <c r="AU618" s="93"/>
      <c r="AV618" s="94"/>
      <c r="AW618" s="95"/>
      <c r="AX618" s="95"/>
      <c r="AY618" s="95"/>
    </row>
    <row r="619" spans="1:51" s="281" customFormat="1" x14ac:dyDescent="0.3">
      <c r="A619" s="48" t="s">
        <v>85</v>
      </c>
      <c r="B619" s="48" t="s">
        <v>85</v>
      </c>
      <c r="C619" s="48" t="s">
        <v>85</v>
      </c>
      <c r="D619" s="48" t="s">
        <v>85</v>
      </c>
      <c r="E619" s="48" t="s">
        <v>85</v>
      </c>
      <c r="F619" s="48" t="s">
        <v>85</v>
      </c>
      <c r="G619" s="48" t="s">
        <v>85</v>
      </c>
      <c r="H619" s="48" t="s">
        <v>85</v>
      </c>
      <c r="I619" s="48" t="s">
        <v>85</v>
      </c>
      <c r="J619" s="48" t="s">
        <v>85</v>
      </c>
      <c r="K619" s="48" t="s">
        <v>85</v>
      </c>
      <c r="L619" s="48" t="s">
        <v>85</v>
      </c>
      <c r="M619" s="48" t="s">
        <v>85</v>
      </c>
      <c r="N619" s="48" t="s">
        <v>85</v>
      </c>
      <c r="O619" s="48" t="s">
        <v>85</v>
      </c>
      <c r="P619" s="48" t="s">
        <v>85</v>
      </c>
      <c r="Q619" s="48" t="s">
        <v>85</v>
      </c>
      <c r="R619" s="48" t="s">
        <v>85</v>
      </c>
      <c r="S619" s="48" t="s">
        <v>85</v>
      </c>
      <c r="T619" s="48" t="s">
        <v>85</v>
      </c>
      <c r="U619" s="48" t="s">
        <v>85</v>
      </c>
      <c r="V619" s="48" t="s">
        <v>85</v>
      </c>
      <c r="W619" s="48" t="s">
        <v>85</v>
      </c>
      <c r="X619" s="48" t="s">
        <v>85</v>
      </c>
      <c r="Y619" s="48" t="s">
        <v>85</v>
      </c>
      <c r="Z619" s="48" t="s">
        <v>85</v>
      </c>
      <c r="AA619" s="48" t="s">
        <v>85</v>
      </c>
      <c r="AB619" s="48" t="s">
        <v>85</v>
      </c>
      <c r="AC619" s="48" t="s">
        <v>85</v>
      </c>
      <c r="AD619" s="48" t="s">
        <v>85</v>
      </c>
      <c r="AE619" s="48" t="s">
        <v>85</v>
      </c>
      <c r="AF619" s="48" t="s">
        <v>85</v>
      </c>
      <c r="AG619" s="48" t="s">
        <v>85</v>
      </c>
      <c r="AH619" s="48" t="s">
        <v>85</v>
      </c>
      <c r="AI619" s="281" t="s">
        <v>85</v>
      </c>
      <c r="AJ619" s="48" t="s">
        <v>85</v>
      </c>
      <c r="AK619" s="48" t="s">
        <v>85</v>
      </c>
      <c r="AL619" s="48" t="s">
        <v>85</v>
      </c>
      <c r="AM619" s="48" t="s">
        <v>85</v>
      </c>
      <c r="AN619" s="48" t="s">
        <v>85</v>
      </c>
      <c r="AO619" s="48" t="s">
        <v>85</v>
      </c>
      <c r="AP619" s="48" t="s">
        <v>85</v>
      </c>
      <c r="AQ619" s="48" t="s">
        <v>85</v>
      </c>
      <c r="AR619" s="48" t="s">
        <v>85</v>
      </c>
      <c r="AS619" s="48" t="s">
        <v>85</v>
      </c>
      <c r="AT619" s="48" t="s">
        <v>85</v>
      </c>
      <c r="AU619" s="48" t="s">
        <v>85</v>
      </c>
      <c r="AV619" s="48" t="s">
        <v>85</v>
      </c>
      <c r="AW619" s="48" t="s">
        <v>85</v>
      </c>
      <c r="AX619" s="48" t="s">
        <v>85</v>
      </c>
      <c r="AY619" s="48" t="s">
        <v>85</v>
      </c>
    </row>
    <row r="620" spans="1:51" s="281" customFormat="1" x14ac:dyDescent="0.3">
      <c r="A620" s="48" t="s">
        <v>85</v>
      </c>
      <c r="B620" s="48" t="s">
        <v>85</v>
      </c>
      <c r="C620" s="48" t="s">
        <v>85</v>
      </c>
      <c r="D620" s="48" t="s">
        <v>85</v>
      </c>
      <c r="E620" s="48" t="s">
        <v>85</v>
      </c>
      <c r="F620" s="48" t="s">
        <v>85</v>
      </c>
      <c r="G620" s="48" t="s">
        <v>85</v>
      </c>
      <c r="H620" s="48" t="s">
        <v>85</v>
      </c>
      <c r="I620" s="48" t="s">
        <v>85</v>
      </c>
      <c r="J620" s="48" t="s">
        <v>85</v>
      </c>
      <c r="K620" s="48" t="s">
        <v>85</v>
      </c>
      <c r="L620" s="48" t="s">
        <v>85</v>
      </c>
      <c r="M620" s="48" t="s">
        <v>85</v>
      </c>
      <c r="N620" s="48" t="s">
        <v>85</v>
      </c>
      <c r="O620" s="48" t="s">
        <v>85</v>
      </c>
      <c r="P620" s="48" t="s">
        <v>85</v>
      </c>
      <c r="Q620" s="48" t="s">
        <v>85</v>
      </c>
      <c r="R620" s="48" t="s">
        <v>85</v>
      </c>
      <c r="S620" s="48" t="s">
        <v>85</v>
      </c>
      <c r="T620" s="48" t="s">
        <v>85</v>
      </c>
      <c r="U620" s="48" t="s">
        <v>85</v>
      </c>
      <c r="V620" s="48" t="s">
        <v>85</v>
      </c>
      <c r="W620" s="48" t="s">
        <v>85</v>
      </c>
      <c r="X620" s="48" t="s">
        <v>85</v>
      </c>
      <c r="Y620" s="48" t="s">
        <v>85</v>
      </c>
      <c r="Z620" s="48" t="s">
        <v>85</v>
      </c>
      <c r="AA620" s="48" t="s">
        <v>85</v>
      </c>
      <c r="AB620" s="48" t="s">
        <v>85</v>
      </c>
      <c r="AC620" s="48" t="s">
        <v>85</v>
      </c>
      <c r="AD620" s="48" t="s">
        <v>85</v>
      </c>
      <c r="AE620" s="48" t="s">
        <v>85</v>
      </c>
      <c r="AF620" s="48" t="s">
        <v>85</v>
      </c>
      <c r="AG620" s="48" t="s">
        <v>85</v>
      </c>
      <c r="AH620" s="48" t="s">
        <v>85</v>
      </c>
      <c r="AI620" s="281" t="s">
        <v>85</v>
      </c>
      <c r="AJ620" s="48" t="s">
        <v>85</v>
      </c>
      <c r="AK620" s="48" t="s">
        <v>85</v>
      </c>
      <c r="AL620" s="48" t="s">
        <v>85</v>
      </c>
      <c r="AM620" s="48" t="s">
        <v>85</v>
      </c>
      <c r="AN620" s="48" t="s">
        <v>85</v>
      </c>
      <c r="AO620" s="48" t="s">
        <v>85</v>
      </c>
      <c r="AP620" s="48" t="s">
        <v>85</v>
      </c>
      <c r="AQ620" s="48" t="s">
        <v>85</v>
      </c>
      <c r="AR620" s="48" t="s">
        <v>85</v>
      </c>
      <c r="AS620" s="48" t="s">
        <v>85</v>
      </c>
      <c r="AT620" s="48" t="s">
        <v>85</v>
      </c>
      <c r="AU620" s="48" t="s">
        <v>85</v>
      </c>
      <c r="AV620" s="48" t="s">
        <v>85</v>
      </c>
      <c r="AW620" s="48" t="s">
        <v>85</v>
      </c>
      <c r="AX620" s="48" t="s">
        <v>85</v>
      </c>
      <c r="AY620" s="48" t="s">
        <v>85</v>
      </c>
    </row>
    <row r="621" spans="1:51" ht="15" thickBot="1" x14ac:dyDescent="0.35">
      <c r="P621" t="s">
        <v>85</v>
      </c>
      <c r="Q621" t="s">
        <v>85</v>
      </c>
      <c r="R621" t="s">
        <v>85</v>
      </c>
      <c r="S621" t="s">
        <v>85</v>
      </c>
      <c r="T621" t="s">
        <v>85</v>
      </c>
      <c r="U621" t="s">
        <v>85</v>
      </c>
      <c r="V621" t="s">
        <v>85</v>
      </c>
      <c r="W621" t="s">
        <v>85</v>
      </c>
      <c r="X621" t="s">
        <v>85</v>
      </c>
      <c r="Y621" t="s">
        <v>85</v>
      </c>
      <c r="Z621" t="s">
        <v>85</v>
      </c>
      <c r="AA621" t="s">
        <v>85</v>
      </c>
      <c r="AB621" t="s">
        <v>85</v>
      </c>
      <c r="AC621" t="s">
        <v>85</v>
      </c>
      <c r="AD621" t="s">
        <v>85</v>
      </c>
      <c r="AE621" t="s">
        <v>85</v>
      </c>
      <c r="AF621" t="s">
        <v>85</v>
      </c>
      <c r="AG621" t="s">
        <v>85</v>
      </c>
      <c r="AH621" t="s">
        <v>85</v>
      </c>
      <c r="AI621" t="s">
        <v>85</v>
      </c>
    </row>
    <row r="622" spans="1:51" ht="15" thickBot="1" x14ac:dyDescent="0.35">
      <c r="A622" s="48" t="s">
        <v>19</v>
      </c>
      <c r="B622" s="163" t="s">
        <v>403</v>
      </c>
      <c r="C622" s="179" t="s">
        <v>398</v>
      </c>
      <c r="D622" s="49" t="s">
        <v>400</v>
      </c>
      <c r="E622" s="166">
        <v>9.9999999999999995E-8</v>
      </c>
      <c r="F622" s="163">
        <v>658</v>
      </c>
      <c r="G622" s="48">
        <v>0.2</v>
      </c>
      <c r="H622" s="50">
        <f>E622*F622*G622</f>
        <v>1.3160000000000001E-5</v>
      </c>
      <c r="I622" s="164">
        <v>18.02</v>
      </c>
      <c r="J622" s="162">
        <f>I622</f>
        <v>18.02</v>
      </c>
      <c r="K622" s="172" t="s">
        <v>184</v>
      </c>
      <c r="L622" s="177">
        <f>I622*20</f>
        <v>360.4</v>
      </c>
      <c r="M622" s="92" t="str">
        <f t="shared" ref="M622:N627" si="795">A622</f>
        <v>С1</v>
      </c>
      <c r="N622" s="92" t="str">
        <f t="shared" si="795"/>
        <v>Трубопровод жидкой серы Рег. №ТТ-448</v>
      </c>
      <c r="O622" s="92" t="str">
        <f t="shared" ref="O622:O627" si="796">D622</f>
        <v>Полное-пожар+токси</v>
      </c>
      <c r="P622" s="92">
        <v>17.5</v>
      </c>
      <c r="Q622" s="92">
        <v>24.2</v>
      </c>
      <c r="R622" s="92">
        <v>34.299999999999997</v>
      </c>
      <c r="S622" s="92">
        <v>63.7</v>
      </c>
      <c r="T622" s="92" t="s">
        <v>85</v>
      </c>
      <c r="U622" s="92" t="s">
        <v>85</v>
      </c>
      <c r="V622" s="92" t="s">
        <v>85</v>
      </c>
      <c r="W622" s="92" t="s">
        <v>85</v>
      </c>
      <c r="X622" s="92" t="s">
        <v>85</v>
      </c>
      <c r="Y622" s="92" t="s">
        <v>85</v>
      </c>
      <c r="Z622" s="92" t="s">
        <v>85</v>
      </c>
      <c r="AA622" s="92" t="s">
        <v>85</v>
      </c>
      <c r="AB622" s="92" t="s">
        <v>85</v>
      </c>
      <c r="AC622" s="92">
        <v>22.5</v>
      </c>
      <c r="AD622" s="92">
        <v>65.8</v>
      </c>
      <c r="AE622" s="92" t="s">
        <v>85</v>
      </c>
      <c r="AF622" s="92" t="s">
        <v>85</v>
      </c>
      <c r="AG622" s="92" t="s">
        <v>85</v>
      </c>
      <c r="AH622" s="92" t="s">
        <v>85</v>
      </c>
      <c r="AI622" t="s">
        <v>85</v>
      </c>
      <c r="AJ622" s="52">
        <v>1</v>
      </c>
      <c r="AK622" s="52">
        <v>2</v>
      </c>
      <c r="AL622" s="165">
        <v>2.23</v>
      </c>
      <c r="AM622" s="165">
        <v>0.125</v>
      </c>
      <c r="AN622" s="165">
        <v>3</v>
      </c>
      <c r="AO622" s="92"/>
      <c r="AP622" s="92"/>
      <c r="AQ622" s="93">
        <f>AM622*I622+AL622</f>
        <v>4.4824999999999999</v>
      </c>
      <c r="AR622" s="93">
        <f>0.1*AQ622</f>
        <v>0.44825000000000004</v>
      </c>
      <c r="AS622" s="94">
        <f>AJ622*3+0.25*AK622</f>
        <v>3.5</v>
      </c>
      <c r="AT622" s="94">
        <f>SUM(AQ622:AS622)/4</f>
        <v>2.1076874999999999</v>
      </c>
      <c r="AU622" s="93">
        <f>10068.2*J622*POWER(10,-6)</f>
        <v>0.181428964</v>
      </c>
      <c r="AV622" s="94">
        <f t="shared" ref="AV622:AV627" si="797">AU622+AT622+AS622+AR622+AQ622</f>
        <v>10.719866463999999</v>
      </c>
      <c r="AW622" s="95">
        <f>AJ622*H622</f>
        <v>1.3160000000000001E-5</v>
      </c>
      <c r="AX622" s="95">
        <f>H622*AK622</f>
        <v>2.6320000000000002E-5</v>
      </c>
      <c r="AY622" s="95">
        <f>H622*AV622</f>
        <v>1.4107344266624E-4</v>
      </c>
    </row>
    <row r="623" spans="1:51" ht="15" thickBot="1" x14ac:dyDescent="0.35">
      <c r="A623" s="48" t="s">
        <v>20</v>
      </c>
      <c r="B623" s="48" t="str">
        <f>B622</f>
        <v>Трубопровод жидкой серы Рег. №ТТ-448</v>
      </c>
      <c r="C623" s="179" t="s">
        <v>399</v>
      </c>
      <c r="D623" s="49" t="s">
        <v>400</v>
      </c>
      <c r="E623" s="167">
        <f>E622</f>
        <v>9.9999999999999995E-8</v>
      </c>
      <c r="F623" s="168">
        <f>F622</f>
        <v>658</v>
      </c>
      <c r="G623" s="48">
        <v>0.04</v>
      </c>
      <c r="H623" s="50">
        <f t="shared" ref="H623:H627" si="798">E623*F623*G623</f>
        <v>2.632E-6</v>
      </c>
      <c r="I623" s="162">
        <f>I622</f>
        <v>18.02</v>
      </c>
      <c r="J623" s="162">
        <f>I622</f>
        <v>18.02</v>
      </c>
      <c r="K623" s="172" t="s">
        <v>185</v>
      </c>
      <c r="L623" s="177">
        <v>0</v>
      </c>
      <c r="M623" s="92" t="str">
        <f t="shared" si="795"/>
        <v>С2</v>
      </c>
      <c r="N623" s="92" t="str">
        <f t="shared" si="795"/>
        <v>Трубопровод жидкой серы Рег. №ТТ-448</v>
      </c>
      <c r="O623" s="92" t="str">
        <f t="shared" si="796"/>
        <v>Полное-пожар+токси</v>
      </c>
      <c r="P623" s="92">
        <v>17.5</v>
      </c>
      <c r="Q623" s="92">
        <v>24.2</v>
      </c>
      <c r="R623" s="92">
        <v>34.299999999999997</v>
      </c>
      <c r="S623" s="92">
        <v>63.7</v>
      </c>
      <c r="T623" s="92" t="s">
        <v>85</v>
      </c>
      <c r="U623" s="92" t="s">
        <v>85</v>
      </c>
      <c r="V623" s="92" t="s">
        <v>85</v>
      </c>
      <c r="W623" s="92" t="s">
        <v>85</v>
      </c>
      <c r="X623" s="92" t="s">
        <v>85</v>
      </c>
      <c r="Y623" s="92" t="s">
        <v>85</v>
      </c>
      <c r="Z623" s="92" t="s">
        <v>85</v>
      </c>
      <c r="AA623" s="92" t="s">
        <v>85</v>
      </c>
      <c r="AB623" s="92" t="s">
        <v>85</v>
      </c>
      <c r="AC623" s="92">
        <v>22.5</v>
      </c>
      <c r="AD623" s="92">
        <v>65.8</v>
      </c>
      <c r="AE623" s="92" t="s">
        <v>85</v>
      </c>
      <c r="AF623" s="92" t="s">
        <v>85</v>
      </c>
      <c r="AG623" s="92" t="s">
        <v>85</v>
      </c>
      <c r="AH623" s="92" t="s">
        <v>85</v>
      </c>
      <c r="AI623" t="s">
        <v>85</v>
      </c>
      <c r="AJ623" s="52">
        <v>2</v>
      </c>
      <c r="AK623" s="52">
        <v>2</v>
      </c>
      <c r="AL623" s="92">
        <f>AL622</f>
        <v>2.23</v>
      </c>
      <c r="AM623" s="92">
        <f>AM622</f>
        <v>0.125</v>
      </c>
      <c r="AN623" s="92">
        <f>AN622</f>
        <v>3</v>
      </c>
      <c r="AO623" s="92"/>
      <c r="AP623" s="92"/>
      <c r="AQ623" s="93">
        <f>AM623*I623+AL623</f>
        <v>4.4824999999999999</v>
      </c>
      <c r="AR623" s="93">
        <f t="shared" ref="AR623:AR627" si="799">0.1*AQ623</f>
        <v>0.44825000000000004</v>
      </c>
      <c r="AS623" s="94">
        <f t="shared" ref="AS623:AS627" si="800">AJ623*3+0.25*AK623</f>
        <v>6.5</v>
      </c>
      <c r="AT623" s="94">
        <f t="shared" ref="AT623:AT627" si="801">SUM(AQ623:AS623)/4</f>
        <v>2.8576874999999999</v>
      </c>
      <c r="AU623" s="93">
        <f>10068.2*J623*POWER(10,-6)*10</f>
        <v>1.8142896399999999</v>
      </c>
      <c r="AV623" s="94">
        <f t="shared" si="797"/>
        <v>16.102727139999999</v>
      </c>
      <c r="AW623" s="95">
        <f t="shared" ref="AW623:AW627" si="802">AJ623*H623</f>
        <v>5.2639999999999999E-6</v>
      </c>
      <c r="AX623" s="95">
        <f t="shared" ref="AX623:AX627" si="803">H623*AK623</f>
        <v>5.2639999999999999E-6</v>
      </c>
      <c r="AY623" s="95">
        <f t="shared" ref="AY623:AY627" si="804">H623*AV623</f>
        <v>4.2382377832479999E-5</v>
      </c>
    </row>
    <row r="624" spans="1:51" x14ac:dyDescent="0.3">
      <c r="A624" s="48" t="s">
        <v>21</v>
      </c>
      <c r="B624" s="48" t="str">
        <f>B622</f>
        <v>Трубопровод жидкой серы Рег. №ТТ-448</v>
      </c>
      <c r="C624" s="179" t="s">
        <v>170</v>
      </c>
      <c r="D624" s="49" t="s">
        <v>61</v>
      </c>
      <c r="E624" s="167">
        <f>E622</f>
        <v>9.9999999999999995E-8</v>
      </c>
      <c r="F624" s="168">
        <f>F622</f>
        <v>658</v>
      </c>
      <c r="G624" s="48">
        <v>0.76</v>
      </c>
      <c r="H624" s="50">
        <f t="shared" si="798"/>
        <v>5.0008E-5</v>
      </c>
      <c r="I624" s="162">
        <f>I622</f>
        <v>18.02</v>
      </c>
      <c r="J624" s="48">
        <v>0</v>
      </c>
      <c r="K624" s="172" t="s">
        <v>186</v>
      </c>
      <c r="L624" s="177">
        <v>0</v>
      </c>
      <c r="M624" s="92" t="str">
        <f t="shared" si="795"/>
        <v>С3</v>
      </c>
      <c r="N624" s="92" t="str">
        <f t="shared" si="795"/>
        <v>Трубопровод жидкой серы Рег. №ТТ-448</v>
      </c>
      <c r="O624" s="92" t="str">
        <f t="shared" si="796"/>
        <v>Полное-ликвидация</v>
      </c>
      <c r="P624" s="92" t="s">
        <v>85</v>
      </c>
      <c r="Q624" s="92" t="s">
        <v>85</v>
      </c>
      <c r="R624" s="92" t="s">
        <v>85</v>
      </c>
      <c r="S624" s="92" t="s">
        <v>85</v>
      </c>
      <c r="T624" s="92" t="s">
        <v>85</v>
      </c>
      <c r="U624" s="92" t="s">
        <v>85</v>
      </c>
      <c r="V624" s="92" t="s">
        <v>85</v>
      </c>
      <c r="W624" s="92" t="s">
        <v>85</v>
      </c>
      <c r="X624" s="92" t="s">
        <v>85</v>
      </c>
      <c r="Y624" s="92" t="s">
        <v>85</v>
      </c>
      <c r="Z624" s="92" t="s">
        <v>85</v>
      </c>
      <c r="AA624" s="92" t="s">
        <v>85</v>
      </c>
      <c r="AB624" s="92" t="s">
        <v>85</v>
      </c>
      <c r="AC624" s="92" t="s">
        <v>85</v>
      </c>
      <c r="AD624" s="92" t="s">
        <v>85</v>
      </c>
      <c r="AE624" s="92" t="s">
        <v>85</v>
      </c>
      <c r="AF624" s="92" t="s">
        <v>85</v>
      </c>
      <c r="AG624" s="92" t="s">
        <v>85</v>
      </c>
      <c r="AH624" s="92" t="s">
        <v>85</v>
      </c>
      <c r="AI624" t="s">
        <v>85</v>
      </c>
      <c r="AJ624" s="92">
        <v>0</v>
      </c>
      <c r="AK624" s="92">
        <v>0</v>
      </c>
      <c r="AL624" s="92">
        <f>AL622</f>
        <v>2.23</v>
      </c>
      <c r="AM624" s="92">
        <f>AM622</f>
        <v>0.125</v>
      </c>
      <c r="AN624" s="92">
        <f>AN622</f>
        <v>3</v>
      </c>
      <c r="AO624" s="92"/>
      <c r="AP624" s="92"/>
      <c r="AQ624" s="93">
        <f>AM624*I624*0.1+AL624</f>
        <v>2.4552499999999999</v>
      </c>
      <c r="AR624" s="93">
        <f t="shared" si="799"/>
        <v>0.24552499999999999</v>
      </c>
      <c r="AS624" s="94">
        <f t="shared" si="800"/>
        <v>0</v>
      </c>
      <c r="AT624" s="94">
        <f t="shared" si="801"/>
        <v>0.67519375000000004</v>
      </c>
      <c r="AU624" s="93">
        <f>1333*J623*POWER(10,-6)</f>
        <v>2.4020659999999999E-2</v>
      </c>
      <c r="AV624" s="94">
        <f t="shared" si="797"/>
        <v>3.3999894099999999</v>
      </c>
      <c r="AW624" s="95">
        <f t="shared" si="802"/>
        <v>0</v>
      </c>
      <c r="AX624" s="95">
        <f t="shared" si="803"/>
        <v>0</v>
      </c>
      <c r="AY624" s="95">
        <f t="shared" si="804"/>
        <v>1.7002667041528E-4</v>
      </c>
    </row>
    <row r="625" spans="1:51" x14ac:dyDescent="0.3">
      <c r="A625" s="48" t="s">
        <v>22</v>
      </c>
      <c r="B625" s="48" t="str">
        <f>B622</f>
        <v>Трубопровод жидкой серы Рег. №ТТ-448</v>
      </c>
      <c r="C625" s="179" t="s">
        <v>401</v>
      </c>
      <c r="D625" s="49" t="s">
        <v>400</v>
      </c>
      <c r="E625" s="166">
        <v>4.9999999999999998E-7</v>
      </c>
      <c r="F625" s="168">
        <f>F622</f>
        <v>658</v>
      </c>
      <c r="G625" s="48">
        <v>0.2</v>
      </c>
      <c r="H625" s="50">
        <f t="shared" si="798"/>
        <v>6.58E-5</v>
      </c>
      <c r="I625" s="162">
        <f>0.15*I622</f>
        <v>2.7029999999999998</v>
      </c>
      <c r="J625" s="162">
        <f>I625</f>
        <v>2.7029999999999998</v>
      </c>
      <c r="K625" s="174" t="s">
        <v>188</v>
      </c>
      <c r="L625" s="178">
        <v>0</v>
      </c>
      <c r="M625" s="92" t="str">
        <f t="shared" si="795"/>
        <v>С4</v>
      </c>
      <c r="N625" s="92" t="str">
        <f t="shared" si="795"/>
        <v>Трубопровод жидкой серы Рег. №ТТ-448</v>
      </c>
      <c r="O625" s="92" t="str">
        <f t="shared" si="796"/>
        <v>Полное-пожар+токси</v>
      </c>
      <c r="P625" s="92">
        <v>12.7</v>
      </c>
      <c r="Q625" s="92">
        <v>16.5</v>
      </c>
      <c r="R625" s="92">
        <v>22</v>
      </c>
      <c r="S625" s="92">
        <v>38.6</v>
      </c>
      <c r="T625" s="92" t="s">
        <v>85</v>
      </c>
      <c r="U625" s="92" t="s">
        <v>85</v>
      </c>
      <c r="V625" s="92" t="s">
        <v>85</v>
      </c>
      <c r="W625" s="92" t="s">
        <v>85</v>
      </c>
      <c r="X625" s="92" t="s">
        <v>85</v>
      </c>
      <c r="Y625" s="92" t="s">
        <v>85</v>
      </c>
      <c r="Z625" s="92" t="s">
        <v>85</v>
      </c>
      <c r="AA625" s="92" t="s">
        <v>85</v>
      </c>
      <c r="AB625" s="92" t="s">
        <v>85</v>
      </c>
      <c r="AC625" s="92">
        <v>3.4</v>
      </c>
      <c r="AD625" s="92">
        <v>9.9</v>
      </c>
      <c r="AE625" s="92" t="s">
        <v>85</v>
      </c>
      <c r="AF625" s="92" t="s">
        <v>85</v>
      </c>
      <c r="AG625" s="92" t="s">
        <v>85</v>
      </c>
      <c r="AH625" s="92" t="s">
        <v>85</v>
      </c>
      <c r="AI625" t="s">
        <v>85</v>
      </c>
      <c r="AJ625" s="92">
        <v>0</v>
      </c>
      <c r="AK625" s="92">
        <v>2</v>
      </c>
      <c r="AL625" s="92">
        <f>0.1*$AL$2</f>
        <v>0.25</v>
      </c>
      <c r="AM625" s="92">
        <f>AM622</f>
        <v>0.125</v>
      </c>
      <c r="AN625" s="92">
        <f>ROUNDUP(AN622/3,0)</f>
        <v>1</v>
      </c>
      <c r="AO625" s="92"/>
      <c r="AP625" s="92"/>
      <c r="AQ625" s="93">
        <f>AM625*I625+AL625</f>
        <v>0.58787499999999993</v>
      </c>
      <c r="AR625" s="93">
        <f t="shared" si="799"/>
        <v>5.8787499999999993E-2</v>
      </c>
      <c r="AS625" s="94">
        <f t="shared" si="800"/>
        <v>0.5</v>
      </c>
      <c r="AT625" s="94">
        <f t="shared" si="801"/>
        <v>0.28666562499999998</v>
      </c>
      <c r="AU625" s="93">
        <f>10068.2*J625*POWER(10,-6)</f>
        <v>2.7214344599999999E-2</v>
      </c>
      <c r="AV625" s="94">
        <f t="shared" si="797"/>
        <v>1.4605424696</v>
      </c>
      <c r="AW625" s="95">
        <f t="shared" si="802"/>
        <v>0</v>
      </c>
      <c r="AX625" s="95">
        <f t="shared" si="803"/>
        <v>1.316E-4</v>
      </c>
      <c r="AY625" s="95">
        <f t="shared" si="804"/>
        <v>9.6103694499679999E-5</v>
      </c>
    </row>
    <row r="626" spans="1:51" x14ac:dyDescent="0.3">
      <c r="A626" s="48" t="s">
        <v>23</v>
      </c>
      <c r="B626" s="48" t="str">
        <f>B622</f>
        <v>Трубопровод жидкой серы Рег. №ТТ-448</v>
      </c>
      <c r="C626" s="179" t="s">
        <v>402</v>
      </c>
      <c r="D626" s="49" t="s">
        <v>400</v>
      </c>
      <c r="E626" s="167">
        <f>E625</f>
        <v>4.9999999999999998E-7</v>
      </c>
      <c r="F626" s="168">
        <f>F622</f>
        <v>658</v>
      </c>
      <c r="G626" s="48">
        <v>0.04</v>
      </c>
      <c r="H626" s="50">
        <f t="shared" si="798"/>
        <v>1.3159999999999999E-5</v>
      </c>
      <c r="I626" s="162">
        <f>0.15*I622</f>
        <v>2.7029999999999998</v>
      </c>
      <c r="J626" s="162">
        <f>I625</f>
        <v>2.7029999999999998</v>
      </c>
      <c r="K626" s="174" t="s">
        <v>189</v>
      </c>
      <c r="L626" s="178">
        <v>0</v>
      </c>
      <c r="M626" s="92" t="str">
        <f t="shared" si="795"/>
        <v>С5</v>
      </c>
      <c r="N626" s="92" t="str">
        <f t="shared" si="795"/>
        <v>Трубопровод жидкой серы Рег. №ТТ-448</v>
      </c>
      <c r="O626" s="92" t="str">
        <f t="shared" si="796"/>
        <v>Полное-пожар+токси</v>
      </c>
      <c r="P626" s="92">
        <v>12.7</v>
      </c>
      <c r="Q626" s="92">
        <v>16.5</v>
      </c>
      <c r="R626" s="92">
        <v>22</v>
      </c>
      <c r="S626" s="92">
        <v>38.6</v>
      </c>
      <c r="T626" s="92" t="s">
        <v>85</v>
      </c>
      <c r="U626" s="92" t="s">
        <v>85</v>
      </c>
      <c r="V626" s="92" t="s">
        <v>85</v>
      </c>
      <c r="W626" s="92" t="s">
        <v>85</v>
      </c>
      <c r="X626" s="92" t="s">
        <v>85</v>
      </c>
      <c r="Y626" s="92" t="s">
        <v>85</v>
      </c>
      <c r="Z626" s="92" t="s">
        <v>85</v>
      </c>
      <c r="AA626" s="92" t="s">
        <v>85</v>
      </c>
      <c r="AB626" s="92" t="s">
        <v>85</v>
      </c>
      <c r="AC626" s="92">
        <v>3.4</v>
      </c>
      <c r="AD626" s="92">
        <v>9.9</v>
      </c>
      <c r="AE626" s="92" t="s">
        <v>85</v>
      </c>
      <c r="AF626" s="92" t="s">
        <v>85</v>
      </c>
      <c r="AG626" s="92" t="s">
        <v>85</v>
      </c>
      <c r="AH626" s="92" t="s">
        <v>85</v>
      </c>
      <c r="AI626" t="s">
        <v>85</v>
      </c>
      <c r="AJ626" s="92">
        <v>0</v>
      </c>
      <c r="AK626" s="92">
        <v>1</v>
      </c>
      <c r="AL626" s="92">
        <f>0.1*$AL$2</f>
        <v>0.25</v>
      </c>
      <c r="AM626" s="92">
        <f>AM622</f>
        <v>0.125</v>
      </c>
      <c r="AN626" s="92">
        <f>ROUNDUP(AN622/3,0)</f>
        <v>1</v>
      </c>
      <c r="AO626" s="92"/>
      <c r="AP626" s="92"/>
      <c r="AQ626" s="93">
        <f t="shared" ref="AQ626" si="805">AM626*I626+AL626</f>
        <v>0.58787499999999993</v>
      </c>
      <c r="AR626" s="93">
        <f t="shared" si="799"/>
        <v>5.8787499999999993E-2</v>
      </c>
      <c r="AS626" s="94">
        <f t="shared" si="800"/>
        <v>0.25</v>
      </c>
      <c r="AT626" s="94">
        <f t="shared" si="801"/>
        <v>0.22416562499999998</v>
      </c>
      <c r="AU626" s="93">
        <f>10068.2*J626*POWER(10,-6)*10</f>
        <v>0.27214344600000001</v>
      </c>
      <c r="AV626" s="94">
        <f t="shared" si="797"/>
        <v>1.3929715709999999</v>
      </c>
      <c r="AW626" s="95">
        <f t="shared" si="802"/>
        <v>0</v>
      </c>
      <c r="AX626" s="95">
        <f t="shared" si="803"/>
        <v>1.3159999999999999E-5</v>
      </c>
      <c r="AY626" s="95">
        <f t="shared" si="804"/>
        <v>1.8331505874359998E-5</v>
      </c>
    </row>
    <row r="627" spans="1:51" ht="15" thickBot="1" x14ac:dyDescent="0.35">
      <c r="A627" s="48" t="s">
        <v>24</v>
      </c>
      <c r="B627" s="48" t="str">
        <f>B622</f>
        <v>Трубопровод жидкой серы Рег. №ТТ-448</v>
      </c>
      <c r="C627" s="179" t="s">
        <v>173</v>
      </c>
      <c r="D627" s="49" t="s">
        <v>62</v>
      </c>
      <c r="E627" s="167">
        <f>E625</f>
        <v>4.9999999999999998E-7</v>
      </c>
      <c r="F627" s="168">
        <f>F622</f>
        <v>658</v>
      </c>
      <c r="G627" s="48">
        <v>0.76</v>
      </c>
      <c r="H627" s="50">
        <f t="shared" si="798"/>
        <v>2.5003999999999998E-4</v>
      </c>
      <c r="I627" s="162">
        <f>0.15*I622</f>
        <v>2.7029999999999998</v>
      </c>
      <c r="J627" s="48">
        <v>0</v>
      </c>
      <c r="K627" s="175" t="s">
        <v>200</v>
      </c>
      <c r="L627" s="181">
        <v>23</v>
      </c>
      <c r="M627" s="92" t="str">
        <f t="shared" si="795"/>
        <v>С6</v>
      </c>
      <c r="N627" s="92" t="str">
        <f t="shared" si="795"/>
        <v>Трубопровод жидкой серы Рег. №ТТ-448</v>
      </c>
      <c r="O627" s="92" t="str">
        <f t="shared" si="796"/>
        <v>Частичное-ликвидация</v>
      </c>
      <c r="P627" s="92" t="s">
        <v>85</v>
      </c>
      <c r="Q627" s="92" t="s">
        <v>85</v>
      </c>
      <c r="R627" s="92" t="s">
        <v>85</v>
      </c>
      <c r="S627" s="92" t="s">
        <v>85</v>
      </c>
      <c r="T627" s="92" t="s">
        <v>85</v>
      </c>
      <c r="U627" s="92" t="s">
        <v>85</v>
      </c>
      <c r="V627" s="92" t="s">
        <v>85</v>
      </c>
      <c r="W627" s="92" t="s">
        <v>85</v>
      </c>
      <c r="X627" s="92" t="s">
        <v>85</v>
      </c>
      <c r="Y627" s="92" t="s">
        <v>85</v>
      </c>
      <c r="Z627" s="92" t="s">
        <v>85</v>
      </c>
      <c r="AA627" s="92" t="s">
        <v>85</v>
      </c>
      <c r="AB627" s="92" t="s">
        <v>85</v>
      </c>
      <c r="AC627" s="92" t="s">
        <v>85</v>
      </c>
      <c r="AD627" s="92" t="s">
        <v>85</v>
      </c>
      <c r="AE627" s="92" t="s">
        <v>85</v>
      </c>
      <c r="AF627" s="92" t="s">
        <v>85</v>
      </c>
      <c r="AG627" s="92" t="s">
        <v>85</v>
      </c>
      <c r="AH627" s="92" t="s">
        <v>85</v>
      </c>
      <c r="AI627" t="s">
        <v>85</v>
      </c>
      <c r="AJ627" s="92">
        <v>0</v>
      </c>
      <c r="AK627" s="92">
        <v>0</v>
      </c>
      <c r="AL627" s="92">
        <f>0.1*$AL$2</f>
        <v>0.25</v>
      </c>
      <c r="AM627" s="92">
        <f>AM622</f>
        <v>0.125</v>
      </c>
      <c r="AN627" s="92">
        <f>ROUNDUP(AN622/3,0)</f>
        <v>1</v>
      </c>
      <c r="AO627" s="92"/>
      <c r="AP627" s="92"/>
      <c r="AQ627" s="93">
        <f>AM627*I627*0.1+AL627</f>
        <v>0.28378749999999997</v>
      </c>
      <c r="AR627" s="93">
        <f t="shared" si="799"/>
        <v>2.8378749999999998E-2</v>
      </c>
      <c r="AS627" s="94">
        <f t="shared" si="800"/>
        <v>0</v>
      </c>
      <c r="AT627" s="94">
        <f t="shared" si="801"/>
        <v>7.8041562499999995E-2</v>
      </c>
      <c r="AU627" s="93">
        <f>1333*J626*POWER(10,-6)</f>
        <v>3.6030989999999994E-3</v>
      </c>
      <c r="AV627" s="94">
        <f t="shared" si="797"/>
        <v>0.39381091149999997</v>
      </c>
      <c r="AW627" s="95">
        <f t="shared" si="802"/>
        <v>0</v>
      </c>
      <c r="AX627" s="95">
        <f t="shared" si="803"/>
        <v>0</v>
      </c>
      <c r="AY627" s="95">
        <f t="shared" si="804"/>
        <v>9.8468480311459991E-5</v>
      </c>
    </row>
    <row r="628" spans="1:51" x14ac:dyDescent="0.3">
      <c r="A628" s="48"/>
      <c r="B628" s="48"/>
      <c r="C628" s="179"/>
      <c r="D628" s="49"/>
      <c r="E628" s="167"/>
      <c r="F628" s="168"/>
      <c r="G628" s="48"/>
      <c r="H628" s="50"/>
      <c r="I628" s="162"/>
      <c r="J628" s="48"/>
      <c r="K628" s="292"/>
      <c r="L628" s="294"/>
      <c r="M628" s="92"/>
      <c r="N628" s="92"/>
      <c r="O628" s="92"/>
      <c r="P628" s="92" t="s">
        <v>85</v>
      </c>
      <c r="Q628" s="92" t="s">
        <v>85</v>
      </c>
      <c r="R628" s="92" t="s">
        <v>85</v>
      </c>
      <c r="S628" s="92" t="s">
        <v>85</v>
      </c>
      <c r="T628" s="92" t="s">
        <v>85</v>
      </c>
      <c r="U628" s="92" t="s">
        <v>85</v>
      </c>
      <c r="V628" s="92" t="s">
        <v>85</v>
      </c>
      <c r="W628" s="92" t="s">
        <v>85</v>
      </c>
      <c r="X628" s="92" t="s">
        <v>85</v>
      </c>
      <c r="Y628" s="92" t="s">
        <v>85</v>
      </c>
      <c r="Z628" s="92" t="s">
        <v>85</v>
      </c>
      <c r="AA628" s="92" t="s">
        <v>85</v>
      </c>
      <c r="AB628" s="92" t="s">
        <v>85</v>
      </c>
      <c r="AC628" s="92" t="s">
        <v>85</v>
      </c>
      <c r="AD628" s="92" t="s">
        <v>85</v>
      </c>
      <c r="AE628" s="92" t="s">
        <v>85</v>
      </c>
      <c r="AF628" s="92" t="s">
        <v>85</v>
      </c>
      <c r="AG628" s="92" t="s">
        <v>85</v>
      </c>
      <c r="AH628" s="92" t="s">
        <v>85</v>
      </c>
      <c r="AI628" t="s">
        <v>85</v>
      </c>
      <c r="AJ628" s="92"/>
      <c r="AK628" s="92"/>
      <c r="AL628" s="92"/>
      <c r="AM628" s="92"/>
      <c r="AN628" s="92"/>
      <c r="AO628" s="92"/>
      <c r="AP628" s="92"/>
      <c r="AQ628" s="93"/>
      <c r="AR628" s="93"/>
      <c r="AS628" s="94"/>
      <c r="AT628" s="94"/>
      <c r="AU628" s="93"/>
      <c r="AV628" s="94"/>
      <c r="AW628" s="95"/>
      <c r="AX628" s="95"/>
      <c r="AY628" s="95"/>
    </row>
    <row r="629" spans="1:51" s="281" customFormat="1" x14ac:dyDescent="0.3">
      <c r="A629" s="48" t="s">
        <v>85</v>
      </c>
      <c r="B629" s="48" t="s">
        <v>85</v>
      </c>
      <c r="C629" s="48" t="s">
        <v>85</v>
      </c>
      <c r="D629" s="48" t="s">
        <v>85</v>
      </c>
      <c r="E629" s="48" t="s">
        <v>85</v>
      </c>
      <c r="F629" s="48" t="s">
        <v>85</v>
      </c>
      <c r="G629" s="48" t="s">
        <v>85</v>
      </c>
      <c r="H629" s="48" t="s">
        <v>85</v>
      </c>
      <c r="I629" s="48" t="s">
        <v>85</v>
      </c>
      <c r="J629" s="48" t="s">
        <v>85</v>
      </c>
      <c r="K629" s="48" t="s">
        <v>85</v>
      </c>
      <c r="L629" s="48" t="s">
        <v>85</v>
      </c>
      <c r="M629" s="48" t="s">
        <v>85</v>
      </c>
      <c r="N629" s="48" t="s">
        <v>85</v>
      </c>
      <c r="O629" s="48" t="s">
        <v>85</v>
      </c>
      <c r="P629" s="48" t="s">
        <v>85</v>
      </c>
      <c r="Q629" s="48" t="s">
        <v>85</v>
      </c>
      <c r="R629" s="48" t="s">
        <v>85</v>
      </c>
      <c r="S629" s="48" t="s">
        <v>85</v>
      </c>
      <c r="T629" s="48" t="s">
        <v>85</v>
      </c>
      <c r="U629" s="48" t="s">
        <v>85</v>
      </c>
      <c r="V629" s="48" t="s">
        <v>85</v>
      </c>
      <c r="W629" s="48" t="s">
        <v>85</v>
      </c>
      <c r="X629" s="48" t="s">
        <v>85</v>
      </c>
      <c r="Y629" s="48" t="s">
        <v>85</v>
      </c>
      <c r="Z629" s="48" t="s">
        <v>85</v>
      </c>
      <c r="AA629" s="48" t="s">
        <v>85</v>
      </c>
      <c r="AB629" s="48" t="s">
        <v>85</v>
      </c>
      <c r="AC629" s="48" t="s">
        <v>85</v>
      </c>
      <c r="AD629" s="48" t="s">
        <v>85</v>
      </c>
      <c r="AE629" s="48" t="s">
        <v>85</v>
      </c>
      <c r="AF629" s="48" t="s">
        <v>85</v>
      </c>
      <c r="AG629" s="48" t="s">
        <v>85</v>
      </c>
      <c r="AH629" s="48" t="s">
        <v>85</v>
      </c>
      <c r="AI629" s="281" t="s">
        <v>85</v>
      </c>
      <c r="AJ629" s="48" t="s">
        <v>85</v>
      </c>
      <c r="AK629" s="48" t="s">
        <v>85</v>
      </c>
      <c r="AL629" s="48" t="s">
        <v>85</v>
      </c>
      <c r="AM629" s="48" t="s">
        <v>85</v>
      </c>
      <c r="AN629" s="48" t="s">
        <v>85</v>
      </c>
      <c r="AO629" s="48" t="s">
        <v>85</v>
      </c>
      <c r="AP629" s="48" t="s">
        <v>85</v>
      </c>
      <c r="AQ629" s="48" t="s">
        <v>85</v>
      </c>
      <c r="AR629" s="48" t="s">
        <v>85</v>
      </c>
      <c r="AS629" s="48" t="s">
        <v>85</v>
      </c>
      <c r="AT629" s="48" t="s">
        <v>85</v>
      </c>
      <c r="AU629" s="48" t="s">
        <v>85</v>
      </c>
      <c r="AV629" s="48" t="s">
        <v>85</v>
      </c>
      <c r="AW629" s="48" t="s">
        <v>85</v>
      </c>
      <c r="AX629" s="48" t="s">
        <v>85</v>
      </c>
      <c r="AY629" s="48" t="s">
        <v>85</v>
      </c>
    </row>
    <row r="630" spans="1:51" s="281" customFormat="1" x14ac:dyDescent="0.3">
      <c r="A630" s="48" t="s">
        <v>85</v>
      </c>
      <c r="B630" s="48" t="s">
        <v>85</v>
      </c>
      <c r="C630" s="48" t="s">
        <v>85</v>
      </c>
      <c r="D630" s="48" t="s">
        <v>85</v>
      </c>
      <c r="E630" s="48" t="s">
        <v>85</v>
      </c>
      <c r="F630" s="48" t="s">
        <v>85</v>
      </c>
      <c r="G630" s="48" t="s">
        <v>85</v>
      </c>
      <c r="H630" s="48" t="s">
        <v>85</v>
      </c>
      <c r="I630" s="48" t="s">
        <v>85</v>
      </c>
      <c r="J630" s="48" t="s">
        <v>85</v>
      </c>
      <c r="K630" s="48" t="s">
        <v>85</v>
      </c>
      <c r="L630" s="48" t="s">
        <v>85</v>
      </c>
      <c r="M630" s="48" t="s">
        <v>85</v>
      </c>
      <c r="N630" s="48" t="s">
        <v>85</v>
      </c>
      <c r="O630" s="48" t="s">
        <v>85</v>
      </c>
      <c r="P630" s="48" t="s">
        <v>85</v>
      </c>
      <c r="Q630" s="48" t="s">
        <v>85</v>
      </c>
      <c r="R630" s="48" t="s">
        <v>85</v>
      </c>
      <c r="S630" s="48" t="s">
        <v>85</v>
      </c>
      <c r="T630" s="48" t="s">
        <v>85</v>
      </c>
      <c r="U630" s="48" t="s">
        <v>85</v>
      </c>
      <c r="V630" s="48" t="s">
        <v>85</v>
      </c>
      <c r="W630" s="48" t="s">
        <v>85</v>
      </c>
      <c r="X630" s="48" t="s">
        <v>85</v>
      </c>
      <c r="Y630" s="48" t="s">
        <v>85</v>
      </c>
      <c r="Z630" s="48" t="s">
        <v>85</v>
      </c>
      <c r="AA630" s="48" t="s">
        <v>85</v>
      </c>
      <c r="AB630" s="48" t="s">
        <v>85</v>
      </c>
      <c r="AC630" s="48" t="s">
        <v>85</v>
      </c>
      <c r="AD630" s="48" t="s">
        <v>85</v>
      </c>
      <c r="AE630" s="48" t="s">
        <v>85</v>
      </c>
      <c r="AF630" s="48" t="s">
        <v>85</v>
      </c>
      <c r="AG630" s="48" t="s">
        <v>85</v>
      </c>
      <c r="AH630" s="48" t="s">
        <v>85</v>
      </c>
      <c r="AI630" s="281" t="s">
        <v>85</v>
      </c>
      <c r="AJ630" s="48" t="s">
        <v>85</v>
      </c>
      <c r="AK630" s="48" t="s">
        <v>85</v>
      </c>
      <c r="AL630" s="48" t="s">
        <v>85</v>
      </c>
      <c r="AM630" s="48" t="s">
        <v>85</v>
      </c>
      <c r="AN630" s="48" t="s">
        <v>85</v>
      </c>
      <c r="AO630" s="48" t="s">
        <v>85</v>
      </c>
      <c r="AP630" s="48" t="s">
        <v>85</v>
      </c>
      <c r="AQ630" s="48" t="s">
        <v>85</v>
      </c>
      <c r="AR630" s="48" t="s">
        <v>85</v>
      </c>
      <c r="AS630" s="48" t="s">
        <v>85</v>
      </c>
      <c r="AT630" s="48" t="s">
        <v>85</v>
      </c>
      <c r="AU630" s="48" t="s">
        <v>85</v>
      </c>
      <c r="AV630" s="48" t="s">
        <v>85</v>
      </c>
      <c r="AW630" s="48" t="s">
        <v>85</v>
      </c>
      <c r="AX630" s="48" t="s">
        <v>85</v>
      </c>
      <c r="AY630" s="48" t="s">
        <v>85</v>
      </c>
    </row>
    <row r="631" spans="1:51" ht="15" thickBot="1" x14ac:dyDescent="0.35">
      <c r="P631" t="s">
        <v>85</v>
      </c>
      <c r="Q631" t="s">
        <v>85</v>
      </c>
      <c r="R631" t="s">
        <v>85</v>
      </c>
      <c r="S631" t="s">
        <v>85</v>
      </c>
      <c r="T631" t="s">
        <v>85</v>
      </c>
      <c r="U631" t="s">
        <v>85</v>
      </c>
      <c r="V631" t="s">
        <v>85</v>
      </c>
      <c r="W631" t="s">
        <v>85</v>
      </c>
      <c r="X631" t="s">
        <v>85</v>
      </c>
      <c r="Y631" t="s">
        <v>85</v>
      </c>
      <c r="Z631" t="s">
        <v>85</v>
      </c>
      <c r="AA631" t="s">
        <v>85</v>
      </c>
      <c r="AB631" t="s">
        <v>85</v>
      </c>
      <c r="AC631" t="s">
        <v>85</v>
      </c>
      <c r="AD631" t="s">
        <v>85</v>
      </c>
      <c r="AE631" t="s">
        <v>85</v>
      </c>
      <c r="AF631" t="s">
        <v>85</v>
      </c>
      <c r="AG631" t="s">
        <v>85</v>
      </c>
      <c r="AH631" t="s">
        <v>85</v>
      </c>
      <c r="AI631" t="s">
        <v>85</v>
      </c>
    </row>
    <row r="632" spans="1:51" ht="15" thickBot="1" x14ac:dyDescent="0.35">
      <c r="A632" s="48" t="s">
        <v>19</v>
      </c>
      <c r="B632" s="163" t="s">
        <v>404</v>
      </c>
      <c r="C632" s="179" t="s">
        <v>398</v>
      </c>
      <c r="D632" s="49" t="s">
        <v>400</v>
      </c>
      <c r="E632" s="166">
        <v>9.9999999999999995E-8</v>
      </c>
      <c r="F632" s="163">
        <v>658</v>
      </c>
      <c r="G632" s="48">
        <v>0.2</v>
      </c>
      <c r="H632" s="50">
        <f>E632*F632*G632</f>
        <v>1.3160000000000001E-5</v>
      </c>
      <c r="I632" s="164">
        <v>19.690000000000001</v>
      </c>
      <c r="J632" s="162">
        <f>I632</f>
        <v>19.690000000000001</v>
      </c>
      <c r="K632" s="172" t="s">
        <v>184</v>
      </c>
      <c r="L632" s="177">
        <f>I632*20</f>
        <v>393.8</v>
      </c>
      <c r="M632" s="92" t="str">
        <f t="shared" ref="M632:M637" si="806">A632</f>
        <v>С1</v>
      </c>
      <c r="N632" s="92" t="str">
        <f t="shared" ref="N632:N637" si="807">B632</f>
        <v>Трубопровод жидкой серы Рег. №ТТ-464</v>
      </c>
      <c r="O632" s="92" t="str">
        <f t="shared" ref="O632:O637" si="808">D632</f>
        <v>Полное-пожар+токси</v>
      </c>
      <c r="P632" s="92">
        <v>17.8</v>
      </c>
      <c r="Q632" s="92">
        <v>24.6</v>
      </c>
      <c r="R632" s="92">
        <v>35</v>
      </c>
      <c r="S632" s="92">
        <v>65</v>
      </c>
      <c r="T632" s="92" t="s">
        <v>85</v>
      </c>
      <c r="U632" s="92" t="s">
        <v>85</v>
      </c>
      <c r="V632" s="92" t="s">
        <v>85</v>
      </c>
      <c r="W632" s="92" t="s">
        <v>85</v>
      </c>
      <c r="X632" s="92" t="s">
        <v>85</v>
      </c>
      <c r="Y632" s="92" t="s">
        <v>85</v>
      </c>
      <c r="Z632" s="92" t="s">
        <v>85</v>
      </c>
      <c r="AA632" s="92" t="s">
        <v>85</v>
      </c>
      <c r="AB632" s="92" t="s">
        <v>85</v>
      </c>
      <c r="AC632" s="92">
        <v>24.6</v>
      </c>
      <c r="AD632" s="92">
        <v>71.900000000000006</v>
      </c>
      <c r="AE632" s="92" t="s">
        <v>85</v>
      </c>
      <c r="AF632" s="92" t="s">
        <v>85</v>
      </c>
      <c r="AG632" s="92" t="s">
        <v>85</v>
      </c>
      <c r="AH632" s="92" t="s">
        <v>85</v>
      </c>
      <c r="AI632" t="s">
        <v>85</v>
      </c>
      <c r="AJ632" s="52">
        <v>1</v>
      </c>
      <c r="AK632" s="52">
        <v>2</v>
      </c>
      <c r="AL632" s="165">
        <v>2.23</v>
      </c>
      <c r="AM632" s="165">
        <v>0.125</v>
      </c>
      <c r="AN632" s="165">
        <v>3</v>
      </c>
      <c r="AO632" s="92"/>
      <c r="AP632" s="92"/>
      <c r="AQ632" s="93">
        <f>AM632*I632+AL632</f>
        <v>4.6912500000000001</v>
      </c>
      <c r="AR632" s="93">
        <f>0.1*AQ632</f>
        <v>0.46912500000000001</v>
      </c>
      <c r="AS632" s="94">
        <f>AJ632*3+0.25*AK632</f>
        <v>3.5</v>
      </c>
      <c r="AT632" s="94">
        <f>SUM(AQ632:AS632)/4</f>
        <v>2.16509375</v>
      </c>
      <c r="AU632" s="93">
        <f>10068.2*J632*POWER(10,-6)</f>
        <v>0.19824285800000002</v>
      </c>
      <c r="AV632" s="94">
        <f t="shared" ref="AV632:AV637" si="809">AU632+AT632+AS632+AR632+AQ632</f>
        <v>11.023711607999999</v>
      </c>
      <c r="AW632" s="95">
        <f>AJ632*H632</f>
        <v>1.3160000000000001E-5</v>
      </c>
      <c r="AX632" s="95">
        <f>H632*AK632</f>
        <v>2.6320000000000002E-5</v>
      </c>
      <c r="AY632" s="95">
        <f>H632*AV632</f>
        <v>1.4507204476127999E-4</v>
      </c>
    </row>
    <row r="633" spans="1:51" ht="15" thickBot="1" x14ac:dyDescent="0.35">
      <c r="A633" s="48" t="s">
        <v>20</v>
      </c>
      <c r="B633" s="48" t="str">
        <f>B632</f>
        <v>Трубопровод жидкой серы Рег. №ТТ-464</v>
      </c>
      <c r="C633" s="179" t="s">
        <v>399</v>
      </c>
      <c r="D633" s="49" t="s">
        <v>400</v>
      </c>
      <c r="E633" s="167">
        <f>E632</f>
        <v>9.9999999999999995E-8</v>
      </c>
      <c r="F633" s="168">
        <f>F632</f>
        <v>658</v>
      </c>
      <c r="G633" s="48">
        <v>0.04</v>
      </c>
      <c r="H633" s="50">
        <f t="shared" ref="H633:H637" si="810">E633*F633*G633</f>
        <v>2.632E-6</v>
      </c>
      <c r="I633" s="162">
        <f>I632</f>
        <v>19.690000000000001</v>
      </c>
      <c r="J633" s="162">
        <f>I632</f>
        <v>19.690000000000001</v>
      </c>
      <c r="K633" s="172" t="s">
        <v>185</v>
      </c>
      <c r="L633" s="177">
        <v>0</v>
      </c>
      <c r="M633" s="92" t="str">
        <f t="shared" si="806"/>
        <v>С2</v>
      </c>
      <c r="N633" s="92" t="str">
        <f t="shared" si="807"/>
        <v>Трубопровод жидкой серы Рег. №ТТ-464</v>
      </c>
      <c r="O633" s="92" t="str">
        <f t="shared" si="808"/>
        <v>Полное-пожар+токси</v>
      </c>
      <c r="P633" s="92">
        <v>17.8</v>
      </c>
      <c r="Q633" s="92">
        <v>24.6</v>
      </c>
      <c r="R633" s="92">
        <v>35</v>
      </c>
      <c r="S633" s="92">
        <v>65</v>
      </c>
      <c r="T633" s="92" t="s">
        <v>85</v>
      </c>
      <c r="U633" s="92" t="s">
        <v>85</v>
      </c>
      <c r="V633" s="92" t="s">
        <v>85</v>
      </c>
      <c r="W633" s="92" t="s">
        <v>85</v>
      </c>
      <c r="X633" s="92" t="s">
        <v>85</v>
      </c>
      <c r="Y633" s="92" t="s">
        <v>85</v>
      </c>
      <c r="Z633" s="92" t="s">
        <v>85</v>
      </c>
      <c r="AA633" s="92" t="s">
        <v>85</v>
      </c>
      <c r="AB633" s="92" t="s">
        <v>85</v>
      </c>
      <c r="AC633" s="92">
        <v>24.6</v>
      </c>
      <c r="AD633" s="92">
        <v>71.900000000000006</v>
      </c>
      <c r="AE633" s="92" t="s">
        <v>85</v>
      </c>
      <c r="AF633" s="92" t="s">
        <v>85</v>
      </c>
      <c r="AG633" s="92" t="s">
        <v>85</v>
      </c>
      <c r="AH633" s="92" t="s">
        <v>85</v>
      </c>
      <c r="AI633" t="s">
        <v>85</v>
      </c>
      <c r="AJ633" s="52">
        <v>2</v>
      </c>
      <c r="AK633" s="52">
        <v>2</v>
      </c>
      <c r="AL633" s="92">
        <f>AL632</f>
        <v>2.23</v>
      </c>
      <c r="AM633" s="92">
        <f>AM632</f>
        <v>0.125</v>
      </c>
      <c r="AN633" s="92">
        <f>AN632</f>
        <v>3</v>
      </c>
      <c r="AO633" s="92"/>
      <c r="AP633" s="92"/>
      <c r="AQ633" s="93">
        <f>AM633*I633+AL633</f>
        <v>4.6912500000000001</v>
      </c>
      <c r="AR633" s="93">
        <f t="shared" ref="AR633:AR637" si="811">0.1*AQ633</f>
        <v>0.46912500000000001</v>
      </c>
      <c r="AS633" s="94">
        <f t="shared" ref="AS633:AS637" si="812">AJ633*3+0.25*AK633</f>
        <v>6.5</v>
      </c>
      <c r="AT633" s="94">
        <f t="shared" ref="AT633:AT637" si="813">SUM(AQ633:AS633)/4</f>
        <v>2.91509375</v>
      </c>
      <c r="AU633" s="93">
        <f>10068.2*J633*POWER(10,-6)*10</f>
        <v>1.9824285800000001</v>
      </c>
      <c r="AV633" s="94">
        <f t="shared" si="809"/>
        <v>16.557897330000003</v>
      </c>
      <c r="AW633" s="95">
        <f t="shared" ref="AW633:AW637" si="814">AJ633*H633</f>
        <v>5.2639999999999999E-6</v>
      </c>
      <c r="AX633" s="95">
        <f t="shared" ref="AX633:AX637" si="815">H633*AK633</f>
        <v>5.2639999999999999E-6</v>
      </c>
      <c r="AY633" s="95">
        <f t="shared" ref="AY633:AY637" si="816">H633*AV633</f>
        <v>4.3580385772560007E-5</v>
      </c>
    </row>
    <row r="634" spans="1:51" x14ac:dyDescent="0.3">
      <c r="A634" s="48" t="s">
        <v>21</v>
      </c>
      <c r="B634" s="48" t="str">
        <f>B632</f>
        <v>Трубопровод жидкой серы Рег. №ТТ-464</v>
      </c>
      <c r="C634" s="179" t="s">
        <v>170</v>
      </c>
      <c r="D634" s="49" t="s">
        <v>61</v>
      </c>
      <c r="E634" s="167">
        <f>E632</f>
        <v>9.9999999999999995E-8</v>
      </c>
      <c r="F634" s="168">
        <f>F632</f>
        <v>658</v>
      </c>
      <c r="G634" s="48">
        <v>0.76</v>
      </c>
      <c r="H634" s="50">
        <f t="shared" si="810"/>
        <v>5.0008E-5</v>
      </c>
      <c r="I634" s="162">
        <f>I632</f>
        <v>19.690000000000001</v>
      </c>
      <c r="J634" s="48">
        <v>0</v>
      </c>
      <c r="K634" s="172" t="s">
        <v>186</v>
      </c>
      <c r="L634" s="177">
        <v>0</v>
      </c>
      <c r="M634" s="92" t="str">
        <f t="shared" si="806"/>
        <v>С3</v>
      </c>
      <c r="N634" s="92" t="str">
        <f t="shared" si="807"/>
        <v>Трубопровод жидкой серы Рег. №ТТ-464</v>
      </c>
      <c r="O634" s="92" t="str">
        <f t="shared" si="808"/>
        <v>Полное-ликвидация</v>
      </c>
      <c r="P634" s="92" t="s">
        <v>85</v>
      </c>
      <c r="Q634" s="92" t="s">
        <v>85</v>
      </c>
      <c r="R634" s="92" t="s">
        <v>85</v>
      </c>
      <c r="S634" s="92" t="s">
        <v>85</v>
      </c>
      <c r="T634" s="92" t="s">
        <v>85</v>
      </c>
      <c r="U634" s="92" t="s">
        <v>85</v>
      </c>
      <c r="V634" s="92" t="s">
        <v>85</v>
      </c>
      <c r="W634" s="92" t="s">
        <v>85</v>
      </c>
      <c r="X634" s="92" t="s">
        <v>85</v>
      </c>
      <c r="Y634" s="92" t="s">
        <v>85</v>
      </c>
      <c r="Z634" s="92" t="s">
        <v>85</v>
      </c>
      <c r="AA634" s="92" t="s">
        <v>85</v>
      </c>
      <c r="AB634" s="92" t="s">
        <v>85</v>
      </c>
      <c r="AC634" s="92" t="s">
        <v>85</v>
      </c>
      <c r="AD634" s="92" t="s">
        <v>85</v>
      </c>
      <c r="AE634" s="92" t="s">
        <v>85</v>
      </c>
      <c r="AF634" s="92" t="s">
        <v>85</v>
      </c>
      <c r="AG634" s="92" t="s">
        <v>85</v>
      </c>
      <c r="AH634" s="92" t="s">
        <v>85</v>
      </c>
      <c r="AI634" t="s">
        <v>85</v>
      </c>
      <c r="AJ634" s="92">
        <v>0</v>
      </c>
      <c r="AK634" s="92">
        <v>0</v>
      </c>
      <c r="AL634" s="92">
        <f>AL632</f>
        <v>2.23</v>
      </c>
      <c r="AM634" s="92">
        <f>AM632</f>
        <v>0.125</v>
      </c>
      <c r="AN634" s="92">
        <f>AN632</f>
        <v>3</v>
      </c>
      <c r="AO634" s="92"/>
      <c r="AP634" s="92"/>
      <c r="AQ634" s="93">
        <f>AM634*I634*0.1+AL634</f>
        <v>2.4761250000000001</v>
      </c>
      <c r="AR634" s="93">
        <f t="shared" si="811"/>
        <v>0.24761250000000001</v>
      </c>
      <c r="AS634" s="94">
        <f t="shared" si="812"/>
        <v>0</v>
      </c>
      <c r="AT634" s="94">
        <f t="shared" si="813"/>
        <v>0.68093437500000009</v>
      </c>
      <c r="AU634" s="93">
        <f>1333*J633*POWER(10,-6)</f>
        <v>2.6246769999999999E-2</v>
      </c>
      <c r="AV634" s="94">
        <f t="shared" si="809"/>
        <v>3.4309186450000002</v>
      </c>
      <c r="AW634" s="95">
        <f t="shared" si="814"/>
        <v>0</v>
      </c>
      <c r="AX634" s="95">
        <f t="shared" si="815"/>
        <v>0</v>
      </c>
      <c r="AY634" s="95">
        <f t="shared" si="816"/>
        <v>1.7157337959916E-4</v>
      </c>
    </row>
    <row r="635" spans="1:51" x14ac:dyDescent="0.3">
      <c r="A635" s="48" t="s">
        <v>22</v>
      </c>
      <c r="B635" s="48" t="str">
        <f>B632</f>
        <v>Трубопровод жидкой серы Рег. №ТТ-464</v>
      </c>
      <c r="C635" s="179" t="s">
        <v>401</v>
      </c>
      <c r="D635" s="49" t="s">
        <v>400</v>
      </c>
      <c r="E635" s="166">
        <v>4.9999999999999998E-7</v>
      </c>
      <c r="F635" s="168">
        <f>F632</f>
        <v>658</v>
      </c>
      <c r="G635" s="48">
        <v>0.2</v>
      </c>
      <c r="H635" s="50">
        <f t="shared" si="810"/>
        <v>6.58E-5</v>
      </c>
      <c r="I635" s="162">
        <f>0.15*I632</f>
        <v>2.9535</v>
      </c>
      <c r="J635" s="162">
        <f>I635</f>
        <v>2.9535</v>
      </c>
      <c r="K635" s="174" t="s">
        <v>188</v>
      </c>
      <c r="L635" s="178">
        <v>0</v>
      </c>
      <c r="M635" s="92" t="str">
        <f t="shared" si="806"/>
        <v>С4</v>
      </c>
      <c r="N635" s="92" t="str">
        <f t="shared" si="807"/>
        <v>Трубопровод жидкой серы Рег. №ТТ-464</v>
      </c>
      <c r="O635" s="92" t="str">
        <f t="shared" si="808"/>
        <v>Полное-пожар+токси</v>
      </c>
      <c r="P635" s="92">
        <v>12.2</v>
      </c>
      <c r="Q635" s="92">
        <v>16</v>
      </c>
      <c r="R635" s="92">
        <v>21.7</v>
      </c>
      <c r="S635" s="92">
        <v>39</v>
      </c>
      <c r="T635" s="92" t="s">
        <v>85</v>
      </c>
      <c r="U635" s="92" t="s">
        <v>85</v>
      </c>
      <c r="V635" s="92" t="s">
        <v>85</v>
      </c>
      <c r="W635" s="92" t="s">
        <v>85</v>
      </c>
      <c r="X635" s="92" t="s">
        <v>85</v>
      </c>
      <c r="Y635" s="92" t="s">
        <v>85</v>
      </c>
      <c r="Z635" s="92" t="s">
        <v>85</v>
      </c>
      <c r="AA635" s="92" t="s">
        <v>85</v>
      </c>
      <c r="AB635" s="92" t="s">
        <v>85</v>
      </c>
      <c r="AC635" s="92">
        <v>3.7</v>
      </c>
      <c r="AD635" s="92">
        <v>10.8</v>
      </c>
      <c r="AE635" s="92" t="s">
        <v>85</v>
      </c>
      <c r="AF635" s="92" t="s">
        <v>85</v>
      </c>
      <c r="AG635" s="92" t="s">
        <v>85</v>
      </c>
      <c r="AH635" s="92" t="s">
        <v>85</v>
      </c>
      <c r="AI635" t="s">
        <v>85</v>
      </c>
      <c r="AJ635" s="92">
        <v>0</v>
      </c>
      <c r="AK635" s="92">
        <v>2</v>
      </c>
      <c r="AL635" s="92">
        <f>0.1*$AL$2</f>
        <v>0.25</v>
      </c>
      <c r="AM635" s="92">
        <f>AM632</f>
        <v>0.125</v>
      </c>
      <c r="AN635" s="92">
        <f>ROUNDUP(AN632/3,0)</f>
        <v>1</v>
      </c>
      <c r="AO635" s="92"/>
      <c r="AP635" s="92"/>
      <c r="AQ635" s="93">
        <f>AM635*I635+AL635</f>
        <v>0.6191875</v>
      </c>
      <c r="AR635" s="93">
        <f t="shared" si="811"/>
        <v>6.1918750000000002E-2</v>
      </c>
      <c r="AS635" s="94">
        <f t="shared" si="812"/>
        <v>0.5</v>
      </c>
      <c r="AT635" s="94">
        <f t="shared" si="813"/>
        <v>0.29527656250000001</v>
      </c>
      <c r="AU635" s="93">
        <f>10068.2*J635*POWER(10,-6)</f>
        <v>2.9736428700000001E-2</v>
      </c>
      <c r="AV635" s="94">
        <f t="shared" si="809"/>
        <v>1.5061192412</v>
      </c>
      <c r="AW635" s="95">
        <f t="shared" si="814"/>
        <v>0</v>
      </c>
      <c r="AX635" s="95">
        <f t="shared" si="815"/>
        <v>1.316E-4</v>
      </c>
      <c r="AY635" s="95">
        <f t="shared" si="816"/>
        <v>9.9102646070959997E-5</v>
      </c>
    </row>
    <row r="636" spans="1:51" x14ac:dyDescent="0.3">
      <c r="A636" s="48" t="s">
        <v>23</v>
      </c>
      <c r="B636" s="48" t="str">
        <f>B632</f>
        <v>Трубопровод жидкой серы Рег. №ТТ-464</v>
      </c>
      <c r="C636" s="179" t="s">
        <v>402</v>
      </c>
      <c r="D636" s="49" t="s">
        <v>400</v>
      </c>
      <c r="E636" s="167">
        <f>E635</f>
        <v>4.9999999999999998E-7</v>
      </c>
      <c r="F636" s="168">
        <f>F632</f>
        <v>658</v>
      </c>
      <c r="G636" s="48">
        <v>0.04</v>
      </c>
      <c r="H636" s="50">
        <f t="shared" si="810"/>
        <v>1.3159999999999999E-5</v>
      </c>
      <c r="I636" s="162">
        <f>0.15*I632</f>
        <v>2.9535</v>
      </c>
      <c r="J636" s="162">
        <f>I635</f>
        <v>2.9535</v>
      </c>
      <c r="K636" s="174" t="s">
        <v>189</v>
      </c>
      <c r="L636" s="178">
        <v>0</v>
      </c>
      <c r="M636" s="92" t="str">
        <f t="shared" si="806"/>
        <v>С5</v>
      </c>
      <c r="N636" s="92" t="str">
        <f t="shared" si="807"/>
        <v>Трубопровод жидкой серы Рег. №ТТ-464</v>
      </c>
      <c r="O636" s="92" t="str">
        <f t="shared" si="808"/>
        <v>Полное-пожар+токси</v>
      </c>
      <c r="P636" s="92">
        <v>12.2</v>
      </c>
      <c r="Q636" s="92">
        <v>16</v>
      </c>
      <c r="R636" s="92">
        <v>21.7</v>
      </c>
      <c r="S636" s="92">
        <v>39</v>
      </c>
      <c r="T636" s="92" t="s">
        <v>85</v>
      </c>
      <c r="U636" s="92" t="s">
        <v>85</v>
      </c>
      <c r="V636" s="92" t="s">
        <v>85</v>
      </c>
      <c r="W636" s="92" t="s">
        <v>85</v>
      </c>
      <c r="X636" s="92" t="s">
        <v>85</v>
      </c>
      <c r="Y636" s="92" t="s">
        <v>85</v>
      </c>
      <c r="Z636" s="92" t="s">
        <v>85</v>
      </c>
      <c r="AA636" s="92" t="s">
        <v>85</v>
      </c>
      <c r="AB636" s="92" t="s">
        <v>85</v>
      </c>
      <c r="AC636" s="92">
        <v>3.7</v>
      </c>
      <c r="AD636" s="92">
        <v>10.8</v>
      </c>
      <c r="AE636" s="92" t="s">
        <v>85</v>
      </c>
      <c r="AF636" s="92" t="s">
        <v>85</v>
      </c>
      <c r="AG636" s="92" t="s">
        <v>85</v>
      </c>
      <c r="AH636" s="92" t="s">
        <v>85</v>
      </c>
      <c r="AI636" t="s">
        <v>85</v>
      </c>
      <c r="AJ636" s="92">
        <v>0</v>
      </c>
      <c r="AK636" s="92">
        <v>1</v>
      </c>
      <c r="AL636" s="92">
        <f>0.1*$AL$2</f>
        <v>0.25</v>
      </c>
      <c r="AM636" s="92">
        <f>AM632</f>
        <v>0.125</v>
      </c>
      <c r="AN636" s="92">
        <f>ROUNDUP(AN632/3,0)</f>
        <v>1</v>
      </c>
      <c r="AO636" s="92"/>
      <c r="AP636" s="92"/>
      <c r="AQ636" s="93">
        <f t="shared" ref="AQ636" si="817">AM636*I636+AL636</f>
        <v>0.6191875</v>
      </c>
      <c r="AR636" s="93">
        <f t="shared" si="811"/>
        <v>6.1918750000000002E-2</v>
      </c>
      <c r="AS636" s="94">
        <f t="shared" si="812"/>
        <v>0.25</v>
      </c>
      <c r="AT636" s="94">
        <f t="shared" si="813"/>
        <v>0.23277656250000001</v>
      </c>
      <c r="AU636" s="93">
        <f>10068.2*J636*POWER(10,-6)*10</f>
        <v>0.297364287</v>
      </c>
      <c r="AV636" s="94">
        <f t="shared" si="809"/>
        <v>1.4612470995</v>
      </c>
      <c r="AW636" s="95">
        <f t="shared" si="814"/>
        <v>0</v>
      </c>
      <c r="AX636" s="95">
        <f t="shared" si="815"/>
        <v>1.3159999999999999E-5</v>
      </c>
      <c r="AY636" s="95">
        <f t="shared" si="816"/>
        <v>1.9230011829419999E-5</v>
      </c>
    </row>
    <row r="637" spans="1:51" ht="15" thickBot="1" x14ac:dyDescent="0.35">
      <c r="A637" s="48" t="s">
        <v>24</v>
      </c>
      <c r="B637" s="48" t="str">
        <f>B632</f>
        <v>Трубопровод жидкой серы Рег. №ТТ-464</v>
      </c>
      <c r="C637" s="179" t="s">
        <v>173</v>
      </c>
      <c r="D637" s="49" t="s">
        <v>62</v>
      </c>
      <c r="E637" s="167">
        <f>E635</f>
        <v>4.9999999999999998E-7</v>
      </c>
      <c r="F637" s="168">
        <f>F632</f>
        <v>658</v>
      </c>
      <c r="G637" s="48">
        <v>0.76</v>
      </c>
      <c r="H637" s="50">
        <f t="shared" si="810"/>
        <v>2.5003999999999998E-4</v>
      </c>
      <c r="I637" s="162">
        <f>0.15*I632</f>
        <v>2.9535</v>
      </c>
      <c r="J637" s="48">
        <v>0</v>
      </c>
      <c r="K637" s="175" t="s">
        <v>200</v>
      </c>
      <c r="L637" s="181">
        <v>23</v>
      </c>
      <c r="M637" s="92" t="str">
        <f t="shared" si="806"/>
        <v>С6</v>
      </c>
      <c r="N637" s="92" t="str">
        <f t="shared" si="807"/>
        <v>Трубопровод жидкой серы Рег. №ТТ-464</v>
      </c>
      <c r="O637" s="92" t="str">
        <f t="shared" si="808"/>
        <v>Частичное-ликвидация</v>
      </c>
      <c r="P637" s="92" t="s">
        <v>85</v>
      </c>
      <c r="Q637" s="92" t="s">
        <v>85</v>
      </c>
      <c r="R637" s="92" t="s">
        <v>85</v>
      </c>
      <c r="S637" s="92" t="s">
        <v>85</v>
      </c>
      <c r="T637" s="92" t="s">
        <v>85</v>
      </c>
      <c r="U637" s="92" t="s">
        <v>85</v>
      </c>
      <c r="V637" s="92" t="s">
        <v>85</v>
      </c>
      <c r="W637" s="92" t="s">
        <v>85</v>
      </c>
      <c r="X637" s="92" t="s">
        <v>85</v>
      </c>
      <c r="Y637" s="92" t="s">
        <v>85</v>
      </c>
      <c r="Z637" s="92" t="s">
        <v>85</v>
      </c>
      <c r="AA637" s="92" t="s">
        <v>85</v>
      </c>
      <c r="AB637" s="92" t="s">
        <v>85</v>
      </c>
      <c r="AC637" s="92" t="s">
        <v>85</v>
      </c>
      <c r="AD637" s="92" t="s">
        <v>85</v>
      </c>
      <c r="AE637" s="92" t="s">
        <v>85</v>
      </c>
      <c r="AF637" s="92" t="s">
        <v>85</v>
      </c>
      <c r="AG637" s="92" t="s">
        <v>85</v>
      </c>
      <c r="AH637" s="92" t="s">
        <v>85</v>
      </c>
      <c r="AI637" t="s">
        <v>85</v>
      </c>
      <c r="AJ637" s="92">
        <v>0</v>
      </c>
      <c r="AK637" s="92">
        <v>0</v>
      </c>
      <c r="AL637" s="92">
        <f>0.1*$AL$2</f>
        <v>0.25</v>
      </c>
      <c r="AM637" s="92">
        <f>AM632</f>
        <v>0.125</v>
      </c>
      <c r="AN637" s="92">
        <f>ROUNDUP(AN632/3,0)</f>
        <v>1</v>
      </c>
      <c r="AO637" s="92"/>
      <c r="AP637" s="92"/>
      <c r="AQ637" s="93">
        <f>AM637*I637*0.1+AL637</f>
        <v>0.28691875</v>
      </c>
      <c r="AR637" s="93">
        <f t="shared" si="811"/>
        <v>2.8691875000000002E-2</v>
      </c>
      <c r="AS637" s="94">
        <f t="shared" si="812"/>
        <v>0</v>
      </c>
      <c r="AT637" s="94">
        <f t="shared" si="813"/>
        <v>7.8902656249999994E-2</v>
      </c>
      <c r="AU637" s="93">
        <f>1333*J636*POWER(10,-6)</f>
        <v>3.9370155E-3</v>
      </c>
      <c r="AV637" s="94">
        <f t="shared" si="809"/>
        <v>0.39845029674999999</v>
      </c>
      <c r="AW637" s="95">
        <f t="shared" si="814"/>
        <v>0</v>
      </c>
      <c r="AX637" s="95">
        <f t="shared" si="815"/>
        <v>0</v>
      </c>
      <c r="AY637" s="95">
        <f t="shared" si="816"/>
        <v>9.9628512199369997E-5</v>
      </c>
    </row>
    <row r="638" spans="1:51" x14ac:dyDescent="0.3">
      <c r="A638" s="48"/>
      <c r="B638" s="48"/>
      <c r="C638" s="179"/>
      <c r="D638" s="49"/>
      <c r="E638" s="167"/>
      <c r="F638" s="168"/>
      <c r="G638" s="48"/>
      <c r="H638" s="50"/>
      <c r="I638" s="162"/>
      <c r="J638" s="48"/>
      <c r="K638" s="292"/>
      <c r="L638" s="294"/>
      <c r="M638" s="92"/>
      <c r="N638" s="92"/>
      <c r="O638" s="92"/>
      <c r="P638" s="92" t="s">
        <v>85</v>
      </c>
      <c r="Q638" s="92" t="s">
        <v>85</v>
      </c>
      <c r="R638" s="92" t="s">
        <v>85</v>
      </c>
      <c r="S638" s="92" t="s">
        <v>85</v>
      </c>
      <c r="T638" s="92" t="s">
        <v>85</v>
      </c>
      <c r="U638" s="92" t="s">
        <v>85</v>
      </c>
      <c r="V638" s="92" t="s">
        <v>85</v>
      </c>
      <c r="W638" s="92" t="s">
        <v>85</v>
      </c>
      <c r="X638" s="92" t="s">
        <v>85</v>
      </c>
      <c r="Y638" s="92" t="s">
        <v>85</v>
      </c>
      <c r="Z638" s="92" t="s">
        <v>85</v>
      </c>
      <c r="AA638" s="92" t="s">
        <v>85</v>
      </c>
      <c r="AB638" s="92" t="s">
        <v>85</v>
      </c>
      <c r="AC638" s="92" t="s">
        <v>85</v>
      </c>
      <c r="AD638" s="92" t="s">
        <v>85</v>
      </c>
      <c r="AE638" s="92" t="s">
        <v>85</v>
      </c>
      <c r="AF638" s="92" t="s">
        <v>85</v>
      </c>
      <c r="AG638" s="92" t="s">
        <v>85</v>
      </c>
      <c r="AH638" s="92" t="s">
        <v>85</v>
      </c>
      <c r="AI638" t="s">
        <v>85</v>
      </c>
      <c r="AJ638" s="92"/>
      <c r="AK638" s="92"/>
      <c r="AL638" s="92"/>
      <c r="AM638" s="92"/>
      <c r="AN638" s="92"/>
      <c r="AO638" s="92"/>
      <c r="AP638" s="92"/>
      <c r="AQ638" s="93"/>
      <c r="AR638" s="93"/>
      <c r="AS638" s="94"/>
      <c r="AT638" s="94"/>
      <c r="AU638" s="93"/>
      <c r="AV638" s="94"/>
      <c r="AW638" s="95"/>
      <c r="AX638" s="95"/>
      <c r="AY638" s="95"/>
    </row>
    <row r="639" spans="1:51" s="281" customFormat="1" x14ac:dyDescent="0.3">
      <c r="A639" s="48" t="s">
        <v>85</v>
      </c>
      <c r="B639" s="48" t="s">
        <v>85</v>
      </c>
      <c r="C639" s="48" t="s">
        <v>85</v>
      </c>
      <c r="D639" s="48" t="s">
        <v>85</v>
      </c>
      <c r="E639" s="48" t="s">
        <v>85</v>
      </c>
      <c r="F639" s="48" t="s">
        <v>85</v>
      </c>
      <c r="G639" s="48" t="s">
        <v>85</v>
      </c>
      <c r="H639" s="48" t="s">
        <v>85</v>
      </c>
      <c r="I639" s="48" t="s">
        <v>85</v>
      </c>
      <c r="J639" s="48" t="s">
        <v>85</v>
      </c>
      <c r="K639" s="48" t="s">
        <v>85</v>
      </c>
      <c r="L639" s="48" t="s">
        <v>85</v>
      </c>
      <c r="M639" s="48" t="s">
        <v>85</v>
      </c>
      <c r="N639" s="48" t="s">
        <v>85</v>
      </c>
      <c r="O639" s="48" t="s">
        <v>85</v>
      </c>
      <c r="P639" s="48" t="s">
        <v>85</v>
      </c>
      <c r="Q639" s="48" t="s">
        <v>85</v>
      </c>
      <c r="R639" s="48" t="s">
        <v>85</v>
      </c>
      <c r="S639" s="48" t="s">
        <v>85</v>
      </c>
      <c r="T639" s="48" t="s">
        <v>85</v>
      </c>
      <c r="U639" s="48" t="s">
        <v>85</v>
      </c>
      <c r="V639" s="48" t="s">
        <v>85</v>
      </c>
      <c r="W639" s="48" t="s">
        <v>85</v>
      </c>
      <c r="X639" s="48" t="s">
        <v>85</v>
      </c>
      <c r="Y639" s="48" t="s">
        <v>85</v>
      </c>
      <c r="Z639" s="48" t="s">
        <v>85</v>
      </c>
      <c r="AA639" s="48" t="s">
        <v>85</v>
      </c>
      <c r="AB639" s="48" t="s">
        <v>85</v>
      </c>
      <c r="AC639" s="48" t="s">
        <v>85</v>
      </c>
      <c r="AD639" s="48" t="s">
        <v>85</v>
      </c>
      <c r="AE639" s="48" t="s">
        <v>85</v>
      </c>
      <c r="AF639" s="48" t="s">
        <v>85</v>
      </c>
      <c r="AG639" s="48" t="s">
        <v>85</v>
      </c>
      <c r="AH639" s="48" t="s">
        <v>85</v>
      </c>
      <c r="AI639" s="281" t="s">
        <v>85</v>
      </c>
      <c r="AJ639" s="48" t="s">
        <v>85</v>
      </c>
      <c r="AK639" s="48" t="s">
        <v>85</v>
      </c>
      <c r="AL639" s="48" t="s">
        <v>85</v>
      </c>
      <c r="AM639" s="48" t="s">
        <v>85</v>
      </c>
      <c r="AN639" s="48" t="s">
        <v>85</v>
      </c>
      <c r="AO639" s="48" t="s">
        <v>85</v>
      </c>
      <c r="AP639" s="48" t="s">
        <v>85</v>
      </c>
      <c r="AQ639" s="48" t="s">
        <v>85</v>
      </c>
      <c r="AR639" s="48" t="s">
        <v>85</v>
      </c>
      <c r="AS639" s="48" t="s">
        <v>85</v>
      </c>
      <c r="AT639" s="48" t="s">
        <v>85</v>
      </c>
      <c r="AU639" s="48" t="s">
        <v>85</v>
      </c>
      <c r="AV639" s="48" t="s">
        <v>85</v>
      </c>
      <c r="AW639" s="48" t="s">
        <v>85</v>
      </c>
      <c r="AX639" s="48" t="s">
        <v>85</v>
      </c>
      <c r="AY639" s="48" t="s">
        <v>85</v>
      </c>
    </row>
    <row r="640" spans="1:51" s="281" customFormat="1" x14ac:dyDescent="0.3">
      <c r="A640" s="48" t="s">
        <v>85</v>
      </c>
      <c r="B640" s="48" t="s">
        <v>85</v>
      </c>
      <c r="C640" s="48" t="s">
        <v>85</v>
      </c>
      <c r="D640" s="48" t="s">
        <v>85</v>
      </c>
      <c r="E640" s="48" t="s">
        <v>85</v>
      </c>
      <c r="F640" s="48" t="s">
        <v>85</v>
      </c>
      <c r="G640" s="48" t="s">
        <v>85</v>
      </c>
      <c r="H640" s="48" t="s">
        <v>85</v>
      </c>
      <c r="I640" s="48" t="s">
        <v>85</v>
      </c>
      <c r="J640" s="48" t="s">
        <v>85</v>
      </c>
      <c r="K640" s="48" t="s">
        <v>85</v>
      </c>
      <c r="L640" s="48" t="s">
        <v>85</v>
      </c>
      <c r="M640" s="48" t="s">
        <v>85</v>
      </c>
      <c r="N640" s="48" t="s">
        <v>85</v>
      </c>
      <c r="O640" s="48" t="s">
        <v>85</v>
      </c>
      <c r="P640" s="48" t="s">
        <v>85</v>
      </c>
      <c r="Q640" s="48" t="s">
        <v>85</v>
      </c>
      <c r="R640" s="48" t="s">
        <v>85</v>
      </c>
      <c r="S640" s="48" t="s">
        <v>85</v>
      </c>
      <c r="T640" s="48" t="s">
        <v>85</v>
      </c>
      <c r="U640" s="48" t="s">
        <v>85</v>
      </c>
      <c r="V640" s="48" t="s">
        <v>85</v>
      </c>
      <c r="W640" s="48" t="s">
        <v>85</v>
      </c>
      <c r="X640" s="48" t="s">
        <v>85</v>
      </c>
      <c r="Y640" s="48" t="s">
        <v>85</v>
      </c>
      <c r="Z640" s="48" t="s">
        <v>85</v>
      </c>
      <c r="AA640" s="48" t="s">
        <v>85</v>
      </c>
      <c r="AB640" s="48" t="s">
        <v>85</v>
      </c>
      <c r="AC640" s="48" t="s">
        <v>85</v>
      </c>
      <c r="AD640" s="48" t="s">
        <v>85</v>
      </c>
      <c r="AE640" s="48" t="s">
        <v>85</v>
      </c>
      <c r="AF640" s="48" t="s">
        <v>85</v>
      </c>
      <c r="AG640" s="48" t="s">
        <v>85</v>
      </c>
      <c r="AH640" s="48" t="s">
        <v>85</v>
      </c>
      <c r="AI640" s="281" t="s">
        <v>85</v>
      </c>
      <c r="AJ640" s="48" t="s">
        <v>85</v>
      </c>
      <c r="AK640" s="48" t="s">
        <v>85</v>
      </c>
      <c r="AL640" s="48" t="s">
        <v>85</v>
      </c>
      <c r="AM640" s="48" t="s">
        <v>85</v>
      </c>
      <c r="AN640" s="48" t="s">
        <v>85</v>
      </c>
      <c r="AO640" s="48" t="s">
        <v>85</v>
      </c>
      <c r="AP640" s="48" t="s">
        <v>85</v>
      </c>
      <c r="AQ640" s="48" t="s">
        <v>85</v>
      </c>
      <c r="AR640" s="48" t="s">
        <v>85</v>
      </c>
      <c r="AS640" s="48" t="s">
        <v>85</v>
      </c>
      <c r="AT640" s="48" t="s">
        <v>85</v>
      </c>
      <c r="AU640" s="48" t="s">
        <v>85</v>
      </c>
      <c r="AV640" s="48" t="s">
        <v>85</v>
      </c>
      <c r="AW640" s="48" t="s">
        <v>85</v>
      </c>
      <c r="AX640" s="48" t="s">
        <v>85</v>
      </c>
      <c r="AY640" s="48" t="s">
        <v>85</v>
      </c>
    </row>
    <row r="641" spans="1:51" ht="15" thickBot="1" x14ac:dyDescent="0.35">
      <c r="P641" t="s">
        <v>85</v>
      </c>
      <c r="Q641" t="s">
        <v>85</v>
      </c>
      <c r="R641" t="s">
        <v>85</v>
      </c>
      <c r="S641" t="s">
        <v>85</v>
      </c>
      <c r="T641" t="s">
        <v>85</v>
      </c>
      <c r="U641" t="s">
        <v>85</v>
      </c>
      <c r="V641" t="s">
        <v>85</v>
      </c>
      <c r="W641" t="s">
        <v>85</v>
      </c>
      <c r="X641" t="s">
        <v>85</v>
      </c>
      <c r="Y641" t="s">
        <v>85</v>
      </c>
      <c r="Z641" t="s">
        <v>85</v>
      </c>
      <c r="AA641" t="s">
        <v>85</v>
      </c>
      <c r="AB641" t="s">
        <v>85</v>
      </c>
      <c r="AC641" t="s">
        <v>85</v>
      </c>
      <c r="AD641" t="s">
        <v>85</v>
      </c>
      <c r="AE641" t="s">
        <v>85</v>
      </c>
      <c r="AF641" t="s">
        <v>85</v>
      </c>
      <c r="AG641" t="s">
        <v>85</v>
      </c>
      <c r="AH641" t="s">
        <v>85</v>
      </c>
      <c r="AI641" t="s">
        <v>85</v>
      </c>
    </row>
    <row r="642" spans="1:51" s="192" customFormat="1" ht="42.6" thickBot="1" x14ac:dyDescent="0.35">
      <c r="A642" s="182" t="s">
        <v>19</v>
      </c>
      <c r="B642" s="332" t="s">
        <v>405</v>
      </c>
      <c r="C642" s="184" t="s">
        <v>205</v>
      </c>
      <c r="D642" s="185" t="s">
        <v>60</v>
      </c>
      <c r="E642" s="186">
        <v>9.9999999999999995E-7</v>
      </c>
      <c r="F642" s="183">
        <v>1</v>
      </c>
      <c r="G642" s="182">
        <v>0.1</v>
      </c>
      <c r="H642" s="187">
        <f t="shared" ref="H642:H647" si="818">E642*F642*G642</f>
        <v>9.9999999999999995E-8</v>
      </c>
      <c r="I642" s="188">
        <v>38.89</v>
      </c>
      <c r="J642" s="189">
        <f>I642</f>
        <v>38.89</v>
      </c>
      <c r="K642" s="190" t="s">
        <v>184</v>
      </c>
      <c r="L642" s="191">
        <f>I642*20</f>
        <v>777.8</v>
      </c>
      <c r="M642" s="192" t="str">
        <f t="shared" ref="M642:N647" si="819">A642</f>
        <v>С1</v>
      </c>
      <c r="N642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2" s="192" t="str">
        <f t="shared" ref="O642:O647" si="820">D642</f>
        <v>Полное-пожар</v>
      </c>
      <c r="P642" s="192">
        <v>20.8</v>
      </c>
      <c r="Q642" s="192">
        <v>28.9</v>
      </c>
      <c r="R642" s="192">
        <v>41.6</v>
      </c>
      <c r="S642" s="192">
        <v>77.900000000000006</v>
      </c>
      <c r="T642" s="192" t="s">
        <v>85</v>
      </c>
      <c r="U642" s="192" t="s">
        <v>85</v>
      </c>
      <c r="V642" s="192" t="s">
        <v>85</v>
      </c>
      <c r="W642" s="192" t="s">
        <v>85</v>
      </c>
      <c r="X642" s="192" t="s">
        <v>85</v>
      </c>
      <c r="Y642" s="192" t="s">
        <v>85</v>
      </c>
      <c r="Z642" s="192" t="s">
        <v>85</v>
      </c>
      <c r="AA642" s="192" t="s">
        <v>85</v>
      </c>
      <c r="AB642" s="192" t="s">
        <v>85</v>
      </c>
      <c r="AC642" s="192" t="s">
        <v>85</v>
      </c>
      <c r="AD642" s="192" t="s">
        <v>85</v>
      </c>
      <c r="AE642" s="192" t="s">
        <v>85</v>
      </c>
      <c r="AF642" s="192" t="s">
        <v>85</v>
      </c>
      <c r="AG642" s="192" t="s">
        <v>85</v>
      </c>
      <c r="AH642" s="192" t="s">
        <v>85</v>
      </c>
      <c r="AI642" s="192" t="s">
        <v>85</v>
      </c>
      <c r="AJ642" s="193">
        <v>1</v>
      </c>
      <c r="AK642" s="193">
        <v>2</v>
      </c>
      <c r="AL642" s="194">
        <v>1.9</v>
      </c>
      <c r="AM642" s="194">
        <v>2.7E-2</v>
      </c>
      <c r="AN642" s="194">
        <v>3</v>
      </c>
      <c r="AQ642" s="195">
        <f>AM642*I642+AL642</f>
        <v>2.9500299999999999</v>
      </c>
      <c r="AR642" s="195">
        <f>0.1*AQ642</f>
        <v>0.29500300000000002</v>
      </c>
      <c r="AS642" s="196">
        <f>AJ642*3+0.25*AK642</f>
        <v>3.5</v>
      </c>
      <c r="AT642" s="196">
        <f>SUM(AQ642:AS642)/4</f>
        <v>1.6862582499999998</v>
      </c>
      <c r="AU642" s="195">
        <f>10068.2*J642*POWER(10,-6)</f>
        <v>0.39155229799999997</v>
      </c>
      <c r="AV642" s="196">
        <f t="shared" ref="AV642:AV647" si="821">AU642+AT642+AS642+AR642+AQ642</f>
        <v>8.8228435480000016</v>
      </c>
      <c r="AW642" s="197">
        <f>AJ642*H642</f>
        <v>9.9999999999999995E-8</v>
      </c>
      <c r="AX642" s="197">
        <f>H642*AK642</f>
        <v>1.9999999999999999E-7</v>
      </c>
      <c r="AY642" s="197">
        <f>H642*AV642</f>
        <v>8.8228435480000007E-7</v>
      </c>
    </row>
    <row r="643" spans="1:51" s="343" customFormat="1" ht="15" thickBot="1" x14ac:dyDescent="0.35">
      <c r="A643" s="333" t="s">
        <v>20</v>
      </c>
      <c r="B643" s="333" t="str">
        <f>B642</f>
        <v>Испарительная емкость насыщенного амина поз. Е-411
Рег. №ТО-49(У) Учетный номер – №43-20-4583 ОК(НХС) Заводской № CN-057-13</v>
      </c>
      <c r="C643" s="334" t="s">
        <v>206</v>
      </c>
      <c r="D643" s="335" t="s">
        <v>63</v>
      </c>
      <c r="E643" s="336">
        <f>E642</f>
        <v>9.9999999999999995E-7</v>
      </c>
      <c r="F643" s="337">
        <f>F642</f>
        <v>1</v>
      </c>
      <c r="G643" s="333">
        <v>0.18000000000000002</v>
      </c>
      <c r="H643" s="338">
        <f t="shared" si="818"/>
        <v>1.8000000000000002E-7</v>
      </c>
      <c r="I643" s="339">
        <f>I642</f>
        <v>38.89</v>
      </c>
      <c r="J643" s="340">
        <v>0.36</v>
      </c>
      <c r="K643" s="341" t="s">
        <v>185</v>
      </c>
      <c r="L643" s="342">
        <v>0</v>
      </c>
      <c r="M643" s="343" t="str">
        <f t="shared" si="819"/>
        <v>С2</v>
      </c>
      <c r="N643" s="343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3" s="343" t="str">
        <f t="shared" si="820"/>
        <v>Полное-взрыв</v>
      </c>
      <c r="P643" s="343" t="s">
        <v>85</v>
      </c>
      <c r="Q643" s="343" t="s">
        <v>85</v>
      </c>
      <c r="R643" s="343" t="s">
        <v>85</v>
      </c>
      <c r="S643" s="343" t="s">
        <v>85</v>
      </c>
      <c r="T643" s="343">
        <v>0</v>
      </c>
      <c r="U643" s="343">
        <v>0</v>
      </c>
      <c r="V643" s="343">
        <v>66.099999999999994</v>
      </c>
      <c r="W643" s="343">
        <v>180.1</v>
      </c>
      <c r="X643" s="343">
        <v>308.10000000000002</v>
      </c>
      <c r="Y643" s="343" t="s">
        <v>85</v>
      </c>
      <c r="Z643" s="343" t="s">
        <v>85</v>
      </c>
      <c r="AA643" s="343" t="s">
        <v>85</v>
      </c>
      <c r="AB643" s="343" t="s">
        <v>85</v>
      </c>
      <c r="AC643" s="343" t="s">
        <v>85</v>
      </c>
      <c r="AD643" s="343" t="s">
        <v>85</v>
      </c>
      <c r="AE643" s="343" t="s">
        <v>85</v>
      </c>
      <c r="AF643" s="343" t="s">
        <v>85</v>
      </c>
      <c r="AG643" s="343" t="s">
        <v>85</v>
      </c>
      <c r="AH643" s="343" t="s">
        <v>85</v>
      </c>
      <c r="AI643" s="343" t="s">
        <v>85</v>
      </c>
      <c r="AJ643" s="344">
        <v>3</v>
      </c>
      <c r="AK643" s="344">
        <v>2</v>
      </c>
      <c r="AL643" s="343">
        <f>AL642</f>
        <v>1.9</v>
      </c>
      <c r="AM643" s="343">
        <f>AM642</f>
        <v>2.7E-2</v>
      </c>
      <c r="AN643" s="343">
        <f>AN642</f>
        <v>3</v>
      </c>
      <c r="AQ643" s="345">
        <f>AM643*I643+AL643</f>
        <v>2.9500299999999999</v>
      </c>
      <c r="AR643" s="345">
        <f t="shared" ref="AR643:AR647" si="822">0.1*AQ643</f>
        <v>0.29500300000000002</v>
      </c>
      <c r="AS643" s="346">
        <f t="shared" ref="AS643:AS647" si="823">AJ643*3+0.25*AK643</f>
        <v>9.5</v>
      </c>
      <c r="AT643" s="346">
        <f t="shared" ref="AT643:AT647" si="824">SUM(AQ643:AS643)/4</f>
        <v>3.1862582499999998</v>
      </c>
      <c r="AU643" s="345">
        <f>10068.2*J643*POWER(10,-6)*10</f>
        <v>3.6245520000000003E-2</v>
      </c>
      <c r="AV643" s="346">
        <f t="shared" si="821"/>
        <v>15.967536769999999</v>
      </c>
      <c r="AW643" s="347">
        <f t="shared" ref="AW643:AW647" si="825">AJ643*H643</f>
        <v>5.4000000000000012E-7</v>
      </c>
      <c r="AX643" s="347">
        <f t="shared" ref="AX643:AX647" si="826">H643*AK643</f>
        <v>3.6000000000000005E-7</v>
      </c>
      <c r="AY643" s="347">
        <f t="shared" ref="AY643:AY647" si="827">H643*AV643</f>
        <v>2.8741566186000004E-6</v>
      </c>
    </row>
    <row r="644" spans="1:51" s="192" customFormat="1" x14ac:dyDescent="0.3">
      <c r="A644" s="182" t="s">
        <v>21</v>
      </c>
      <c r="B644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4" s="184" t="s">
        <v>207</v>
      </c>
      <c r="D644" s="185" t="s">
        <v>61</v>
      </c>
      <c r="E644" s="198">
        <f>E642</f>
        <v>9.9999999999999995E-7</v>
      </c>
      <c r="F644" s="199">
        <f>F642</f>
        <v>1</v>
      </c>
      <c r="G644" s="182">
        <v>0.72000000000000008</v>
      </c>
      <c r="H644" s="187">
        <f t="shared" si="818"/>
        <v>7.2000000000000009E-7</v>
      </c>
      <c r="I644" s="200">
        <f>I642</f>
        <v>38.89</v>
      </c>
      <c r="J644" s="202">
        <v>0</v>
      </c>
      <c r="K644" s="190" t="s">
        <v>186</v>
      </c>
      <c r="L644" s="191">
        <v>0</v>
      </c>
      <c r="M644" s="192" t="str">
        <f t="shared" si="819"/>
        <v>С3</v>
      </c>
      <c r="N644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4" s="192" t="str">
        <f t="shared" si="820"/>
        <v>Полное-ликвидация</v>
      </c>
      <c r="P644" s="192" t="s">
        <v>85</v>
      </c>
      <c r="Q644" s="192" t="s">
        <v>85</v>
      </c>
      <c r="R644" s="192" t="s">
        <v>85</v>
      </c>
      <c r="S644" s="192" t="s">
        <v>85</v>
      </c>
      <c r="T644" s="192" t="s">
        <v>85</v>
      </c>
      <c r="U644" s="192" t="s">
        <v>85</v>
      </c>
      <c r="V644" s="192" t="s">
        <v>85</v>
      </c>
      <c r="W644" s="192" t="s">
        <v>85</v>
      </c>
      <c r="X644" s="192" t="s">
        <v>85</v>
      </c>
      <c r="Y644" s="192" t="s">
        <v>85</v>
      </c>
      <c r="Z644" s="192" t="s">
        <v>85</v>
      </c>
      <c r="AA644" s="192" t="s">
        <v>85</v>
      </c>
      <c r="AB644" s="192" t="s">
        <v>85</v>
      </c>
      <c r="AC644" s="192" t="s">
        <v>85</v>
      </c>
      <c r="AD644" s="192" t="s">
        <v>85</v>
      </c>
      <c r="AE644" s="192" t="s">
        <v>85</v>
      </c>
      <c r="AF644" s="192" t="s">
        <v>85</v>
      </c>
      <c r="AG644" s="192" t="s">
        <v>85</v>
      </c>
      <c r="AH644" s="192" t="s">
        <v>85</v>
      </c>
      <c r="AI644" s="192" t="s">
        <v>85</v>
      </c>
      <c r="AJ644" s="192">
        <v>0</v>
      </c>
      <c r="AK644" s="192">
        <v>0</v>
      </c>
      <c r="AL644" s="192">
        <f>AL642</f>
        <v>1.9</v>
      </c>
      <c r="AM644" s="192">
        <f>AM642</f>
        <v>2.7E-2</v>
      </c>
      <c r="AN644" s="192">
        <f>AN642</f>
        <v>3</v>
      </c>
      <c r="AQ644" s="195">
        <f>AM644*I644*0.1+AL644</f>
        <v>2.0050029999999999</v>
      </c>
      <c r="AR644" s="195">
        <f t="shared" si="822"/>
        <v>0.20050029999999999</v>
      </c>
      <c r="AS644" s="196">
        <f t="shared" si="823"/>
        <v>0</v>
      </c>
      <c r="AT644" s="196">
        <f t="shared" si="824"/>
        <v>0.55137582499999993</v>
      </c>
      <c r="AU644" s="195">
        <f>1333*J643*POWER(10,-6)</f>
        <v>4.7987999999999997E-4</v>
      </c>
      <c r="AV644" s="196">
        <f t="shared" si="821"/>
        <v>2.7573590049999996</v>
      </c>
      <c r="AW644" s="197">
        <f t="shared" si="825"/>
        <v>0</v>
      </c>
      <c r="AX644" s="197">
        <f t="shared" si="826"/>
        <v>0</v>
      </c>
      <c r="AY644" s="197">
        <f t="shared" si="827"/>
        <v>1.9852984836E-6</v>
      </c>
    </row>
    <row r="645" spans="1:51" s="192" customFormat="1" x14ac:dyDescent="0.3">
      <c r="A645" s="182" t="s">
        <v>22</v>
      </c>
      <c r="B645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5" s="184" t="s">
        <v>208</v>
      </c>
      <c r="D645" s="185" t="s">
        <v>86</v>
      </c>
      <c r="E645" s="186">
        <v>1.0000000000000001E-5</v>
      </c>
      <c r="F645" s="199">
        <f>F642</f>
        <v>1</v>
      </c>
      <c r="G645" s="182">
        <v>0.1</v>
      </c>
      <c r="H645" s="187">
        <f t="shared" si="818"/>
        <v>1.0000000000000002E-6</v>
      </c>
      <c r="I645" s="200">
        <f>0.15*I642</f>
        <v>5.8334999999999999</v>
      </c>
      <c r="J645" s="189">
        <f>I645</f>
        <v>5.8334999999999999</v>
      </c>
      <c r="K645" s="203" t="s">
        <v>188</v>
      </c>
      <c r="L645" s="204">
        <v>45390</v>
      </c>
      <c r="M645" s="192" t="str">
        <f t="shared" si="819"/>
        <v>С4</v>
      </c>
      <c r="N645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5" s="192" t="str">
        <f t="shared" si="820"/>
        <v>Частичное-пожар</v>
      </c>
      <c r="P645" s="192">
        <v>14.1</v>
      </c>
      <c r="Q645" s="192">
        <v>18.7</v>
      </c>
      <c r="R645" s="192">
        <v>25.7</v>
      </c>
      <c r="S645" s="192">
        <v>46.3</v>
      </c>
      <c r="T645" s="192" t="s">
        <v>85</v>
      </c>
      <c r="U645" s="192" t="s">
        <v>85</v>
      </c>
      <c r="V645" s="192" t="s">
        <v>85</v>
      </c>
      <c r="W645" s="192" t="s">
        <v>85</v>
      </c>
      <c r="X645" s="192" t="s">
        <v>85</v>
      </c>
      <c r="Y645" s="192" t="s">
        <v>85</v>
      </c>
      <c r="Z645" s="192" t="s">
        <v>85</v>
      </c>
      <c r="AA645" s="192" t="s">
        <v>85</v>
      </c>
      <c r="AB645" s="192" t="s">
        <v>85</v>
      </c>
      <c r="AC645" s="192" t="s">
        <v>85</v>
      </c>
      <c r="AD645" s="192" t="s">
        <v>85</v>
      </c>
      <c r="AE645" s="192" t="s">
        <v>85</v>
      </c>
      <c r="AF645" s="192" t="s">
        <v>85</v>
      </c>
      <c r="AG645" s="192" t="s">
        <v>85</v>
      </c>
      <c r="AH645" s="192" t="s">
        <v>85</v>
      </c>
      <c r="AI645" s="192" t="s">
        <v>85</v>
      </c>
      <c r="AJ645" s="192">
        <v>0</v>
      </c>
      <c r="AK645" s="192">
        <v>2</v>
      </c>
      <c r="AL645" s="192">
        <f>0.1*$AL$2</f>
        <v>0.25</v>
      </c>
      <c r="AM645" s="192">
        <f>AM642</f>
        <v>2.7E-2</v>
      </c>
      <c r="AN645" s="192">
        <f>ROUNDUP(AN642/3,0)</f>
        <v>1</v>
      </c>
      <c r="AQ645" s="195">
        <f>AM645*I645+AL645</f>
        <v>0.40750449999999999</v>
      </c>
      <c r="AR645" s="195">
        <f t="shared" si="822"/>
        <v>4.0750450000000001E-2</v>
      </c>
      <c r="AS645" s="196">
        <f t="shared" si="823"/>
        <v>0.5</v>
      </c>
      <c r="AT645" s="196">
        <f t="shared" si="824"/>
        <v>0.23706373749999998</v>
      </c>
      <c r="AU645" s="195">
        <f>10068.2*J645*POWER(10,-6)</f>
        <v>5.8732844700000002E-2</v>
      </c>
      <c r="AV645" s="196">
        <f t="shared" si="821"/>
        <v>1.2440515321999999</v>
      </c>
      <c r="AW645" s="197">
        <f t="shared" si="825"/>
        <v>0</v>
      </c>
      <c r="AX645" s="197">
        <f t="shared" si="826"/>
        <v>2.0000000000000003E-6</v>
      </c>
      <c r="AY645" s="197">
        <f t="shared" si="827"/>
        <v>1.2440515322000002E-6</v>
      </c>
    </row>
    <row r="646" spans="1:51" s="192" customFormat="1" x14ac:dyDescent="0.3">
      <c r="A646" s="182" t="s">
        <v>23</v>
      </c>
      <c r="B646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6" s="184" t="s">
        <v>209</v>
      </c>
      <c r="D646" s="185" t="s">
        <v>174</v>
      </c>
      <c r="E646" s="198">
        <f>E645</f>
        <v>1.0000000000000001E-5</v>
      </c>
      <c r="F646" s="199">
        <f>F642</f>
        <v>1</v>
      </c>
      <c r="G646" s="182">
        <v>4.5000000000000005E-2</v>
      </c>
      <c r="H646" s="187">
        <f t="shared" si="818"/>
        <v>4.5000000000000009E-7</v>
      </c>
      <c r="I646" s="200">
        <f>0.15*I642</f>
        <v>5.8334999999999999</v>
      </c>
      <c r="J646" s="189">
        <f>0.15*J643</f>
        <v>5.3999999999999999E-2</v>
      </c>
      <c r="K646" s="203" t="s">
        <v>189</v>
      </c>
      <c r="L646" s="204">
        <v>3</v>
      </c>
      <c r="M646" s="192" t="str">
        <f t="shared" si="819"/>
        <v>С5</v>
      </c>
      <c r="N646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6" s="192" t="str">
        <f t="shared" si="820"/>
        <v>Частичное-пожар-вспышка</v>
      </c>
      <c r="P646" s="192" t="s">
        <v>85</v>
      </c>
      <c r="Q646" s="192" t="s">
        <v>85</v>
      </c>
      <c r="R646" s="192" t="s">
        <v>85</v>
      </c>
      <c r="S646" s="192" t="s">
        <v>85</v>
      </c>
      <c r="T646" s="192" t="s">
        <v>85</v>
      </c>
      <c r="U646" s="192" t="s">
        <v>85</v>
      </c>
      <c r="V646" s="192" t="s">
        <v>85</v>
      </c>
      <c r="W646" s="192" t="s">
        <v>85</v>
      </c>
      <c r="X646" s="192" t="s">
        <v>85</v>
      </c>
      <c r="Y646" s="192" t="s">
        <v>85</v>
      </c>
      <c r="Z646" s="192" t="s">
        <v>85</v>
      </c>
      <c r="AA646" s="192">
        <v>12.79</v>
      </c>
      <c r="AB646" s="192">
        <v>15.35</v>
      </c>
      <c r="AC646" s="192" t="s">
        <v>85</v>
      </c>
      <c r="AD646" s="192" t="s">
        <v>85</v>
      </c>
      <c r="AE646" s="192" t="s">
        <v>85</v>
      </c>
      <c r="AF646" s="192" t="s">
        <v>85</v>
      </c>
      <c r="AG646" s="192" t="s">
        <v>85</v>
      </c>
      <c r="AH646" s="192" t="s">
        <v>85</v>
      </c>
      <c r="AI646" s="192" t="s">
        <v>85</v>
      </c>
      <c r="AJ646" s="192">
        <v>0</v>
      </c>
      <c r="AK646" s="192">
        <v>1</v>
      </c>
      <c r="AL646" s="192">
        <f>0.1*$AL$2</f>
        <v>0.25</v>
      </c>
      <c r="AM646" s="192">
        <f>AM642</f>
        <v>2.7E-2</v>
      </c>
      <c r="AN646" s="192">
        <f>ROUNDUP(AN642/3,0)</f>
        <v>1</v>
      </c>
      <c r="AQ646" s="195">
        <f t="shared" ref="AQ646" si="828">AM646*I646+AL646</f>
        <v>0.40750449999999999</v>
      </c>
      <c r="AR646" s="195">
        <f t="shared" si="822"/>
        <v>4.0750450000000001E-2</v>
      </c>
      <c r="AS646" s="196">
        <f t="shared" si="823"/>
        <v>0.25</v>
      </c>
      <c r="AT646" s="196">
        <f t="shared" si="824"/>
        <v>0.17456373749999998</v>
      </c>
      <c r="AU646" s="195">
        <f>10068.2*J646*POWER(10,-6)*10</f>
        <v>5.4368280000000003E-3</v>
      </c>
      <c r="AV646" s="196">
        <f t="shared" si="821"/>
        <v>0.87825551550000003</v>
      </c>
      <c r="AW646" s="197">
        <f t="shared" si="825"/>
        <v>0</v>
      </c>
      <c r="AX646" s="197">
        <f t="shared" si="826"/>
        <v>4.5000000000000009E-7</v>
      </c>
      <c r="AY646" s="197">
        <f t="shared" si="827"/>
        <v>3.9521498197500011E-7</v>
      </c>
    </row>
    <row r="647" spans="1:51" s="192" customFormat="1" ht="15" thickBot="1" x14ac:dyDescent="0.35">
      <c r="A647" s="182" t="s">
        <v>24</v>
      </c>
      <c r="B647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7" s="184" t="s">
        <v>210</v>
      </c>
      <c r="D647" s="185" t="s">
        <v>62</v>
      </c>
      <c r="E647" s="198">
        <f>E645</f>
        <v>1.0000000000000001E-5</v>
      </c>
      <c r="F647" s="199">
        <f>F642</f>
        <v>1</v>
      </c>
      <c r="G647" s="182">
        <v>0.85499999999999998</v>
      </c>
      <c r="H647" s="187">
        <f t="shared" si="818"/>
        <v>8.5500000000000011E-6</v>
      </c>
      <c r="I647" s="200">
        <f>0.15*I642</f>
        <v>5.8334999999999999</v>
      </c>
      <c r="J647" s="202">
        <v>0</v>
      </c>
      <c r="K647" s="205" t="s">
        <v>200</v>
      </c>
      <c r="L647" s="205">
        <v>9</v>
      </c>
      <c r="M647" s="192" t="str">
        <f t="shared" si="819"/>
        <v>С6</v>
      </c>
      <c r="N647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7" s="192" t="str">
        <f t="shared" si="820"/>
        <v>Частичное-ликвидация</v>
      </c>
      <c r="P647" s="192" t="s">
        <v>85</v>
      </c>
      <c r="Q647" s="192" t="s">
        <v>85</v>
      </c>
      <c r="R647" s="192" t="s">
        <v>85</v>
      </c>
      <c r="S647" s="192" t="s">
        <v>85</v>
      </c>
      <c r="T647" s="192" t="s">
        <v>85</v>
      </c>
      <c r="U647" s="192" t="s">
        <v>85</v>
      </c>
      <c r="V647" s="192" t="s">
        <v>85</v>
      </c>
      <c r="W647" s="192" t="s">
        <v>85</v>
      </c>
      <c r="X647" s="192" t="s">
        <v>85</v>
      </c>
      <c r="Y647" s="192" t="s">
        <v>85</v>
      </c>
      <c r="Z647" s="192" t="s">
        <v>85</v>
      </c>
      <c r="AA647" s="192" t="s">
        <v>85</v>
      </c>
      <c r="AB647" s="192" t="s">
        <v>85</v>
      </c>
      <c r="AC647" s="192" t="s">
        <v>85</v>
      </c>
      <c r="AD647" s="192" t="s">
        <v>85</v>
      </c>
      <c r="AE647" s="192" t="s">
        <v>85</v>
      </c>
      <c r="AF647" s="192" t="s">
        <v>85</v>
      </c>
      <c r="AG647" s="192" t="s">
        <v>85</v>
      </c>
      <c r="AH647" s="192" t="s">
        <v>85</v>
      </c>
      <c r="AI647" s="192" t="s">
        <v>85</v>
      </c>
      <c r="AJ647" s="192">
        <v>0</v>
      </c>
      <c r="AK647" s="192">
        <v>0</v>
      </c>
      <c r="AL647" s="192">
        <f>0.1*$AL$2</f>
        <v>0.25</v>
      </c>
      <c r="AM647" s="192">
        <f>AM642</f>
        <v>2.7E-2</v>
      </c>
      <c r="AN647" s="192">
        <f>ROUNDUP(AN642/3,0)</f>
        <v>1</v>
      </c>
      <c r="AQ647" s="195">
        <f>AM647*I647*0.1+AL647</f>
        <v>0.26575044999999997</v>
      </c>
      <c r="AR647" s="195">
        <f t="shared" si="822"/>
        <v>2.6575044999999999E-2</v>
      </c>
      <c r="AS647" s="196">
        <f t="shared" si="823"/>
        <v>0</v>
      </c>
      <c r="AT647" s="196">
        <f t="shared" si="824"/>
        <v>7.3081373749999998E-2</v>
      </c>
      <c r="AU647" s="195">
        <f>1333*J646*POWER(10,-6)</f>
        <v>7.1981999999999989E-5</v>
      </c>
      <c r="AV647" s="196">
        <f t="shared" si="821"/>
        <v>0.36547885074999997</v>
      </c>
      <c r="AW647" s="197">
        <f t="shared" si="825"/>
        <v>0</v>
      </c>
      <c r="AX647" s="197">
        <f t="shared" si="826"/>
        <v>0</v>
      </c>
      <c r="AY647" s="197">
        <f t="shared" si="827"/>
        <v>3.1248441739125003E-6</v>
      </c>
    </row>
    <row r="648" spans="1:51" s="192" customFormat="1" x14ac:dyDescent="0.3">
      <c r="A648" s="193"/>
      <c r="B648" s="193"/>
      <c r="D648" s="285"/>
      <c r="E648" s="286"/>
      <c r="F648" s="287"/>
      <c r="G648" s="193"/>
      <c r="H648" s="197"/>
      <c r="I648" s="196"/>
      <c r="J648" s="193"/>
      <c r="K648" s="193"/>
      <c r="L648" s="193"/>
      <c r="P648" s="192" t="s">
        <v>85</v>
      </c>
      <c r="Q648" s="192" t="s">
        <v>85</v>
      </c>
      <c r="R648" s="192" t="s">
        <v>85</v>
      </c>
      <c r="S648" s="192" t="s">
        <v>85</v>
      </c>
      <c r="T648" s="192" t="s">
        <v>85</v>
      </c>
      <c r="U648" s="192" t="s">
        <v>85</v>
      </c>
      <c r="V648" s="192" t="s">
        <v>85</v>
      </c>
      <c r="W648" s="192" t="s">
        <v>85</v>
      </c>
      <c r="X648" s="192" t="s">
        <v>85</v>
      </c>
      <c r="Y648" s="192" t="s">
        <v>85</v>
      </c>
      <c r="Z648" s="192" t="s">
        <v>85</v>
      </c>
      <c r="AA648" s="192" t="s">
        <v>85</v>
      </c>
      <c r="AB648" s="192" t="s">
        <v>85</v>
      </c>
      <c r="AC648" s="192" t="s">
        <v>85</v>
      </c>
      <c r="AD648" s="192" t="s">
        <v>85</v>
      </c>
      <c r="AE648" s="192" t="s">
        <v>85</v>
      </c>
      <c r="AF648" s="192" t="s">
        <v>85</v>
      </c>
      <c r="AG648" s="192" t="s">
        <v>85</v>
      </c>
      <c r="AH648" s="192" t="s">
        <v>85</v>
      </c>
      <c r="AI648" s="192" t="s">
        <v>85</v>
      </c>
      <c r="AQ648" s="195"/>
      <c r="AR648" s="195"/>
      <c r="AS648" s="196"/>
      <c r="AT648" s="196"/>
      <c r="AU648" s="195"/>
      <c r="AV648" s="196"/>
      <c r="AW648" s="197"/>
      <c r="AX648" s="197"/>
      <c r="AY648" s="197"/>
    </row>
    <row r="649" spans="1:51" s="192" customFormat="1" x14ac:dyDescent="0.3">
      <c r="A649" s="193"/>
      <c r="B649" s="193"/>
      <c r="D649" s="285"/>
      <c r="E649" s="286"/>
      <c r="F649" s="287"/>
      <c r="G649" s="193"/>
      <c r="H649" s="197"/>
      <c r="I649" s="196"/>
      <c r="J649" s="193"/>
      <c r="K649" s="193"/>
      <c r="L649" s="193"/>
      <c r="P649" s="192" t="s">
        <v>85</v>
      </c>
      <c r="Q649" s="192" t="s">
        <v>85</v>
      </c>
      <c r="R649" s="192" t="s">
        <v>85</v>
      </c>
      <c r="S649" s="192" t="s">
        <v>85</v>
      </c>
      <c r="T649" s="192" t="s">
        <v>85</v>
      </c>
      <c r="U649" s="192" t="s">
        <v>85</v>
      </c>
      <c r="V649" s="192" t="s">
        <v>85</v>
      </c>
      <c r="W649" s="192" t="s">
        <v>85</v>
      </c>
      <c r="X649" s="192" t="s">
        <v>85</v>
      </c>
      <c r="Y649" s="192" t="s">
        <v>85</v>
      </c>
      <c r="Z649" s="192" t="s">
        <v>85</v>
      </c>
      <c r="AA649" s="192" t="s">
        <v>85</v>
      </c>
      <c r="AB649" s="192" t="s">
        <v>85</v>
      </c>
      <c r="AC649" s="192" t="s">
        <v>85</v>
      </c>
      <c r="AD649" s="192" t="s">
        <v>85</v>
      </c>
      <c r="AE649" s="192" t="s">
        <v>85</v>
      </c>
      <c r="AF649" s="192" t="s">
        <v>85</v>
      </c>
      <c r="AG649" s="192" t="s">
        <v>85</v>
      </c>
      <c r="AH649" s="192" t="s">
        <v>85</v>
      </c>
      <c r="AI649" s="192" t="s">
        <v>85</v>
      </c>
      <c r="AQ649" s="195"/>
      <c r="AR649" s="195"/>
      <c r="AS649" s="196"/>
      <c r="AT649" s="196"/>
      <c r="AU649" s="195"/>
      <c r="AV649" s="196"/>
      <c r="AW649" s="197"/>
      <c r="AX649" s="197"/>
      <c r="AY649" s="197"/>
    </row>
    <row r="650" spans="1:51" s="192" customFormat="1" x14ac:dyDescent="0.3">
      <c r="A650" s="193"/>
      <c r="B650" s="193"/>
      <c r="D650" s="285"/>
      <c r="E650" s="286"/>
      <c r="F650" s="287"/>
      <c r="G650" s="193"/>
      <c r="H650" s="197"/>
      <c r="I650" s="196"/>
      <c r="J650" s="193"/>
      <c r="K650" s="193"/>
      <c r="L650" s="193"/>
      <c r="P650" s="192" t="s">
        <v>85</v>
      </c>
      <c r="Q650" s="192" t="s">
        <v>85</v>
      </c>
      <c r="R650" s="192" t="s">
        <v>85</v>
      </c>
      <c r="S650" s="192" t="s">
        <v>85</v>
      </c>
      <c r="T650" s="192" t="s">
        <v>85</v>
      </c>
      <c r="U650" s="192" t="s">
        <v>85</v>
      </c>
      <c r="V650" s="192" t="s">
        <v>85</v>
      </c>
      <c r="W650" s="192" t="s">
        <v>85</v>
      </c>
      <c r="X650" s="192" t="s">
        <v>85</v>
      </c>
      <c r="Y650" s="192" t="s">
        <v>85</v>
      </c>
      <c r="Z650" s="192" t="s">
        <v>85</v>
      </c>
      <c r="AA650" s="192" t="s">
        <v>85</v>
      </c>
      <c r="AB650" s="192" t="s">
        <v>85</v>
      </c>
      <c r="AC650" s="192" t="s">
        <v>85</v>
      </c>
      <c r="AD650" s="192" t="s">
        <v>85</v>
      </c>
      <c r="AE650" s="192" t="s">
        <v>85</v>
      </c>
      <c r="AF650" s="192" t="s">
        <v>85</v>
      </c>
      <c r="AG650" s="192" t="s">
        <v>85</v>
      </c>
      <c r="AH650" s="192" t="s">
        <v>85</v>
      </c>
      <c r="AI650" s="192" t="s">
        <v>85</v>
      </c>
      <c r="AQ650" s="195"/>
      <c r="AR650" s="195"/>
      <c r="AS650" s="196"/>
      <c r="AT650" s="196"/>
      <c r="AU650" s="195"/>
      <c r="AV650" s="196"/>
      <c r="AW650" s="197"/>
      <c r="AX650" s="197"/>
      <c r="AY650" s="197"/>
    </row>
    <row r="651" spans="1:51" ht="15" thickBot="1" x14ac:dyDescent="0.35">
      <c r="P651" t="s">
        <v>85</v>
      </c>
      <c r="Q651" t="s">
        <v>85</v>
      </c>
      <c r="R651" t="s">
        <v>85</v>
      </c>
      <c r="S651" t="s">
        <v>85</v>
      </c>
      <c r="T651" t="s">
        <v>85</v>
      </c>
      <c r="U651" t="s">
        <v>85</v>
      </c>
      <c r="V651" t="s">
        <v>85</v>
      </c>
      <c r="W651" t="s">
        <v>85</v>
      </c>
      <c r="X651" t="s">
        <v>85</v>
      </c>
      <c r="Y651" t="s">
        <v>85</v>
      </c>
      <c r="Z651" t="s">
        <v>85</v>
      </c>
      <c r="AA651" t="s">
        <v>85</v>
      </c>
      <c r="AB651" t="s">
        <v>85</v>
      </c>
      <c r="AC651" t="s">
        <v>85</v>
      </c>
      <c r="AD651" t="s">
        <v>85</v>
      </c>
      <c r="AE651" t="s">
        <v>85</v>
      </c>
      <c r="AF651" t="s">
        <v>85</v>
      </c>
      <c r="AG651" t="s">
        <v>85</v>
      </c>
      <c r="AH651" t="s">
        <v>85</v>
      </c>
      <c r="AI651" t="s">
        <v>85</v>
      </c>
    </row>
    <row r="652" spans="1:51" s="192" customFormat="1" ht="56.4" thickBot="1" x14ac:dyDescent="0.35">
      <c r="A652" s="182" t="s">
        <v>19</v>
      </c>
      <c r="B652" s="332" t="s">
        <v>406</v>
      </c>
      <c r="C652" s="184" t="s">
        <v>205</v>
      </c>
      <c r="D652" s="185" t="s">
        <v>60</v>
      </c>
      <c r="E652" s="186">
        <v>9.9999999999999995E-7</v>
      </c>
      <c r="F652" s="183">
        <v>1</v>
      </c>
      <c r="G652" s="182">
        <v>0.1</v>
      </c>
      <c r="H652" s="187">
        <f>E652*F652*G652</f>
        <v>9.9999999999999995E-8</v>
      </c>
      <c r="I652" s="188">
        <v>5.4</v>
      </c>
      <c r="J652" s="200">
        <f>I652</f>
        <v>5.4</v>
      </c>
      <c r="K652" s="190" t="s">
        <v>184</v>
      </c>
      <c r="L652" s="191">
        <f>I652*20</f>
        <v>108</v>
      </c>
      <c r="M652" s="192" t="str">
        <f t="shared" ref="M652:N657" si="829">A652</f>
        <v>С1</v>
      </c>
      <c r="N652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2" s="192" t="str">
        <f t="shared" ref="O652:O657" si="830">D652</f>
        <v>Полное-пожар</v>
      </c>
      <c r="P652" s="192">
        <v>14.9</v>
      </c>
      <c r="Q652" s="192">
        <v>20</v>
      </c>
      <c r="R652" s="192">
        <v>27.5</v>
      </c>
      <c r="S652" s="192">
        <v>49.8</v>
      </c>
      <c r="T652" s="192" t="s">
        <v>85</v>
      </c>
      <c r="U652" s="192" t="s">
        <v>85</v>
      </c>
      <c r="V652" s="192" t="s">
        <v>85</v>
      </c>
      <c r="W652" s="192" t="s">
        <v>85</v>
      </c>
      <c r="X652" s="192" t="s">
        <v>85</v>
      </c>
      <c r="Y652" s="192" t="s">
        <v>85</v>
      </c>
      <c r="Z652" s="192" t="s">
        <v>85</v>
      </c>
      <c r="AA652" s="192" t="s">
        <v>85</v>
      </c>
      <c r="AB652" s="192" t="s">
        <v>85</v>
      </c>
      <c r="AC652" s="192" t="s">
        <v>85</v>
      </c>
      <c r="AD652" s="192" t="s">
        <v>85</v>
      </c>
      <c r="AE652" s="192" t="s">
        <v>85</v>
      </c>
      <c r="AF652" s="192" t="s">
        <v>85</v>
      </c>
      <c r="AG652" s="192" t="s">
        <v>85</v>
      </c>
      <c r="AH652" s="192" t="s">
        <v>85</v>
      </c>
      <c r="AI652" s="192" t="s">
        <v>85</v>
      </c>
      <c r="AJ652" s="193">
        <v>1</v>
      </c>
      <c r="AK652" s="193">
        <v>2</v>
      </c>
      <c r="AL652" s="194">
        <v>2.5</v>
      </c>
      <c r="AM652" s="194">
        <v>0.35799999999999998</v>
      </c>
      <c r="AN652" s="194">
        <v>6</v>
      </c>
      <c r="AQ652" s="195">
        <f>AM652*I652+AL652</f>
        <v>4.4332000000000003</v>
      </c>
      <c r="AR652" s="195">
        <f>0.1*AQ652</f>
        <v>0.44332000000000005</v>
      </c>
      <c r="AS652" s="196">
        <f>AJ652*3+0.25*AK652</f>
        <v>3.5</v>
      </c>
      <c r="AT652" s="196">
        <f>SUM(AQ652:AS652)/4</f>
        <v>2.0941299999999998</v>
      </c>
      <c r="AU652" s="195">
        <f>10068.2*J652*POWER(10,-6)</f>
        <v>5.4368280000000005E-2</v>
      </c>
      <c r="AV652" s="196">
        <f>AU652+AT652+AS652+AR652+AQ652</f>
        <v>10.525018280000001</v>
      </c>
      <c r="AW652" s="197">
        <f>AJ652*H652</f>
        <v>9.9999999999999995E-8</v>
      </c>
      <c r="AX652" s="197">
        <f>H652*AK652</f>
        <v>1.9999999999999999E-7</v>
      </c>
      <c r="AY652" s="197">
        <f>H652*AV652</f>
        <v>1.0525018280000002E-6</v>
      </c>
    </row>
    <row r="653" spans="1:51" s="192" customFormat="1" ht="15" thickBot="1" x14ac:dyDescent="0.35">
      <c r="A653" s="182" t="s">
        <v>20</v>
      </c>
      <c r="B653" s="182" t="str">
        <f>B652</f>
        <v>Емкость орошения регенератора амина поз. Е-412 Рег. № ТО-56(У)
Учетный номер – №43-20-4584 ОК(НХС) Заводской № CN-058-13</v>
      </c>
      <c r="C653" s="184" t="s">
        <v>211</v>
      </c>
      <c r="D653" s="185" t="s">
        <v>63</v>
      </c>
      <c r="E653" s="198">
        <f>E652</f>
        <v>9.9999999999999995E-7</v>
      </c>
      <c r="F653" s="199">
        <f>F652</f>
        <v>1</v>
      </c>
      <c r="G653" s="182">
        <v>0.18000000000000002</v>
      </c>
      <c r="H653" s="187">
        <f t="shared" ref="H653:H657" si="831">E653*F653*G653</f>
        <v>1.8000000000000002E-7</v>
      </c>
      <c r="I653" s="200">
        <f>I652</f>
        <v>5.4</v>
      </c>
      <c r="J653" s="183">
        <v>0.12</v>
      </c>
      <c r="K653" s="190" t="s">
        <v>185</v>
      </c>
      <c r="L653" s="191">
        <v>0</v>
      </c>
      <c r="M653" s="192" t="str">
        <f t="shared" si="829"/>
        <v>С2</v>
      </c>
      <c r="N653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3" s="192" t="str">
        <f t="shared" si="830"/>
        <v>Полное-взрыв</v>
      </c>
      <c r="P653" s="192" t="s">
        <v>85</v>
      </c>
      <c r="Q653" s="192" t="s">
        <v>85</v>
      </c>
      <c r="R653" s="192" t="s">
        <v>85</v>
      </c>
      <c r="S653" s="192" t="s">
        <v>85</v>
      </c>
      <c r="T653" s="192">
        <v>0</v>
      </c>
      <c r="U653" s="192">
        <v>0</v>
      </c>
      <c r="V653" s="192">
        <v>45.6</v>
      </c>
      <c r="W653" s="192">
        <v>124.6</v>
      </c>
      <c r="X653" s="192">
        <v>213.6</v>
      </c>
      <c r="Y653" s="192" t="s">
        <v>85</v>
      </c>
      <c r="Z653" s="192" t="s">
        <v>85</v>
      </c>
      <c r="AA653" s="192" t="s">
        <v>85</v>
      </c>
      <c r="AB653" s="192" t="s">
        <v>85</v>
      </c>
      <c r="AC653" s="192" t="s">
        <v>85</v>
      </c>
      <c r="AD653" s="192" t="s">
        <v>85</v>
      </c>
      <c r="AE653" s="192" t="s">
        <v>85</v>
      </c>
      <c r="AF653" s="192" t="s">
        <v>85</v>
      </c>
      <c r="AG653" s="192" t="s">
        <v>85</v>
      </c>
      <c r="AH653" s="192" t="s">
        <v>85</v>
      </c>
      <c r="AI653" s="192" t="s">
        <v>85</v>
      </c>
      <c r="AJ653" s="193">
        <v>2</v>
      </c>
      <c r="AK653" s="193">
        <v>2</v>
      </c>
      <c r="AL653" s="192">
        <f>AL652</f>
        <v>2.5</v>
      </c>
      <c r="AM653" s="192">
        <f>AM652</f>
        <v>0.35799999999999998</v>
      </c>
      <c r="AN653" s="192">
        <f>AN652</f>
        <v>6</v>
      </c>
      <c r="AQ653" s="195">
        <f>AM653*I653+AL653</f>
        <v>4.4332000000000003</v>
      </c>
      <c r="AR653" s="195">
        <f t="shared" ref="AR653:AR657" si="832">0.1*AQ653</f>
        <v>0.44332000000000005</v>
      </c>
      <c r="AS653" s="196">
        <f t="shared" ref="AS653:AS657" si="833">AJ653*3+0.25*AK653</f>
        <v>6.5</v>
      </c>
      <c r="AT653" s="196">
        <f t="shared" ref="AT653:AT657" si="834">SUM(AQ653:AS653)/4</f>
        <v>2.8441299999999998</v>
      </c>
      <c r="AU653" s="195">
        <f>10068.2*J653*POWER(10,-6)*10</f>
        <v>1.208184E-2</v>
      </c>
      <c r="AV653" s="196">
        <f t="shared" ref="AV653:AV657" si="835">AU653+AT653+AS653+AR653+AQ653</f>
        <v>14.23273184</v>
      </c>
      <c r="AW653" s="197">
        <f t="shared" ref="AW653:AW657" si="836">AJ653*H653</f>
        <v>3.6000000000000005E-7</v>
      </c>
      <c r="AX653" s="197">
        <f t="shared" ref="AX653:AX657" si="837">H653*AK653</f>
        <v>3.6000000000000005E-7</v>
      </c>
      <c r="AY653" s="197">
        <f t="shared" ref="AY653:AY657" si="838">H653*AV653</f>
        <v>2.5618917312000003E-6</v>
      </c>
    </row>
    <row r="654" spans="1:51" s="192" customFormat="1" x14ac:dyDescent="0.3">
      <c r="A654" s="182" t="s">
        <v>21</v>
      </c>
      <c r="B654" s="182" t="str">
        <f>B652</f>
        <v>Емкость орошения регенератора амина поз. Е-412 Рег. № ТО-56(У)
Учетный номер – №43-20-4584 ОК(НХС) Заводской № CN-058-13</v>
      </c>
      <c r="C654" s="184" t="s">
        <v>212</v>
      </c>
      <c r="D654" s="185" t="s">
        <v>180</v>
      </c>
      <c r="E654" s="198">
        <f>E652</f>
        <v>9.9999999999999995E-7</v>
      </c>
      <c r="F654" s="199">
        <f>F652</f>
        <v>1</v>
      </c>
      <c r="G654" s="182">
        <v>0.72000000000000008</v>
      </c>
      <c r="H654" s="187">
        <f t="shared" si="831"/>
        <v>7.2000000000000009E-7</v>
      </c>
      <c r="I654" s="200">
        <f>I652</f>
        <v>5.4</v>
      </c>
      <c r="J654" s="182">
        <f>J653</f>
        <v>0.12</v>
      </c>
      <c r="K654" s="190" t="s">
        <v>186</v>
      </c>
      <c r="L654" s="191">
        <v>0</v>
      </c>
      <c r="M654" s="192" t="str">
        <f t="shared" si="829"/>
        <v>С3</v>
      </c>
      <c r="N654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4" s="192" t="str">
        <f t="shared" si="830"/>
        <v>Полное-токси</v>
      </c>
      <c r="P654" s="192" t="s">
        <v>85</v>
      </c>
      <c r="Q654" s="192" t="s">
        <v>85</v>
      </c>
      <c r="R654" s="192" t="s">
        <v>85</v>
      </c>
      <c r="S654" s="192" t="s">
        <v>85</v>
      </c>
      <c r="T654" s="192" t="s">
        <v>85</v>
      </c>
      <c r="U654" s="192" t="s">
        <v>85</v>
      </c>
      <c r="V654" s="192" t="s">
        <v>85</v>
      </c>
      <c r="W654" s="192" t="s">
        <v>85</v>
      </c>
      <c r="X654" s="192" t="s">
        <v>85</v>
      </c>
      <c r="Y654" s="192" t="s">
        <v>85</v>
      </c>
      <c r="Z654" s="192" t="s">
        <v>85</v>
      </c>
      <c r="AA654" s="192" t="s">
        <v>85</v>
      </c>
      <c r="AB654" s="192" t="s">
        <v>85</v>
      </c>
      <c r="AC654" s="192">
        <v>15</v>
      </c>
      <c r="AD654" s="192">
        <v>43.8</v>
      </c>
      <c r="AE654" s="192" t="s">
        <v>85</v>
      </c>
      <c r="AF654" s="192" t="s">
        <v>85</v>
      </c>
      <c r="AG654" s="192" t="s">
        <v>85</v>
      </c>
      <c r="AH654" s="192" t="s">
        <v>85</v>
      </c>
      <c r="AI654" s="192" t="s">
        <v>85</v>
      </c>
      <c r="AJ654" s="192">
        <v>0</v>
      </c>
      <c r="AK654" s="192">
        <v>1</v>
      </c>
      <c r="AL654" s="192">
        <f>AL652</f>
        <v>2.5</v>
      </c>
      <c r="AM654" s="192">
        <f>AM652</f>
        <v>0.35799999999999998</v>
      </c>
      <c r="AN654" s="192">
        <f>AN652</f>
        <v>6</v>
      </c>
      <c r="AQ654" s="195">
        <f>AM654*I654*0.1+AL654</f>
        <v>2.6933199999999999</v>
      </c>
      <c r="AR654" s="195">
        <f t="shared" si="832"/>
        <v>0.26933200000000002</v>
      </c>
      <c r="AS654" s="196">
        <f t="shared" si="833"/>
        <v>0.25</v>
      </c>
      <c r="AT654" s="196">
        <f t="shared" si="834"/>
        <v>0.80316299999999996</v>
      </c>
      <c r="AU654" s="195">
        <f>1333*J653*POWER(10,-6)</f>
        <v>1.5996000000000001E-4</v>
      </c>
      <c r="AV654" s="196">
        <f t="shared" si="835"/>
        <v>4.0159749599999994</v>
      </c>
      <c r="AW654" s="197">
        <f t="shared" si="836"/>
        <v>0</v>
      </c>
      <c r="AX654" s="197">
        <f t="shared" si="837"/>
        <v>7.2000000000000009E-7</v>
      </c>
      <c r="AY654" s="197">
        <f t="shared" si="838"/>
        <v>2.8915019712E-6</v>
      </c>
    </row>
    <row r="655" spans="1:51" s="192" customFormat="1" x14ac:dyDescent="0.3">
      <c r="A655" s="182" t="s">
        <v>22</v>
      </c>
      <c r="B655" s="182" t="str">
        <f>B652</f>
        <v>Емкость орошения регенератора амина поз. Е-412 Рег. № ТО-56(У)
Учетный номер – №43-20-4584 ОК(НХС) Заводской № CN-058-13</v>
      </c>
      <c r="C655" s="184" t="s">
        <v>208</v>
      </c>
      <c r="D655" s="185" t="s">
        <v>86</v>
      </c>
      <c r="E655" s="186">
        <v>1.0000000000000001E-5</v>
      </c>
      <c r="F655" s="199">
        <f>F652</f>
        <v>1</v>
      </c>
      <c r="G655" s="182">
        <v>0.1</v>
      </c>
      <c r="H655" s="187">
        <f t="shared" si="831"/>
        <v>1.0000000000000002E-6</v>
      </c>
      <c r="I655" s="200">
        <f>0.15*I652</f>
        <v>0.81</v>
      </c>
      <c r="J655" s="200">
        <f>I655</f>
        <v>0.81</v>
      </c>
      <c r="K655" s="203" t="s">
        <v>188</v>
      </c>
      <c r="L655" s="204">
        <v>45390</v>
      </c>
      <c r="M655" s="192" t="str">
        <f t="shared" si="829"/>
        <v>С4</v>
      </c>
      <c r="N655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5" s="192" t="str">
        <f t="shared" si="830"/>
        <v>Частичное-пожар</v>
      </c>
      <c r="P655" s="192">
        <v>10.8</v>
      </c>
      <c r="Q655" s="192">
        <v>13.4</v>
      </c>
      <c r="R655" s="192">
        <v>17.100000000000001</v>
      </c>
      <c r="S655" s="192">
        <v>28.3</v>
      </c>
      <c r="T655" s="192" t="s">
        <v>85</v>
      </c>
      <c r="U655" s="192" t="s">
        <v>85</v>
      </c>
      <c r="V655" s="192" t="s">
        <v>85</v>
      </c>
      <c r="W655" s="192" t="s">
        <v>85</v>
      </c>
      <c r="X655" s="192" t="s">
        <v>85</v>
      </c>
      <c r="Y655" s="192" t="s">
        <v>85</v>
      </c>
      <c r="Z655" s="192" t="s">
        <v>85</v>
      </c>
      <c r="AA655" s="192" t="s">
        <v>85</v>
      </c>
      <c r="AB655" s="192" t="s">
        <v>85</v>
      </c>
      <c r="AC655" s="192" t="s">
        <v>85</v>
      </c>
      <c r="AD655" s="192" t="s">
        <v>85</v>
      </c>
      <c r="AE655" s="192" t="s">
        <v>85</v>
      </c>
      <c r="AF655" s="192" t="s">
        <v>85</v>
      </c>
      <c r="AG655" s="192" t="s">
        <v>85</v>
      </c>
      <c r="AH655" s="192" t="s">
        <v>85</v>
      </c>
      <c r="AI655" s="192" t="s">
        <v>85</v>
      </c>
      <c r="AJ655" s="192">
        <v>0</v>
      </c>
      <c r="AK655" s="192">
        <v>2</v>
      </c>
      <c r="AL655" s="192">
        <f>0.1*$AL$2</f>
        <v>0.25</v>
      </c>
      <c r="AM655" s="192">
        <f>AM652</f>
        <v>0.35799999999999998</v>
      </c>
      <c r="AN655" s="192">
        <f>ROUNDUP(AN652/3,0)</f>
        <v>2</v>
      </c>
      <c r="AQ655" s="195">
        <f>AM655*I655+AL655</f>
        <v>0.53998000000000002</v>
      </c>
      <c r="AR655" s="195">
        <f t="shared" si="832"/>
        <v>5.3998000000000004E-2</v>
      </c>
      <c r="AS655" s="196">
        <f t="shared" si="833"/>
        <v>0.5</v>
      </c>
      <c r="AT655" s="196">
        <f t="shared" si="834"/>
        <v>0.27349449999999997</v>
      </c>
      <c r="AU655" s="195">
        <f>10068.2*J655*POWER(10,-6)</f>
        <v>8.155242E-3</v>
      </c>
      <c r="AV655" s="196">
        <f t="shared" si="835"/>
        <v>1.3756277419999998</v>
      </c>
      <c r="AW655" s="197">
        <f t="shared" si="836"/>
        <v>0</v>
      </c>
      <c r="AX655" s="197">
        <f t="shared" si="837"/>
        <v>2.0000000000000003E-6</v>
      </c>
      <c r="AY655" s="197">
        <f t="shared" si="838"/>
        <v>1.3756277420000001E-6</v>
      </c>
    </row>
    <row r="656" spans="1:51" s="192" customFormat="1" x14ac:dyDescent="0.3">
      <c r="A656" s="182" t="s">
        <v>23</v>
      </c>
      <c r="B656" s="182" t="str">
        <f>B652</f>
        <v>Емкость орошения регенератора амина поз. Е-412 Рег. № ТО-56(У)
Учетный номер – №43-20-4584 ОК(НХС) Заводской № CN-058-13</v>
      </c>
      <c r="C656" s="184" t="s">
        <v>209</v>
      </c>
      <c r="D656" s="185" t="s">
        <v>174</v>
      </c>
      <c r="E656" s="198">
        <f>E655</f>
        <v>1.0000000000000001E-5</v>
      </c>
      <c r="F656" s="199">
        <f>F652</f>
        <v>1</v>
      </c>
      <c r="G656" s="182">
        <v>4.5000000000000005E-2</v>
      </c>
      <c r="H656" s="187">
        <f t="shared" si="831"/>
        <v>4.5000000000000009E-7</v>
      </c>
      <c r="I656" s="200">
        <f>0.15*I652</f>
        <v>0.81</v>
      </c>
      <c r="J656" s="200">
        <f>0.15*J653</f>
        <v>1.7999999999999999E-2</v>
      </c>
      <c r="K656" s="203" t="s">
        <v>189</v>
      </c>
      <c r="L656" s="204">
        <v>3</v>
      </c>
      <c r="M656" s="192" t="str">
        <f t="shared" si="829"/>
        <v>С5</v>
      </c>
      <c r="N656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6" s="192" t="str">
        <f t="shared" si="830"/>
        <v>Частичное-пожар-вспышка</v>
      </c>
      <c r="P656" s="192" t="s">
        <v>85</v>
      </c>
      <c r="Q656" s="192" t="s">
        <v>85</v>
      </c>
      <c r="R656" s="192" t="s">
        <v>85</v>
      </c>
      <c r="S656" s="192" t="s">
        <v>85</v>
      </c>
      <c r="T656" s="192" t="s">
        <v>85</v>
      </c>
      <c r="U656" s="192" t="s">
        <v>85</v>
      </c>
      <c r="V656" s="192" t="s">
        <v>85</v>
      </c>
      <c r="W656" s="192" t="s">
        <v>85</v>
      </c>
      <c r="X656" s="192" t="s">
        <v>85</v>
      </c>
      <c r="Y656" s="192" t="s">
        <v>85</v>
      </c>
      <c r="Z656" s="192" t="s">
        <v>85</v>
      </c>
      <c r="AA656" s="192">
        <v>8.9</v>
      </c>
      <c r="AB656" s="192">
        <v>10.68</v>
      </c>
      <c r="AC656" s="192" t="s">
        <v>85</v>
      </c>
      <c r="AD656" s="192" t="s">
        <v>85</v>
      </c>
      <c r="AE656" s="192" t="s">
        <v>85</v>
      </c>
      <c r="AF656" s="192" t="s">
        <v>85</v>
      </c>
      <c r="AG656" s="192" t="s">
        <v>85</v>
      </c>
      <c r="AH656" s="192" t="s">
        <v>85</v>
      </c>
      <c r="AI656" s="192" t="s">
        <v>85</v>
      </c>
      <c r="AJ656" s="192">
        <v>0</v>
      </c>
      <c r="AK656" s="192">
        <v>1</v>
      </c>
      <c r="AL656" s="192">
        <f>0.1*$AL$2</f>
        <v>0.25</v>
      </c>
      <c r="AM656" s="192">
        <f>AM652</f>
        <v>0.35799999999999998</v>
      </c>
      <c r="AN656" s="192">
        <f>ROUNDUP(AN652/3,0)</f>
        <v>2</v>
      </c>
      <c r="AQ656" s="195">
        <f t="shared" ref="AQ656" si="839">AM656*I656+AL656</f>
        <v>0.53998000000000002</v>
      </c>
      <c r="AR656" s="195">
        <f t="shared" si="832"/>
        <v>5.3998000000000004E-2</v>
      </c>
      <c r="AS656" s="196">
        <f t="shared" si="833"/>
        <v>0.25</v>
      </c>
      <c r="AT656" s="196">
        <f t="shared" si="834"/>
        <v>0.2109945</v>
      </c>
      <c r="AU656" s="195">
        <f>10068.2*J656*POWER(10,-6)*10</f>
        <v>1.8122759999999998E-3</v>
      </c>
      <c r="AV656" s="196">
        <f t="shared" si="835"/>
        <v>1.056784776</v>
      </c>
      <c r="AW656" s="197">
        <f t="shared" si="836"/>
        <v>0</v>
      </c>
      <c r="AX656" s="197">
        <f t="shared" si="837"/>
        <v>4.5000000000000009E-7</v>
      </c>
      <c r="AY656" s="197">
        <f t="shared" si="838"/>
        <v>4.7555314920000008E-7</v>
      </c>
    </row>
    <row r="657" spans="1:51" s="192" customFormat="1" ht="15" thickBot="1" x14ac:dyDescent="0.35">
      <c r="A657" s="182" t="s">
        <v>24</v>
      </c>
      <c r="B657" s="182" t="str">
        <f>B652</f>
        <v>Емкость орошения регенератора амина поз. Е-412 Рег. № ТО-56(У)
Учетный номер – №43-20-4584 ОК(НХС) Заводской № CN-058-13</v>
      </c>
      <c r="C657" s="184" t="s">
        <v>213</v>
      </c>
      <c r="D657" s="185" t="s">
        <v>181</v>
      </c>
      <c r="E657" s="198">
        <f>E655</f>
        <v>1.0000000000000001E-5</v>
      </c>
      <c r="F657" s="199">
        <f>F652</f>
        <v>1</v>
      </c>
      <c r="G657" s="182">
        <v>0.85499999999999998</v>
      </c>
      <c r="H657" s="187">
        <f t="shared" si="831"/>
        <v>8.5500000000000011E-6</v>
      </c>
      <c r="I657" s="200">
        <f>0.15*I652</f>
        <v>0.81</v>
      </c>
      <c r="J657" s="200">
        <f>J656</f>
        <v>1.7999999999999999E-2</v>
      </c>
      <c r="K657" s="205" t="s">
        <v>200</v>
      </c>
      <c r="L657" s="205">
        <v>10</v>
      </c>
      <c r="M657" s="192" t="str">
        <f t="shared" si="829"/>
        <v>С6</v>
      </c>
      <c r="N657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7" s="192" t="str">
        <f t="shared" si="830"/>
        <v>Частичное-токси</v>
      </c>
      <c r="P657" s="192" t="s">
        <v>85</v>
      </c>
      <c r="Q657" s="192" t="s">
        <v>85</v>
      </c>
      <c r="R657" s="192" t="s">
        <v>85</v>
      </c>
      <c r="S657" s="192" t="s">
        <v>85</v>
      </c>
      <c r="T657" s="192" t="s">
        <v>85</v>
      </c>
      <c r="U657" s="192" t="s">
        <v>85</v>
      </c>
      <c r="V657" s="192" t="s">
        <v>85</v>
      </c>
      <c r="W657" s="192" t="s">
        <v>85</v>
      </c>
      <c r="X657" s="192" t="s">
        <v>85</v>
      </c>
      <c r="Y657" s="192" t="s">
        <v>85</v>
      </c>
      <c r="Z657" s="192" t="s">
        <v>85</v>
      </c>
      <c r="AA657" s="192" t="s">
        <v>85</v>
      </c>
      <c r="AB657" s="192" t="s">
        <v>85</v>
      </c>
      <c r="AC657" s="192">
        <v>2.2000000000000002</v>
      </c>
      <c r="AD657" s="192">
        <v>6.6</v>
      </c>
      <c r="AE657" s="192" t="s">
        <v>85</v>
      </c>
      <c r="AF657" s="192" t="s">
        <v>85</v>
      </c>
      <c r="AG657" s="192" t="s">
        <v>85</v>
      </c>
      <c r="AH657" s="192" t="s">
        <v>85</v>
      </c>
      <c r="AI657" s="192" t="s">
        <v>85</v>
      </c>
      <c r="AJ657" s="192">
        <v>0</v>
      </c>
      <c r="AK657" s="192">
        <v>1</v>
      </c>
      <c r="AL657" s="192">
        <f>0.1*$AL$2</f>
        <v>0.25</v>
      </c>
      <c r="AM657" s="192">
        <f>AM652</f>
        <v>0.35799999999999998</v>
      </c>
      <c r="AN657" s="192">
        <f>ROUNDUP(AN652/3,0)</f>
        <v>2</v>
      </c>
      <c r="AQ657" s="195">
        <f>AM657*I657*0.1+AL657</f>
        <v>0.27899800000000002</v>
      </c>
      <c r="AR657" s="195">
        <f t="shared" si="832"/>
        <v>2.7899800000000002E-2</v>
      </c>
      <c r="AS657" s="196">
        <f t="shared" si="833"/>
        <v>0.25</v>
      </c>
      <c r="AT657" s="196">
        <f t="shared" si="834"/>
        <v>0.13922445</v>
      </c>
      <c r="AU657" s="195">
        <f>1333*J656*POWER(10,-6)</f>
        <v>2.3993999999999998E-5</v>
      </c>
      <c r="AV657" s="196">
        <f t="shared" si="835"/>
        <v>0.69614624400000014</v>
      </c>
      <c r="AW657" s="197">
        <f t="shared" si="836"/>
        <v>0</v>
      </c>
      <c r="AX657" s="197">
        <f t="shared" si="837"/>
        <v>8.5500000000000011E-6</v>
      </c>
      <c r="AY657" s="197">
        <f t="shared" si="838"/>
        <v>5.9520503862000018E-6</v>
      </c>
    </row>
    <row r="658" spans="1:51" s="192" customFormat="1" x14ac:dyDescent="0.3">
      <c r="A658" s="193"/>
      <c r="B658" s="193"/>
      <c r="D658" s="285"/>
      <c r="E658" s="286"/>
      <c r="F658" s="287"/>
      <c r="G658" s="193"/>
      <c r="H658" s="197"/>
      <c r="I658" s="196"/>
      <c r="J658" s="193"/>
      <c r="K658" s="193"/>
      <c r="L658" s="193"/>
      <c r="P658" s="192" t="s">
        <v>85</v>
      </c>
      <c r="Q658" s="192" t="s">
        <v>85</v>
      </c>
      <c r="R658" s="192" t="s">
        <v>85</v>
      </c>
      <c r="S658" s="192" t="s">
        <v>85</v>
      </c>
      <c r="T658" s="192" t="s">
        <v>85</v>
      </c>
      <c r="U658" s="192" t="s">
        <v>85</v>
      </c>
      <c r="V658" s="192" t="s">
        <v>85</v>
      </c>
      <c r="W658" s="192" t="s">
        <v>85</v>
      </c>
      <c r="X658" s="192" t="s">
        <v>85</v>
      </c>
      <c r="Y658" s="192" t="s">
        <v>85</v>
      </c>
      <c r="Z658" s="192" t="s">
        <v>85</v>
      </c>
      <c r="AA658" s="192" t="s">
        <v>85</v>
      </c>
      <c r="AB658" s="192" t="s">
        <v>85</v>
      </c>
      <c r="AC658" s="192" t="s">
        <v>85</v>
      </c>
      <c r="AD658" s="192" t="s">
        <v>85</v>
      </c>
      <c r="AE658" s="192" t="s">
        <v>85</v>
      </c>
      <c r="AF658" s="192" t="s">
        <v>85</v>
      </c>
      <c r="AG658" s="192" t="s">
        <v>85</v>
      </c>
      <c r="AH658" s="192" t="s">
        <v>85</v>
      </c>
      <c r="AI658" s="192" t="s">
        <v>85</v>
      </c>
      <c r="AQ658" s="195"/>
      <c r="AR658" s="195"/>
      <c r="AS658" s="196"/>
      <c r="AT658" s="196"/>
      <c r="AU658" s="195"/>
      <c r="AV658" s="196"/>
      <c r="AW658" s="197"/>
      <c r="AX658" s="197"/>
      <c r="AY658" s="197"/>
    </row>
    <row r="659" spans="1:51" s="192" customFormat="1" x14ac:dyDescent="0.3">
      <c r="A659" s="193"/>
      <c r="B659" s="193"/>
      <c r="D659" s="285"/>
      <c r="E659" s="286"/>
      <c r="F659" s="287"/>
      <c r="G659" s="193"/>
      <c r="H659" s="197"/>
      <c r="I659" s="196"/>
      <c r="J659" s="193"/>
      <c r="K659" s="193"/>
      <c r="L659" s="193"/>
      <c r="P659" s="192" t="s">
        <v>85</v>
      </c>
      <c r="Q659" s="192" t="s">
        <v>85</v>
      </c>
      <c r="R659" s="192" t="s">
        <v>85</v>
      </c>
      <c r="S659" s="192" t="s">
        <v>85</v>
      </c>
      <c r="T659" s="192" t="s">
        <v>85</v>
      </c>
      <c r="U659" s="192" t="s">
        <v>85</v>
      </c>
      <c r="V659" s="192" t="s">
        <v>85</v>
      </c>
      <c r="W659" s="192" t="s">
        <v>85</v>
      </c>
      <c r="X659" s="192" t="s">
        <v>85</v>
      </c>
      <c r="Y659" s="192" t="s">
        <v>85</v>
      </c>
      <c r="Z659" s="192" t="s">
        <v>85</v>
      </c>
      <c r="AA659" s="192" t="s">
        <v>85</v>
      </c>
      <c r="AB659" s="192" t="s">
        <v>85</v>
      </c>
      <c r="AC659" s="192" t="s">
        <v>85</v>
      </c>
      <c r="AD659" s="192" t="s">
        <v>85</v>
      </c>
      <c r="AE659" s="192" t="s">
        <v>85</v>
      </c>
      <c r="AF659" s="192" t="s">
        <v>85</v>
      </c>
      <c r="AG659" s="192" t="s">
        <v>85</v>
      </c>
      <c r="AH659" s="192" t="s">
        <v>85</v>
      </c>
      <c r="AI659" s="192" t="s">
        <v>85</v>
      </c>
      <c r="AQ659" s="195"/>
      <c r="AR659" s="195"/>
      <c r="AS659" s="196"/>
      <c r="AT659" s="196"/>
      <c r="AU659" s="195"/>
      <c r="AV659" s="196"/>
      <c r="AW659" s="197"/>
      <c r="AX659" s="197"/>
      <c r="AY659" s="197"/>
    </row>
    <row r="660" spans="1:51" s="192" customFormat="1" x14ac:dyDescent="0.3">
      <c r="A660" s="193"/>
      <c r="B660" s="193"/>
      <c r="D660" s="285"/>
      <c r="E660" s="286"/>
      <c r="F660" s="287"/>
      <c r="G660" s="193"/>
      <c r="H660" s="197"/>
      <c r="I660" s="196"/>
      <c r="J660" s="193"/>
      <c r="K660" s="193"/>
      <c r="L660" s="193"/>
      <c r="P660" s="192" t="s">
        <v>85</v>
      </c>
      <c r="Q660" s="192" t="s">
        <v>85</v>
      </c>
      <c r="R660" s="192" t="s">
        <v>85</v>
      </c>
      <c r="S660" s="192" t="s">
        <v>85</v>
      </c>
      <c r="T660" s="192" t="s">
        <v>85</v>
      </c>
      <c r="U660" s="192" t="s">
        <v>85</v>
      </c>
      <c r="V660" s="192" t="s">
        <v>85</v>
      </c>
      <c r="W660" s="192" t="s">
        <v>85</v>
      </c>
      <c r="X660" s="192" t="s">
        <v>85</v>
      </c>
      <c r="Y660" s="192" t="s">
        <v>85</v>
      </c>
      <c r="Z660" s="192" t="s">
        <v>85</v>
      </c>
      <c r="AA660" s="192" t="s">
        <v>85</v>
      </c>
      <c r="AB660" s="192" t="s">
        <v>85</v>
      </c>
      <c r="AC660" s="192" t="s">
        <v>85</v>
      </c>
      <c r="AD660" s="192" t="s">
        <v>85</v>
      </c>
      <c r="AE660" s="192" t="s">
        <v>85</v>
      </c>
      <c r="AF660" s="192" t="s">
        <v>85</v>
      </c>
      <c r="AG660" s="192" t="s">
        <v>85</v>
      </c>
      <c r="AH660" s="192" t="s">
        <v>85</v>
      </c>
      <c r="AI660" s="192" t="s">
        <v>85</v>
      </c>
      <c r="AQ660" s="195"/>
      <c r="AR660" s="195"/>
      <c r="AS660" s="196"/>
      <c r="AT660" s="196"/>
      <c r="AU660" s="195"/>
      <c r="AV660" s="196"/>
      <c r="AW660" s="197"/>
      <c r="AX660" s="197"/>
      <c r="AY660" s="197"/>
    </row>
    <row r="661" spans="1:51" ht="15" thickBot="1" x14ac:dyDescent="0.35">
      <c r="P661" t="s">
        <v>85</v>
      </c>
      <c r="Q661" t="s">
        <v>85</v>
      </c>
      <c r="R661" t="s">
        <v>85</v>
      </c>
      <c r="S661" t="s">
        <v>85</v>
      </c>
      <c r="T661" t="s">
        <v>85</v>
      </c>
      <c r="U661" t="s">
        <v>85</v>
      </c>
      <c r="V661" t="s">
        <v>85</v>
      </c>
      <c r="W661" t="s">
        <v>85</v>
      </c>
      <c r="X661" t="s">
        <v>85</v>
      </c>
      <c r="Y661" t="s">
        <v>85</v>
      </c>
      <c r="Z661" t="s">
        <v>85</v>
      </c>
      <c r="AA661" t="s">
        <v>85</v>
      </c>
      <c r="AB661" t="s">
        <v>85</v>
      </c>
      <c r="AC661" t="s">
        <v>85</v>
      </c>
      <c r="AD661" t="s">
        <v>85</v>
      </c>
      <c r="AE661" t="s">
        <v>85</v>
      </c>
      <c r="AF661" t="s">
        <v>85</v>
      </c>
      <c r="AG661" t="s">
        <v>85</v>
      </c>
      <c r="AH661" t="s">
        <v>85</v>
      </c>
      <c r="AI661" t="s">
        <v>85</v>
      </c>
    </row>
    <row r="662" spans="1:51" s="192" customFormat="1" ht="42.6" thickBot="1" x14ac:dyDescent="0.35">
      <c r="A662" s="182" t="s">
        <v>19</v>
      </c>
      <c r="B662" s="332" t="s">
        <v>407</v>
      </c>
      <c r="C662" s="184" t="s">
        <v>205</v>
      </c>
      <c r="D662" s="185" t="s">
        <v>60</v>
      </c>
      <c r="E662" s="186">
        <v>9.9999999999999995E-7</v>
      </c>
      <c r="F662" s="183">
        <v>1</v>
      </c>
      <c r="G662" s="182">
        <v>0.1</v>
      </c>
      <c r="H662" s="187">
        <f t="shared" ref="H662:H667" si="840">E662*F662*G662</f>
        <v>9.9999999999999995E-8</v>
      </c>
      <c r="I662" s="188">
        <v>60.3</v>
      </c>
      <c r="J662" s="189">
        <f>I662</f>
        <v>60.3</v>
      </c>
      <c r="K662" s="190" t="s">
        <v>184</v>
      </c>
      <c r="L662" s="191">
        <f>453</f>
        <v>453</v>
      </c>
      <c r="M662" s="192" t="str">
        <f t="shared" ref="M662:M667" si="841">A662</f>
        <v>С1</v>
      </c>
      <c r="N662" s="192" t="str">
        <f t="shared" ref="N662:N667" si="842">B662</f>
        <v>Дренажная емкость некондиционных нефтепродуктов поз. Е-466 Рег. № ТО-59
Заводской № KNMU-631G</v>
      </c>
      <c r="O662" s="192" t="str">
        <f t="shared" ref="O662:O667" si="843">D662</f>
        <v>Полное-пожар</v>
      </c>
      <c r="P662" s="192">
        <v>18.2</v>
      </c>
      <c r="Q662" s="192">
        <v>25.2</v>
      </c>
      <c r="R662" s="192">
        <v>36</v>
      </c>
      <c r="S662" s="192">
        <v>67.099999999999994</v>
      </c>
      <c r="T662" s="192" t="s">
        <v>85</v>
      </c>
      <c r="U662" s="192" t="s">
        <v>85</v>
      </c>
      <c r="V662" s="192" t="s">
        <v>85</v>
      </c>
      <c r="W662" s="192" t="s">
        <v>85</v>
      </c>
      <c r="X662" s="192" t="s">
        <v>85</v>
      </c>
      <c r="Y662" s="192" t="s">
        <v>85</v>
      </c>
      <c r="Z662" s="192" t="s">
        <v>85</v>
      </c>
      <c r="AA662" s="192" t="s">
        <v>85</v>
      </c>
      <c r="AB662" s="192" t="s">
        <v>85</v>
      </c>
      <c r="AC662" s="192" t="s">
        <v>85</v>
      </c>
      <c r="AD662" s="192" t="s">
        <v>85</v>
      </c>
      <c r="AE662" s="192" t="s">
        <v>85</v>
      </c>
      <c r="AF662" s="192" t="s">
        <v>85</v>
      </c>
      <c r="AG662" s="192" t="s">
        <v>85</v>
      </c>
      <c r="AH662" s="192" t="s">
        <v>85</v>
      </c>
      <c r="AI662" s="192" t="s">
        <v>85</v>
      </c>
      <c r="AJ662" s="193">
        <v>1</v>
      </c>
      <c r="AK662" s="193">
        <v>2</v>
      </c>
      <c r="AL662" s="194">
        <v>3.36</v>
      </c>
      <c r="AM662" s="194">
        <v>2.7E-2</v>
      </c>
      <c r="AN662" s="194">
        <v>3</v>
      </c>
      <c r="AQ662" s="195">
        <f>AM662*I662+AL662</f>
        <v>4.9880999999999993</v>
      </c>
      <c r="AR662" s="195">
        <f>0.1*AQ662</f>
        <v>0.49880999999999998</v>
      </c>
      <c r="AS662" s="196">
        <f>AJ662*3+0.25*AK662</f>
        <v>3.5</v>
      </c>
      <c r="AT662" s="196">
        <f>SUM(AQ662:AS662)/4</f>
        <v>2.2467274999999995</v>
      </c>
      <c r="AU662" s="195">
        <f>10068.2*J662*POWER(10,-6)</f>
        <v>0.60711245999999996</v>
      </c>
      <c r="AV662" s="196">
        <f t="shared" ref="AV662:AV667" si="844">AU662+AT662+AS662+AR662+AQ662</f>
        <v>11.840749959999998</v>
      </c>
      <c r="AW662" s="197">
        <f>AJ662*H662</f>
        <v>9.9999999999999995E-8</v>
      </c>
      <c r="AX662" s="197">
        <f>H662*AK662</f>
        <v>1.9999999999999999E-7</v>
      </c>
      <c r="AY662" s="197">
        <f>H662*AV662</f>
        <v>1.1840749959999997E-6</v>
      </c>
    </row>
    <row r="663" spans="1:51" s="192" customFormat="1" ht="15" thickBot="1" x14ac:dyDescent="0.35">
      <c r="A663" s="182" t="s">
        <v>20</v>
      </c>
      <c r="B663" s="182" t="str">
        <f>B662</f>
        <v>Дренажная емкость некондиционных нефтепродуктов поз. Е-466 Рег. № ТО-59
Заводской № KNMU-631G</v>
      </c>
      <c r="C663" s="184" t="s">
        <v>206</v>
      </c>
      <c r="D663" s="185" t="s">
        <v>63</v>
      </c>
      <c r="E663" s="198">
        <f>E662</f>
        <v>9.9999999999999995E-7</v>
      </c>
      <c r="F663" s="199">
        <f>F662</f>
        <v>1</v>
      </c>
      <c r="G663" s="182">
        <v>0.18000000000000002</v>
      </c>
      <c r="H663" s="187">
        <f t="shared" si="840"/>
        <v>1.8000000000000002E-7</v>
      </c>
      <c r="I663" s="200">
        <f>I662</f>
        <v>60.3</v>
      </c>
      <c r="J663" s="201">
        <v>0.24</v>
      </c>
      <c r="K663" s="190" t="s">
        <v>185</v>
      </c>
      <c r="L663" s="191">
        <v>0</v>
      </c>
      <c r="M663" s="192" t="str">
        <f t="shared" si="841"/>
        <v>С2</v>
      </c>
      <c r="N663" s="192" t="str">
        <f t="shared" si="842"/>
        <v>Дренажная емкость некондиционных нефтепродуктов поз. Е-466 Рег. № ТО-59
Заводской № KNMU-631G</v>
      </c>
      <c r="O663" s="192" t="str">
        <f t="shared" si="843"/>
        <v>Полное-взрыв</v>
      </c>
      <c r="P663" s="192" t="s">
        <v>85</v>
      </c>
      <c r="Q663" s="192" t="s">
        <v>85</v>
      </c>
      <c r="R663" s="192" t="s">
        <v>85</v>
      </c>
      <c r="S663" s="192" t="s">
        <v>85</v>
      </c>
      <c r="T663" s="192">
        <v>0</v>
      </c>
      <c r="U663" s="192">
        <v>0</v>
      </c>
      <c r="V663" s="192">
        <v>57.6</v>
      </c>
      <c r="W663" s="192">
        <v>157.1</v>
      </c>
      <c r="X663" s="192">
        <v>269.10000000000002</v>
      </c>
      <c r="Y663" s="192" t="s">
        <v>85</v>
      </c>
      <c r="Z663" s="192" t="s">
        <v>85</v>
      </c>
      <c r="AA663" s="192" t="s">
        <v>85</v>
      </c>
      <c r="AB663" s="192" t="s">
        <v>85</v>
      </c>
      <c r="AC663" s="192" t="s">
        <v>85</v>
      </c>
      <c r="AD663" s="192" t="s">
        <v>85</v>
      </c>
      <c r="AE663" s="192" t="s">
        <v>85</v>
      </c>
      <c r="AF663" s="192" t="s">
        <v>85</v>
      </c>
      <c r="AG663" s="192" t="s">
        <v>85</v>
      </c>
      <c r="AH663" s="192" t="s">
        <v>85</v>
      </c>
      <c r="AI663" s="192" t="s">
        <v>85</v>
      </c>
      <c r="AJ663" s="193">
        <v>2</v>
      </c>
      <c r="AK663" s="193">
        <v>2</v>
      </c>
      <c r="AL663" s="192">
        <f>AL662</f>
        <v>3.36</v>
      </c>
      <c r="AM663" s="192">
        <f>AM662</f>
        <v>2.7E-2</v>
      </c>
      <c r="AN663" s="192">
        <f>AN662</f>
        <v>3</v>
      </c>
      <c r="AQ663" s="195">
        <f>AM663*I663+AL663</f>
        <v>4.9880999999999993</v>
      </c>
      <c r="AR663" s="195">
        <f t="shared" ref="AR663:AR667" si="845">0.1*AQ663</f>
        <v>0.49880999999999998</v>
      </c>
      <c r="AS663" s="196">
        <f t="shared" ref="AS663:AS667" si="846">AJ663*3+0.25*AK663</f>
        <v>6.5</v>
      </c>
      <c r="AT663" s="196">
        <f t="shared" ref="AT663:AT667" si="847">SUM(AQ663:AS663)/4</f>
        <v>2.9967274999999995</v>
      </c>
      <c r="AU663" s="195">
        <f>10068.2*J663*POWER(10,-6)*10</f>
        <v>2.416368E-2</v>
      </c>
      <c r="AV663" s="196">
        <f t="shared" si="844"/>
        <v>15.00780118</v>
      </c>
      <c r="AW663" s="197">
        <f t="shared" ref="AW663:AW667" si="848">AJ663*H663</f>
        <v>3.6000000000000005E-7</v>
      </c>
      <c r="AX663" s="197">
        <f t="shared" ref="AX663:AX667" si="849">H663*AK663</f>
        <v>3.6000000000000005E-7</v>
      </c>
      <c r="AY663" s="197">
        <f t="shared" ref="AY663:AY667" si="850">H663*AV663</f>
        <v>2.7014042124000004E-6</v>
      </c>
    </row>
    <row r="664" spans="1:51" s="192" customFormat="1" x14ac:dyDescent="0.3">
      <c r="A664" s="182" t="s">
        <v>21</v>
      </c>
      <c r="B664" s="182" t="str">
        <f>B662</f>
        <v>Дренажная емкость некондиционных нефтепродуктов поз. Е-466 Рег. № ТО-59
Заводской № KNMU-631G</v>
      </c>
      <c r="C664" s="184" t="s">
        <v>207</v>
      </c>
      <c r="D664" s="185" t="s">
        <v>61</v>
      </c>
      <c r="E664" s="198">
        <f>E662</f>
        <v>9.9999999999999995E-7</v>
      </c>
      <c r="F664" s="199">
        <f>F662</f>
        <v>1</v>
      </c>
      <c r="G664" s="182">
        <v>0.72000000000000008</v>
      </c>
      <c r="H664" s="187">
        <f t="shared" si="840"/>
        <v>7.2000000000000009E-7</v>
      </c>
      <c r="I664" s="200">
        <f>I662</f>
        <v>60.3</v>
      </c>
      <c r="J664" s="202">
        <v>0</v>
      </c>
      <c r="K664" s="190" t="s">
        <v>186</v>
      </c>
      <c r="L664" s="191">
        <v>0</v>
      </c>
      <c r="M664" s="192" t="str">
        <f t="shared" si="841"/>
        <v>С3</v>
      </c>
      <c r="N664" s="192" t="str">
        <f t="shared" si="842"/>
        <v>Дренажная емкость некондиционных нефтепродуктов поз. Е-466 Рег. № ТО-59
Заводской № KNMU-631G</v>
      </c>
      <c r="O664" s="192" t="str">
        <f t="shared" si="843"/>
        <v>Полное-ликвидация</v>
      </c>
      <c r="P664" s="192" t="s">
        <v>85</v>
      </c>
      <c r="Q664" s="192" t="s">
        <v>85</v>
      </c>
      <c r="R664" s="192" t="s">
        <v>85</v>
      </c>
      <c r="S664" s="192" t="s">
        <v>85</v>
      </c>
      <c r="T664" s="192" t="s">
        <v>85</v>
      </c>
      <c r="U664" s="192" t="s">
        <v>85</v>
      </c>
      <c r="V664" s="192" t="s">
        <v>85</v>
      </c>
      <c r="W664" s="192" t="s">
        <v>85</v>
      </c>
      <c r="X664" s="192" t="s">
        <v>85</v>
      </c>
      <c r="Y664" s="192" t="s">
        <v>85</v>
      </c>
      <c r="Z664" s="192" t="s">
        <v>85</v>
      </c>
      <c r="AA664" s="192" t="s">
        <v>85</v>
      </c>
      <c r="AB664" s="192" t="s">
        <v>85</v>
      </c>
      <c r="AC664" s="192" t="s">
        <v>85</v>
      </c>
      <c r="AD664" s="192" t="s">
        <v>85</v>
      </c>
      <c r="AE664" s="192" t="s">
        <v>85</v>
      </c>
      <c r="AF664" s="192" t="s">
        <v>85</v>
      </c>
      <c r="AG664" s="192" t="s">
        <v>85</v>
      </c>
      <c r="AH664" s="192" t="s">
        <v>85</v>
      </c>
      <c r="AI664" s="192" t="s">
        <v>85</v>
      </c>
      <c r="AJ664" s="192">
        <v>0</v>
      </c>
      <c r="AK664" s="192">
        <v>0</v>
      </c>
      <c r="AL664" s="192">
        <f>AL662</f>
        <v>3.36</v>
      </c>
      <c r="AM664" s="192">
        <f>AM662</f>
        <v>2.7E-2</v>
      </c>
      <c r="AN664" s="192">
        <f>AN662</f>
        <v>3</v>
      </c>
      <c r="AQ664" s="195">
        <f>AM664*I664*0.1+AL664</f>
        <v>3.5228099999999998</v>
      </c>
      <c r="AR664" s="195">
        <f t="shared" si="845"/>
        <v>0.35228100000000001</v>
      </c>
      <c r="AS664" s="196">
        <f t="shared" si="846"/>
        <v>0</v>
      </c>
      <c r="AT664" s="196">
        <f t="shared" si="847"/>
        <v>0.96877274999999996</v>
      </c>
      <c r="AU664" s="195">
        <f>1333*J663*POWER(10,-6)</f>
        <v>3.1992000000000001E-4</v>
      </c>
      <c r="AV664" s="196">
        <f t="shared" si="844"/>
        <v>4.8441836699999996</v>
      </c>
      <c r="AW664" s="197">
        <f t="shared" si="848"/>
        <v>0</v>
      </c>
      <c r="AX664" s="197">
        <f t="shared" si="849"/>
        <v>0</v>
      </c>
      <c r="AY664" s="197">
        <f t="shared" si="850"/>
        <v>3.4878122424000003E-6</v>
      </c>
    </row>
    <row r="665" spans="1:51" s="192" customFormat="1" x14ac:dyDescent="0.3">
      <c r="A665" s="182" t="s">
        <v>22</v>
      </c>
      <c r="B665" s="182" t="str">
        <f>B662</f>
        <v>Дренажная емкость некондиционных нефтепродуктов поз. Е-466 Рег. № ТО-59
Заводской № KNMU-631G</v>
      </c>
      <c r="C665" s="184" t="s">
        <v>208</v>
      </c>
      <c r="D665" s="185" t="s">
        <v>86</v>
      </c>
      <c r="E665" s="186">
        <v>1.0000000000000001E-5</v>
      </c>
      <c r="F665" s="199">
        <f>F662</f>
        <v>1</v>
      </c>
      <c r="G665" s="182">
        <v>0.1</v>
      </c>
      <c r="H665" s="187">
        <f t="shared" si="840"/>
        <v>1.0000000000000002E-6</v>
      </c>
      <c r="I665" s="200">
        <f>0.15*I662</f>
        <v>9.0449999999999999</v>
      </c>
      <c r="J665" s="189">
        <f>I665</f>
        <v>9.0449999999999999</v>
      </c>
      <c r="K665" s="203" t="s">
        <v>188</v>
      </c>
      <c r="L665" s="204">
        <v>45390</v>
      </c>
      <c r="M665" s="192" t="str">
        <f t="shared" si="841"/>
        <v>С4</v>
      </c>
      <c r="N665" s="192" t="str">
        <f t="shared" si="842"/>
        <v>Дренажная емкость некондиционных нефтепродуктов поз. Е-466 Рег. № ТО-59
Заводской № KNMU-631G</v>
      </c>
      <c r="O665" s="192" t="str">
        <f t="shared" si="843"/>
        <v>Частичное-пожар</v>
      </c>
      <c r="P665" s="192">
        <v>12.6</v>
      </c>
      <c r="Q665" s="192">
        <v>16.600000000000001</v>
      </c>
      <c r="R665" s="192">
        <v>22.5</v>
      </c>
      <c r="S665" s="192">
        <v>40.5</v>
      </c>
      <c r="T665" s="192" t="s">
        <v>85</v>
      </c>
      <c r="U665" s="192" t="s">
        <v>85</v>
      </c>
      <c r="V665" s="192" t="s">
        <v>85</v>
      </c>
      <c r="W665" s="192" t="s">
        <v>85</v>
      </c>
      <c r="X665" s="192" t="s">
        <v>85</v>
      </c>
      <c r="Y665" s="192" t="s">
        <v>85</v>
      </c>
      <c r="Z665" s="192" t="s">
        <v>85</v>
      </c>
      <c r="AA665" s="192" t="s">
        <v>85</v>
      </c>
      <c r="AB665" s="192" t="s">
        <v>85</v>
      </c>
      <c r="AC665" s="192" t="s">
        <v>85</v>
      </c>
      <c r="AD665" s="192" t="s">
        <v>85</v>
      </c>
      <c r="AE665" s="192" t="s">
        <v>85</v>
      </c>
      <c r="AF665" s="192" t="s">
        <v>85</v>
      </c>
      <c r="AG665" s="192" t="s">
        <v>85</v>
      </c>
      <c r="AH665" s="192" t="s">
        <v>85</v>
      </c>
      <c r="AI665" s="192" t="s">
        <v>85</v>
      </c>
      <c r="AJ665" s="192">
        <v>0</v>
      </c>
      <c r="AK665" s="192">
        <v>2</v>
      </c>
      <c r="AL665" s="192">
        <f>0.1*$AL$2</f>
        <v>0.25</v>
      </c>
      <c r="AM665" s="192">
        <f>AM662</f>
        <v>2.7E-2</v>
      </c>
      <c r="AN665" s="192">
        <f>ROUNDUP(AN662/3,0)</f>
        <v>1</v>
      </c>
      <c r="AQ665" s="195">
        <f>AM665*I665+AL665</f>
        <v>0.49421499999999996</v>
      </c>
      <c r="AR665" s="195">
        <f t="shared" si="845"/>
        <v>4.94215E-2</v>
      </c>
      <c r="AS665" s="196">
        <f t="shared" si="846"/>
        <v>0.5</v>
      </c>
      <c r="AT665" s="196">
        <f t="shared" si="847"/>
        <v>0.26090912499999996</v>
      </c>
      <c r="AU665" s="195">
        <f>10068.2*J665*POWER(10,-6)</f>
        <v>9.1066869000000009E-2</v>
      </c>
      <c r="AV665" s="196">
        <f t="shared" si="844"/>
        <v>1.3956124939999999</v>
      </c>
      <c r="AW665" s="197">
        <f t="shared" si="848"/>
        <v>0</v>
      </c>
      <c r="AX665" s="197">
        <f t="shared" si="849"/>
        <v>2.0000000000000003E-6</v>
      </c>
      <c r="AY665" s="197">
        <f t="shared" si="850"/>
        <v>1.395612494E-6</v>
      </c>
    </row>
    <row r="666" spans="1:51" s="192" customFormat="1" x14ac:dyDescent="0.3">
      <c r="A666" s="182" t="s">
        <v>23</v>
      </c>
      <c r="B666" s="182" t="str">
        <f>B662</f>
        <v>Дренажная емкость некондиционных нефтепродуктов поз. Е-466 Рег. № ТО-59
Заводской № KNMU-631G</v>
      </c>
      <c r="C666" s="184" t="s">
        <v>209</v>
      </c>
      <c r="D666" s="185" t="s">
        <v>174</v>
      </c>
      <c r="E666" s="198">
        <f>E665</f>
        <v>1.0000000000000001E-5</v>
      </c>
      <c r="F666" s="199">
        <f>F662</f>
        <v>1</v>
      </c>
      <c r="G666" s="182">
        <v>4.5000000000000005E-2</v>
      </c>
      <c r="H666" s="187">
        <f t="shared" si="840"/>
        <v>4.5000000000000009E-7</v>
      </c>
      <c r="I666" s="200">
        <f>0.15*I662</f>
        <v>9.0449999999999999</v>
      </c>
      <c r="J666" s="189">
        <f>0.15*J663</f>
        <v>3.5999999999999997E-2</v>
      </c>
      <c r="K666" s="203" t="s">
        <v>189</v>
      </c>
      <c r="L666" s="204">
        <v>3</v>
      </c>
      <c r="M666" s="192" t="str">
        <f t="shared" si="841"/>
        <v>С5</v>
      </c>
      <c r="N666" s="192" t="str">
        <f t="shared" si="842"/>
        <v>Дренажная емкость некондиционных нефтепродуктов поз. Е-466 Рег. № ТО-59
Заводской № KNMU-631G</v>
      </c>
      <c r="O666" s="192" t="str">
        <f t="shared" si="843"/>
        <v>Частичное-пожар-вспышка</v>
      </c>
      <c r="P666" s="192" t="s">
        <v>85</v>
      </c>
      <c r="Q666" s="192" t="s">
        <v>85</v>
      </c>
      <c r="R666" s="192" t="s">
        <v>85</v>
      </c>
      <c r="S666" s="192" t="s">
        <v>85</v>
      </c>
      <c r="T666" s="192" t="s">
        <v>85</v>
      </c>
      <c r="U666" s="192" t="s">
        <v>85</v>
      </c>
      <c r="V666" s="192" t="s">
        <v>85</v>
      </c>
      <c r="W666" s="192" t="s">
        <v>85</v>
      </c>
      <c r="X666" s="192" t="s">
        <v>85</v>
      </c>
      <c r="Y666" s="192" t="s">
        <v>85</v>
      </c>
      <c r="Z666" s="192" t="s">
        <v>85</v>
      </c>
      <c r="AA666" s="192">
        <v>11.19</v>
      </c>
      <c r="AB666" s="192">
        <v>13.43</v>
      </c>
      <c r="AC666" s="192" t="s">
        <v>85</v>
      </c>
      <c r="AD666" s="192" t="s">
        <v>85</v>
      </c>
      <c r="AE666" s="192" t="s">
        <v>85</v>
      </c>
      <c r="AF666" s="192" t="s">
        <v>85</v>
      </c>
      <c r="AG666" s="192" t="s">
        <v>85</v>
      </c>
      <c r="AH666" s="192" t="s">
        <v>85</v>
      </c>
      <c r="AI666" s="192" t="s">
        <v>85</v>
      </c>
      <c r="AJ666" s="192">
        <v>0</v>
      </c>
      <c r="AK666" s="192">
        <v>1</v>
      </c>
      <c r="AL666" s="192">
        <f>0.1*$AL$2</f>
        <v>0.25</v>
      </c>
      <c r="AM666" s="192">
        <f>AM662</f>
        <v>2.7E-2</v>
      </c>
      <c r="AN666" s="192">
        <f>ROUNDUP(AN662/3,0)</f>
        <v>1</v>
      </c>
      <c r="AQ666" s="195">
        <f t="shared" ref="AQ666" si="851">AM666*I666+AL666</f>
        <v>0.49421499999999996</v>
      </c>
      <c r="AR666" s="195">
        <f t="shared" si="845"/>
        <v>4.94215E-2</v>
      </c>
      <c r="AS666" s="196">
        <f t="shared" si="846"/>
        <v>0.25</v>
      </c>
      <c r="AT666" s="196">
        <f t="shared" si="847"/>
        <v>0.19840912499999999</v>
      </c>
      <c r="AU666" s="195">
        <f>10068.2*J666*POWER(10,-6)*10</f>
        <v>3.6245519999999996E-3</v>
      </c>
      <c r="AV666" s="196">
        <f t="shared" si="844"/>
        <v>0.99567017699999993</v>
      </c>
      <c r="AW666" s="197">
        <f t="shared" si="848"/>
        <v>0</v>
      </c>
      <c r="AX666" s="197">
        <f t="shared" si="849"/>
        <v>4.5000000000000009E-7</v>
      </c>
      <c r="AY666" s="197">
        <f t="shared" si="850"/>
        <v>4.4805157965000006E-7</v>
      </c>
    </row>
    <row r="667" spans="1:51" s="192" customFormat="1" ht="15" thickBot="1" x14ac:dyDescent="0.35">
      <c r="A667" s="182" t="s">
        <v>24</v>
      </c>
      <c r="B667" s="182" t="str">
        <f>B662</f>
        <v>Дренажная емкость некондиционных нефтепродуктов поз. Е-466 Рег. № ТО-59
Заводской № KNMU-631G</v>
      </c>
      <c r="C667" s="184" t="s">
        <v>210</v>
      </c>
      <c r="D667" s="185" t="s">
        <v>62</v>
      </c>
      <c r="E667" s="198">
        <f>E665</f>
        <v>1.0000000000000001E-5</v>
      </c>
      <c r="F667" s="199">
        <f>F662</f>
        <v>1</v>
      </c>
      <c r="G667" s="182">
        <v>0.85499999999999998</v>
      </c>
      <c r="H667" s="187">
        <f t="shared" si="840"/>
        <v>8.5500000000000011E-6</v>
      </c>
      <c r="I667" s="200">
        <f>0.15*I662</f>
        <v>9.0449999999999999</v>
      </c>
      <c r="J667" s="202">
        <v>0</v>
      </c>
      <c r="K667" s="205" t="s">
        <v>200</v>
      </c>
      <c r="L667" s="205">
        <v>9</v>
      </c>
      <c r="M667" s="192" t="str">
        <f t="shared" si="841"/>
        <v>С6</v>
      </c>
      <c r="N667" s="192" t="str">
        <f t="shared" si="842"/>
        <v>Дренажная емкость некондиционных нефтепродуктов поз. Е-466 Рег. № ТО-59
Заводской № KNMU-631G</v>
      </c>
      <c r="O667" s="192" t="str">
        <f t="shared" si="843"/>
        <v>Частичное-ликвидация</v>
      </c>
      <c r="P667" s="192" t="s">
        <v>85</v>
      </c>
      <c r="Q667" s="192" t="s">
        <v>85</v>
      </c>
      <c r="R667" s="192" t="s">
        <v>85</v>
      </c>
      <c r="S667" s="192" t="s">
        <v>85</v>
      </c>
      <c r="T667" s="192" t="s">
        <v>85</v>
      </c>
      <c r="U667" s="192" t="s">
        <v>85</v>
      </c>
      <c r="V667" s="192" t="s">
        <v>85</v>
      </c>
      <c r="W667" s="192" t="s">
        <v>85</v>
      </c>
      <c r="X667" s="192" t="s">
        <v>85</v>
      </c>
      <c r="Y667" s="192" t="s">
        <v>85</v>
      </c>
      <c r="Z667" s="192" t="s">
        <v>85</v>
      </c>
      <c r="AA667" s="192" t="s">
        <v>85</v>
      </c>
      <c r="AB667" s="192" t="s">
        <v>85</v>
      </c>
      <c r="AC667" s="192" t="s">
        <v>85</v>
      </c>
      <c r="AD667" s="192" t="s">
        <v>85</v>
      </c>
      <c r="AE667" s="192" t="s">
        <v>85</v>
      </c>
      <c r="AF667" s="192" t="s">
        <v>85</v>
      </c>
      <c r="AG667" s="192" t="s">
        <v>85</v>
      </c>
      <c r="AH667" s="192" t="s">
        <v>85</v>
      </c>
      <c r="AI667" s="192" t="s">
        <v>85</v>
      </c>
      <c r="AJ667" s="192">
        <v>0</v>
      </c>
      <c r="AK667" s="192">
        <v>0</v>
      </c>
      <c r="AL667" s="192">
        <f>0.1*$AL$2</f>
        <v>0.25</v>
      </c>
      <c r="AM667" s="192">
        <f>AM662</f>
        <v>2.7E-2</v>
      </c>
      <c r="AN667" s="192">
        <f>ROUNDUP(AN662/3,0)</f>
        <v>1</v>
      </c>
      <c r="AQ667" s="195">
        <f>AM667*I667*0.1+AL667</f>
        <v>0.27442149999999998</v>
      </c>
      <c r="AR667" s="195">
        <f t="shared" si="845"/>
        <v>2.7442149999999998E-2</v>
      </c>
      <c r="AS667" s="196">
        <f t="shared" si="846"/>
        <v>0</v>
      </c>
      <c r="AT667" s="196">
        <f t="shared" si="847"/>
        <v>7.5465912499999996E-2</v>
      </c>
      <c r="AU667" s="195">
        <f>1333*J666*POWER(10,-6)</f>
        <v>4.7987999999999995E-5</v>
      </c>
      <c r="AV667" s="196">
        <f t="shared" si="844"/>
        <v>0.37737755049999999</v>
      </c>
      <c r="AW667" s="197">
        <f t="shared" si="848"/>
        <v>0</v>
      </c>
      <c r="AX667" s="197">
        <f t="shared" si="849"/>
        <v>0</v>
      </c>
      <c r="AY667" s="197">
        <f t="shared" si="850"/>
        <v>3.2265780567750002E-6</v>
      </c>
    </row>
    <row r="668" spans="1:51" s="192" customFormat="1" x14ac:dyDescent="0.3">
      <c r="A668" s="193"/>
      <c r="B668" s="193"/>
      <c r="D668" s="285"/>
      <c r="E668" s="286"/>
      <c r="F668" s="287"/>
      <c r="G668" s="193"/>
      <c r="H668" s="197"/>
      <c r="I668" s="196"/>
      <c r="J668" s="193"/>
      <c r="K668" s="193"/>
      <c r="L668" s="193"/>
      <c r="P668" s="192" t="s">
        <v>85</v>
      </c>
      <c r="Q668" s="192" t="s">
        <v>85</v>
      </c>
      <c r="R668" s="192" t="s">
        <v>85</v>
      </c>
      <c r="S668" s="192" t="s">
        <v>85</v>
      </c>
      <c r="T668" s="192" t="s">
        <v>85</v>
      </c>
      <c r="U668" s="192" t="s">
        <v>85</v>
      </c>
      <c r="V668" s="192" t="s">
        <v>85</v>
      </c>
      <c r="W668" s="192" t="s">
        <v>85</v>
      </c>
      <c r="X668" s="192" t="s">
        <v>85</v>
      </c>
      <c r="Y668" s="192" t="s">
        <v>85</v>
      </c>
      <c r="Z668" s="192" t="s">
        <v>85</v>
      </c>
      <c r="AA668" s="192" t="s">
        <v>85</v>
      </c>
      <c r="AB668" s="192" t="s">
        <v>85</v>
      </c>
      <c r="AC668" s="192" t="s">
        <v>85</v>
      </c>
      <c r="AD668" s="192" t="s">
        <v>85</v>
      </c>
      <c r="AE668" s="192" t="s">
        <v>85</v>
      </c>
      <c r="AF668" s="192" t="s">
        <v>85</v>
      </c>
      <c r="AG668" s="192" t="s">
        <v>85</v>
      </c>
      <c r="AH668" s="192" t="s">
        <v>85</v>
      </c>
      <c r="AI668" s="192" t="s">
        <v>85</v>
      </c>
      <c r="AQ668" s="195"/>
      <c r="AR668" s="195"/>
      <c r="AS668" s="196"/>
      <c r="AT668" s="196"/>
      <c r="AU668" s="195"/>
      <c r="AV668" s="196"/>
      <c r="AW668" s="197"/>
      <c r="AX668" s="197"/>
      <c r="AY668" s="197"/>
    </row>
    <row r="669" spans="1:51" s="192" customFormat="1" x14ac:dyDescent="0.3">
      <c r="A669" s="193"/>
      <c r="B669" s="193"/>
      <c r="D669" s="285"/>
      <c r="E669" s="286"/>
      <c r="F669" s="287"/>
      <c r="G669" s="193"/>
      <c r="H669" s="197"/>
      <c r="I669" s="196"/>
      <c r="J669" s="193"/>
      <c r="K669" s="193"/>
      <c r="L669" s="193"/>
      <c r="P669" s="192" t="s">
        <v>85</v>
      </c>
      <c r="Q669" s="192" t="s">
        <v>85</v>
      </c>
      <c r="R669" s="192" t="s">
        <v>85</v>
      </c>
      <c r="S669" s="192" t="s">
        <v>85</v>
      </c>
      <c r="T669" s="192" t="s">
        <v>85</v>
      </c>
      <c r="U669" s="192" t="s">
        <v>85</v>
      </c>
      <c r="V669" s="192" t="s">
        <v>85</v>
      </c>
      <c r="W669" s="192" t="s">
        <v>85</v>
      </c>
      <c r="X669" s="192" t="s">
        <v>85</v>
      </c>
      <c r="Y669" s="192" t="s">
        <v>85</v>
      </c>
      <c r="Z669" s="192" t="s">
        <v>85</v>
      </c>
      <c r="AA669" s="192" t="s">
        <v>85</v>
      </c>
      <c r="AB669" s="192" t="s">
        <v>85</v>
      </c>
      <c r="AC669" s="192" t="s">
        <v>85</v>
      </c>
      <c r="AD669" s="192" t="s">
        <v>85</v>
      </c>
      <c r="AE669" s="192" t="s">
        <v>85</v>
      </c>
      <c r="AF669" s="192" t="s">
        <v>85</v>
      </c>
      <c r="AG669" s="192" t="s">
        <v>85</v>
      </c>
      <c r="AH669" s="192" t="s">
        <v>85</v>
      </c>
      <c r="AI669" s="192" t="s">
        <v>85</v>
      </c>
      <c r="AQ669" s="195"/>
      <c r="AR669" s="195"/>
      <c r="AS669" s="196"/>
      <c r="AT669" s="196"/>
      <c r="AU669" s="195"/>
      <c r="AV669" s="196"/>
      <c r="AW669" s="197"/>
      <c r="AX669" s="197"/>
      <c r="AY669" s="197"/>
    </row>
    <row r="670" spans="1:51" s="192" customFormat="1" x14ac:dyDescent="0.3">
      <c r="A670" s="193"/>
      <c r="B670" s="193"/>
      <c r="D670" s="285"/>
      <c r="E670" s="286"/>
      <c r="F670" s="287"/>
      <c r="G670" s="193"/>
      <c r="H670" s="197"/>
      <c r="I670" s="196"/>
      <c r="J670" s="193"/>
      <c r="K670" s="193"/>
      <c r="L670" s="193"/>
      <c r="P670" s="192" t="s">
        <v>85</v>
      </c>
      <c r="Q670" s="192" t="s">
        <v>85</v>
      </c>
      <c r="R670" s="192" t="s">
        <v>85</v>
      </c>
      <c r="S670" s="192" t="s">
        <v>85</v>
      </c>
      <c r="T670" s="192" t="s">
        <v>85</v>
      </c>
      <c r="U670" s="192" t="s">
        <v>85</v>
      </c>
      <c r="V670" s="192" t="s">
        <v>85</v>
      </c>
      <c r="W670" s="192" t="s">
        <v>85</v>
      </c>
      <c r="X670" s="192" t="s">
        <v>85</v>
      </c>
      <c r="Y670" s="192" t="s">
        <v>85</v>
      </c>
      <c r="Z670" s="192" t="s">
        <v>85</v>
      </c>
      <c r="AA670" s="192" t="s">
        <v>85</v>
      </c>
      <c r="AB670" s="192" t="s">
        <v>85</v>
      </c>
      <c r="AC670" s="192" t="s">
        <v>85</v>
      </c>
      <c r="AD670" s="192" t="s">
        <v>85</v>
      </c>
      <c r="AE670" s="192" t="s">
        <v>85</v>
      </c>
      <c r="AF670" s="192" t="s">
        <v>85</v>
      </c>
      <c r="AG670" s="192" t="s">
        <v>85</v>
      </c>
      <c r="AH670" s="192" t="s">
        <v>85</v>
      </c>
      <c r="AI670" s="192" t="s">
        <v>85</v>
      </c>
      <c r="AQ670" s="195"/>
      <c r="AR670" s="195"/>
      <c r="AS670" s="196"/>
      <c r="AT670" s="196"/>
      <c r="AU670" s="195"/>
      <c r="AV670" s="196"/>
      <c r="AW670" s="197"/>
      <c r="AX670" s="197"/>
      <c r="AY670" s="197"/>
    </row>
    <row r="671" spans="1:51" ht="15" thickBot="1" x14ac:dyDescent="0.35">
      <c r="P671" t="s">
        <v>85</v>
      </c>
      <c r="Q671" t="s">
        <v>85</v>
      </c>
      <c r="R671" t="s">
        <v>85</v>
      </c>
      <c r="S671" t="s">
        <v>85</v>
      </c>
      <c r="T671" t="s">
        <v>85</v>
      </c>
      <c r="U671" t="s">
        <v>85</v>
      </c>
      <c r="V671" t="s">
        <v>85</v>
      </c>
      <c r="W671" t="s">
        <v>85</v>
      </c>
      <c r="X671" t="s">
        <v>85</v>
      </c>
      <c r="Y671" t="s">
        <v>85</v>
      </c>
      <c r="Z671" t="s">
        <v>85</v>
      </c>
      <c r="AA671" t="s">
        <v>85</v>
      </c>
      <c r="AB671" t="s">
        <v>85</v>
      </c>
      <c r="AC671" t="s">
        <v>85</v>
      </c>
      <c r="AD671" t="s">
        <v>85</v>
      </c>
      <c r="AE671" t="s">
        <v>85</v>
      </c>
      <c r="AF671" t="s">
        <v>85</v>
      </c>
      <c r="AG671" t="s">
        <v>85</v>
      </c>
      <c r="AH671" t="s">
        <v>85</v>
      </c>
      <c r="AI671" t="s">
        <v>85</v>
      </c>
    </row>
    <row r="672" spans="1:51" s="192" customFormat="1" ht="42.6" thickBot="1" x14ac:dyDescent="0.35">
      <c r="A672" s="182" t="s">
        <v>19</v>
      </c>
      <c r="B672" s="332" t="s">
        <v>408</v>
      </c>
      <c r="C672" s="184" t="s">
        <v>205</v>
      </c>
      <c r="D672" s="185" t="s">
        <v>60</v>
      </c>
      <c r="E672" s="186">
        <v>9.9999999999999995E-7</v>
      </c>
      <c r="F672" s="183">
        <v>1</v>
      </c>
      <c r="G672" s="182">
        <v>0.1</v>
      </c>
      <c r="H672" s="187">
        <f t="shared" ref="H672:H677" si="852">E672*F672*G672</f>
        <v>9.9999999999999995E-8</v>
      </c>
      <c r="I672" s="188">
        <v>25.8</v>
      </c>
      <c r="J672" s="189">
        <f>I672</f>
        <v>25.8</v>
      </c>
      <c r="K672" s="190" t="s">
        <v>184</v>
      </c>
      <c r="L672" s="191">
        <f>I672*20</f>
        <v>516</v>
      </c>
      <c r="M672" s="192" t="str">
        <f t="shared" ref="M672:M677" si="853">A672</f>
        <v>С1</v>
      </c>
      <c r="N672" s="192" t="str">
        <f t="shared" ref="N672:N677" si="854">B672</f>
        <v>Угольный фильтр регенерированного амина поз. F-413 Рег. №ТО-70(У), Учетный номер – №43-20-4581 ОК(НХС) Заводской № 130043-2</v>
      </c>
      <c r="O672" s="192" t="str">
        <f t="shared" ref="O672:O677" si="855">D672</f>
        <v>Полное-пожар</v>
      </c>
      <c r="P672" s="192">
        <v>18.7</v>
      </c>
      <c r="Q672" s="192">
        <v>25.9</v>
      </c>
      <c r="R672" s="192">
        <v>37.1</v>
      </c>
      <c r="S672" s="192">
        <v>69.3</v>
      </c>
      <c r="T672" s="192" t="s">
        <v>85</v>
      </c>
      <c r="U672" s="192" t="s">
        <v>85</v>
      </c>
      <c r="V672" s="192" t="s">
        <v>85</v>
      </c>
      <c r="W672" s="192" t="s">
        <v>85</v>
      </c>
      <c r="X672" s="192" t="s">
        <v>85</v>
      </c>
      <c r="Y672" s="192" t="s">
        <v>85</v>
      </c>
      <c r="Z672" s="192" t="s">
        <v>85</v>
      </c>
      <c r="AA672" s="192" t="s">
        <v>85</v>
      </c>
      <c r="AB672" s="192" t="s">
        <v>85</v>
      </c>
      <c r="AC672" s="192" t="s">
        <v>85</v>
      </c>
      <c r="AD672" s="192" t="s">
        <v>85</v>
      </c>
      <c r="AE672" s="192" t="s">
        <v>85</v>
      </c>
      <c r="AF672" s="192" t="s">
        <v>85</v>
      </c>
      <c r="AG672" s="192" t="s">
        <v>85</v>
      </c>
      <c r="AH672" s="192" t="s">
        <v>85</v>
      </c>
      <c r="AI672" s="192" t="s">
        <v>85</v>
      </c>
      <c r="AJ672" s="193">
        <v>1</v>
      </c>
      <c r="AK672" s="193">
        <v>2</v>
      </c>
      <c r="AL672" s="194">
        <v>2.8</v>
      </c>
      <c r="AM672" s="194">
        <v>2.7E-2</v>
      </c>
      <c r="AN672" s="194">
        <v>4</v>
      </c>
      <c r="AQ672" s="195">
        <f>AM672*I672+AL672</f>
        <v>3.4965999999999999</v>
      </c>
      <c r="AR672" s="195">
        <f>0.1*AQ672</f>
        <v>0.34966000000000003</v>
      </c>
      <c r="AS672" s="196">
        <f>AJ672*3+0.25*AK672</f>
        <v>3.5</v>
      </c>
      <c r="AT672" s="196">
        <f>SUM(AQ672:AS672)/4</f>
        <v>1.836565</v>
      </c>
      <c r="AU672" s="195">
        <f>10068.2*J672*POWER(10,-6)</f>
        <v>0.25975956</v>
      </c>
      <c r="AV672" s="196">
        <f t="shared" ref="AV672:AV677" si="856">AU672+AT672+AS672+AR672+AQ672</f>
        <v>9.4425845600000002</v>
      </c>
      <c r="AW672" s="197">
        <f>AJ672*H672</f>
        <v>9.9999999999999995E-8</v>
      </c>
      <c r="AX672" s="197">
        <f>H672*AK672</f>
        <v>1.9999999999999999E-7</v>
      </c>
      <c r="AY672" s="197">
        <f>H672*AV672</f>
        <v>9.4425845599999997E-7</v>
      </c>
    </row>
    <row r="673" spans="1:51" s="192" customFormat="1" ht="15" thickBot="1" x14ac:dyDescent="0.35">
      <c r="A673" s="182" t="s">
        <v>20</v>
      </c>
      <c r="B673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3" s="184" t="s">
        <v>206</v>
      </c>
      <c r="D673" s="185" t="s">
        <v>63</v>
      </c>
      <c r="E673" s="198">
        <f>E672</f>
        <v>9.9999999999999995E-7</v>
      </c>
      <c r="F673" s="199">
        <f>F672</f>
        <v>1</v>
      </c>
      <c r="G673" s="182">
        <v>0.18000000000000002</v>
      </c>
      <c r="H673" s="187">
        <f t="shared" si="852"/>
        <v>1.8000000000000002E-7</v>
      </c>
      <c r="I673" s="200">
        <f>I672</f>
        <v>25.8</v>
      </c>
      <c r="J673" s="201">
        <v>0.15</v>
      </c>
      <c r="K673" s="190" t="s">
        <v>185</v>
      </c>
      <c r="L673" s="191">
        <v>0</v>
      </c>
      <c r="M673" s="192" t="str">
        <f t="shared" si="853"/>
        <v>С2</v>
      </c>
      <c r="N673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3" s="192" t="str">
        <f t="shared" si="855"/>
        <v>Полное-взрыв</v>
      </c>
      <c r="P673" s="192" t="s">
        <v>85</v>
      </c>
      <c r="Q673" s="192" t="s">
        <v>85</v>
      </c>
      <c r="R673" s="192" t="s">
        <v>85</v>
      </c>
      <c r="S673" s="192" t="s">
        <v>85</v>
      </c>
      <c r="T673" s="192">
        <v>0</v>
      </c>
      <c r="U673" s="192">
        <v>0</v>
      </c>
      <c r="V673" s="192">
        <v>49.6</v>
      </c>
      <c r="W673" s="192">
        <v>134.1</v>
      </c>
      <c r="X673" s="192">
        <v>230.1</v>
      </c>
      <c r="Y673" s="192" t="s">
        <v>85</v>
      </c>
      <c r="Z673" s="192" t="s">
        <v>85</v>
      </c>
      <c r="AA673" s="192" t="s">
        <v>85</v>
      </c>
      <c r="AB673" s="192" t="s">
        <v>85</v>
      </c>
      <c r="AC673" s="192" t="s">
        <v>85</v>
      </c>
      <c r="AD673" s="192" t="s">
        <v>85</v>
      </c>
      <c r="AE673" s="192" t="s">
        <v>85</v>
      </c>
      <c r="AF673" s="192" t="s">
        <v>85</v>
      </c>
      <c r="AG673" s="192" t="s">
        <v>85</v>
      </c>
      <c r="AH673" s="192" t="s">
        <v>85</v>
      </c>
      <c r="AI673" s="192" t="s">
        <v>85</v>
      </c>
      <c r="AJ673" s="193">
        <v>2</v>
      </c>
      <c r="AK673" s="193">
        <v>2</v>
      </c>
      <c r="AL673" s="192">
        <f>AL672</f>
        <v>2.8</v>
      </c>
      <c r="AM673" s="192">
        <f>AM672</f>
        <v>2.7E-2</v>
      </c>
      <c r="AN673" s="192">
        <f>AN672</f>
        <v>4</v>
      </c>
      <c r="AQ673" s="195">
        <f>AM673*I673+AL673</f>
        <v>3.4965999999999999</v>
      </c>
      <c r="AR673" s="195">
        <f t="shared" ref="AR673:AR677" si="857">0.1*AQ673</f>
        <v>0.34966000000000003</v>
      </c>
      <c r="AS673" s="196">
        <f t="shared" ref="AS673:AS677" si="858">AJ673*3+0.25*AK673</f>
        <v>6.5</v>
      </c>
      <c r="AT673" s="196">
        <f t="shared" ref="AT673:AT677" si="859">SUM(AQ673:AS673)/4</f>
        <v>2.5865650000000002</v>
      </c>
      <c r="AU673" s="195">
        <f>10068.2*J673*POWER(10,-6)*10</f>
        <v>1.5102299999999999E-2</v>
      </c>
      <c r="AV673" s="196">
        <f t="shared" si="856"/>
        <v>12.9479273</v>
      </c>
      <c r="AW673" s="197">
        <f t="shared" ref="AW673:AW677" si="860">AJ673*H673</f>
        <v>3.6000000000000005E-7</v>
      </c>
      <c r="AX673" s="197">
        <f t="shared" ref="AX673:AX677" si="861">H673*AK673</f>
        <v>3.6000000000000005E-7</v>
      </c>
      <c r="AY673" s="197">
        <f t="shared" ref="AY673:AY677" si="862">H673*AV673</f>
        <v>2.3306269140000002E-6</v>
      </c>
    </row>
    <row r="674" spans="1:51" s="192" customFormat="1" x14ac:dyDescent="0.3">
      <c r="A674" s="182" t="s">
        <v>21</v>
      </c>
      <c r="B674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4" s="184" t="s">
        <v>207</v>
      </c>
      <c r="D674" s="185" t="s">
        <v>61</v>
      </c>
      <c r="E674" s="198">
        <f>E672</f>
        <v>9.9999999999999995E-7</v>
      </c>
      <c r="F674" s="199">
        <f>F672</f>
        <v>1</v>
      </c>
      <c r="G674" s="182">
        <v>0.72000000000000008</v>
      </c>
      <c r="H674" s="187">
        <f t="shared" si="852"/>
        <v>7.2000000000000009E-7</v>
      </c>
      <c r="I674" s="200">
        <f>I672</f>
        <v>25.8</v>
      </c>
      <c r="J674" s="202">
        <v>0</v>
      </c>
      <c r="K674" s="190" t="s">
        <v>186</v>
      </c>
      <c r="L674" s="191">
        <v>0</v>
      </c>
      <c r="M674" s="192" t="str">
        <f t="shared" si="853"/>
        <v>С3</v>
      </c>
      <c r="N674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4" s="192" t="str">
        <f t="shared" si="855"/>
        <v>Полное-ликвидация</v>
      </c>
      <c r="P674" s="192" t="s">
        <v>85</v>
      </c>
      <c r="Q674" s="192" t="s">
        <v>85</v>
      </c>
      <c r="R674" s="192" t="s">
        <v>85</v>
      </c>
      <c r="S674" s="192" t="s">
        <v>85</v>
      </c>
      <c r="T674" s="192" t="s">
        <v>85</v>
      </c>
      <c r="U674" s="192" t="s">
        <v>85</v>
      </c>
      <c r="V674" s="192" t="s">
        <v>85</v>
      </c>
      <c r="W674" s="192" t="s">
        <v>85</v>
      </c>
      <c r="X674" s="192" t="s">
        <v>85</v>
      </c>
      <c r="Y674" s="192" t="s">
        <v>85</v>
      </c>
      <c r="Z674" s="192" t="s">
        <v>85</v>
      </c>
      <c r="AA674" s="192" t="s">
        <v>85</v>
      </c>
      <c r="AB674" s="192" t="s">
        <v>85</v>
      </c>
      <c r="AC674" s="192" t="s">
        <v>85</v>
      </c>
      <c r="AD674" s="192" t="s">
        <v>85</v>
      </c>
      <c r="AE674" s="192" t="s">
        <v>85</v>
      </c>
      <c r="AF674" s="192" t="s">
        <v>85</v>
      </c>
      <c r="AG674" s="192" t="s">
        <v>85</v>
      </c>
      <c r="AH674" s="192" t="s">
        <v>85</v>
      </c>
      <c r="AI674" s="192" t="s">
        <v>85</v>
      </c>
      <c r="AJ674" s="192">
        <v>0</v>
      </c>
      <c r="AK674" s="192">
        <v>0</v>
      </c>
      <c r="AL674" s="192">
        <f>AL672</f>
        <v>2.8</v>
      </c>
      <c r="AM674" s="192">
        <f>AM672</f>
        <v>2.7E-2</v>
      </c>
      <c r="AN674" s="192">
        <f>AN672</f>
        <v>4</v>
      </c>
      <c r="AQ674" s="195">
        <f>AM674*I674*0.1+AL674</f>
        <v>2.8696599999999997</v>
      </c>
      <c r="AR674" s="195">
        <f t="shared" si="857"/>
        <v>0.286966</v>
      </c>
      <c r="AS674" s="196">
        <f t="shared" si="858"/>
        <v>0</v>
      </c>
      <c r="AT674" s="196">
        <f t="shared" si="859"/>
        <v>0.78915649999999993</v>
      </c>
      <c r="AU674" s="195">
        <f>1333*J673*POWER(10,-6)</f>
        <v>1.9994999999999998E-4</v>
      </c>
      <c r="AV674" s="196">
        <f t="shared" si="856"/>
        <v>3.9459824499999998</v>
      </c>
      <c r="AW674" s="197">
        <f t="shared" si="860"/>
        <v>0</v>
      </c>
      <c r="AX674" s="197">
        <f t="shared" si="861"/>
        <v>0</v>
      </c>
      <c r="AY674" s="197">
        <f t="shared" si="862"/>
        <v>2.8411073640000002E-6</v>
      </c>
    </row>
    <row r="675" spans="1:51" s="192" customFormat="1" x14ac:dyDescent="0.3">
      <c r="A675" s="182" t="s">
        <v>22</v>
      </c>
      <c r="B675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5" s="184" t="s">
        <v>208</v>
      </c>
      <c r="D675" s="185" t="s">
        <v>86</v>
      </c>
      <c r="E675" s="186">
        <v>1.0000000000000001E-5</v>
      </c>
      <c r="F675" s="199">
        <f>F672</f>
        <v>1</v>
      </c>
      <c r="G675" s="182">
        <v>0.1</v>
      </c>
      <c r="H675" s="187">
        <f t="shared" si="852"/>
        <v>1.0000000000000002E-6</v>
      </c>
      <c r="I675" s="200">
        <f>0.15*I672</f>
        <v>3.87</v>
      </c>
      <c r="J675" s="189">
        <f>I675</f>
        <v>3.87</v>
      </c>
      <c r="K675" s="203" t="s">
        <v>188</v>
      </c>
      <c r="L675" s="204">
        <v>45390</v>
      </c>
      <c r="M675" s="192" t="str">
        <f t="shared" si="853"/>
        <v>С4</v>
      </c>
      <c r="N675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5" s="192" t="str">
        <f t="shared" si="855"/>
        <v>Частичное-пожар</v>
      </c>
      <c r="P675" s="192">
        <v>13</v>
      </c>
      <c r="Q675" s="192">
        <v>17.100000000000001</v>
      </c>
      <c r="R675" s="192">
        <v>23.3</v>
      </c>
      <c r="S675" s="192">
        <v>41.9</v>
      </c>
      <c r="T675" s="192" t="s">
        <v>85</v>
      </c>
      <c r="U675" s="192" t="s">
        <v>85</v>
      </c>
      <c r="V675" s="192" t="s">
        <v>85</v>
      </c>
      <c r="W675" s="192" t="s">
        <v>85</v>
      </c>
      <c r="X675" s="192" t="s">
        <v>85</v>
      </c>
      <c r="Y675" s="192" t="s">
        <v>85</v>
      </c>
      <c r="Z675" s="192" t="s">
        <v>85</v>
      </c>
      <c r="AA675" s="192" t="s">
        <v>85</v>
      </c>
      <c r="AB675" s="192" t="s">
        <v>85</v>
      </c>
      <c r="AC675" s="192" t="s">
        <v>85</v>
      </c>
      <c r="AD675" s="192" t="s">
        <v>85</v>
      </c>
      <c r="AE675" s="192" t="s">
        <v>85</v>
      </c>
      <c r="AF675" s="192" t="s">
        <v>85</v>
      </c>
      <c r="AG675" s="192" t="s">
        <v>85</v>
      </c>
      <c r="AH675" s="192" t="s">
        <v>85</v>
      </c>
      <c r="AI675" s="192" t="s">
        <v>85</v>
      </c>
      <c r="AJ675" s="192">
        <v>0</v>
      </c>
      <c r="AK675" s="192">
        <v>2</v>
      </c>
      <c r="AL675" s="192">
        <f>0.1*$AL$2</f>
        <v>0.25</v>
      </c>
      <c r="AM675" s="192">
        <f>AM672</f>
        <v>2.7E-2</v>
      </c>
      <c r="AN675" s="192">
        <f>ROUNDUP(AN672/3,0)</f>
        <v>2</v>
      </c>
      <c r="AQ675" s="195">
        <f>AM675*I675+AL675</f>
        <v>0.35448999999999997</v>
      </c>
      <c r="AR675" s="195">
        <f t="shared" si="857"/>
        <v>3.5449000000000001E-2</v>
      </c>
      <c r="AS675" s="196">
        <f t="shared" si="858"/>
        <v>0.5</v>
      </c>
      <c r="AT675" s="196">
        <f t="shared" si="859"/>
        <v>0.22248475000000001</v>
      </c>
      <c r="AU675" s="195">
        <f>10068.2*J675*POWER(10,-6)</f>
        <v>3.8963933999999999E-2</v>
      </c>
      <c r="AV675" s="196">
        <f t="shared" si="856"/>
        <v>1.1513876839999999</v>
      </c>
      <c r="AW675" s="197">
        <f t="shared" si="860"/>
        <v>0</v>
      </c>
      <c r="AX675" s="197">
        <f t="shared" si="861"/>
        <v>2.0000000000000003E-6</v>
      </c>
      <c r="AY675" s="197">
        <f t="shared" si="862"/>
        <v>1.1513876840000001E-6</v>
      </c>
    </row>
    <row r="676" spans="1:51" s="192" customFormat="1" x14ac:dyDescent="0.3">
      <c r="A676" s="182" t="s">
        <v>23</v>
      </c>
      <c r="B676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6" s="184" t="s">
        <v>209</v>
      </c>
      <c r="D676" s="185" t="s">
        <v>174</v>
      </c>
      <c r="E676" s="198">
        <f>E675</f>
        <v>1.0000000000000001E-5</v>
      </c>
      <c r="F676" s="199">
        <f>F672</f>
        <v>1</v>
      </c>
      <c r="G676" s="182">
        <v>4.5000000000000005E-2</v>
      </c>
      <c r="H676" s="187">
        <f t="shared" si="852"/>
        <v>4.5000000000000009E-7</v>
      </c>
      <c r="I676" s="200">
        <f>0.15*I672</f>
        <v>3.87</v>
      </c>
      <c r="J676" s="189">
        <f>0.15*J673</f>
        <v>2.2499999999999999E-2</v>
      </c>
      <c r="K676" s="203" t="s">
        <v>189</v>
      </c>
      <c r="L676" s="204">
        <v>3</v>
      </c>
      <c r="M676" s="192" t="str">
        <f t="shared" si="853"/>
        <v>С5</v>
      </c>
      <c r="N676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6" s="192" t="str">
        <f t="shared" si="855"/>
        <v>Частичное-пожар-вспышка</v>
      </c>
      <c r="P676" s="192" t="s">
        <v>85</v>
      </c>
      <c r="Q676" s="192" t="s">
        <v>85</v>
      </c>
      <c r="R676" s="192" t="s">
        <v>85</v>
      </c>
      <c r="S676" s="192" t="s">
        <v>85</v>
      </c>
      <c r="T676" s="192" t="s">
        <v>85</v>
      </c>
      <c r="U676" s="192" t="s">
        <v>85</v>
      </c>
      <c r="V676" s="192" t="s">
        <v>85</v>
      </c>
      <c r="W676" s="192" t="s">
        <v>85</v>
      </c>
      <c r="X676" s="192" t="s">
        <v>85</v>
      </c>
      <c r="Y676" s="192" t="s">
        <v>85</v>
      </c>
      <c r="Z676" s="192" t="s">
        <v>85</v>
      </c>
      <c r="AA676" s="192">
        <v>9.58</v>
      </c>
      <c r="AB676" s="192">
        <v>11.5</v>
      </c>
      <c r="AC676" s="192" t="s">
        <v>85</v>
      </c>
      <c r="AD676" s="192" t="s">
        <v>85</v>
      </c>
      <c r="AE676" s="192" t="s">
        <v>85</v>
      </c>
      <c r="AF676" s="192" t="s">
        <v>85</v>
      </c>
      <c r="AG676" s="192" t="s">
        <v>85</v>
      </c>
      <c r="AH676" s="192" t="s">
        <v>85</v>
      </c>
      <c r="AI676" s="192" t="s">
        <v>85</v>
      </c>
      <c r="AJ676" s="192">
        <v>0</v>
      </c>
      <c r="AK676" s="192">
        <v>1</v>
      </c>
      <c r="AL676" s="192">
        <f>0.1*$AL$2</f>
        <v>0.25</v>
      </c>
      <c r="AM676" s="192">
        <f>AM672</f>
        <v>2.7E-2</v>
      </c>
      <c r="AN676" s="192">
        <f>ROUNDUP(AN672/3,0)</f>
        <v>2</v>
      </c>
      <c r="AQ676" s="195">
        <f t="shared" ref="AQ676" si="863">AM676*I676+AL676</f>
        <v>0.35448999999999997</v>
      </c>
      <c r="AR676" s="195">
        <f t="shared" si="857"/>
        <v>3.5449000000000001E-2</v>
      </c>
      <c r="AS676" s="196">
        <f t="shared" si="858"/>
        <v>0.25</v>
      </c>
      <c r="AT676" s="196">
        <f t="shared" si="859"/>
        <v>0.15998475000000001</v>
      </c>
      <c r="AU676" s="195">
        <f>10068.2*J676*POWER(10,-6)*10</f>
        <v>2.2653450000000002E-3</v>
      </c>
      <c r="AV676" s="196">
        <f t="shared" si="856"/>
        <v>0.80218909499999991</v>
      </c>
      <c r="AW676" s="197">
        <f t="shared" si="860"/>
        <v>0</v>
      </c>
      <c r="AX676" s="197">
        <f t="shared" si="861"/>
        <v>4.5000000000000009E-7</v>
      </c>
      <c r="AY676" s="197">
        <f t="shared" si="862"/>
        <v>3.6098509275000002E-7</v>
      </c>
    </row>
    <row r="677" spans="1:51" s="192" customFormat="1" ht="15" thickBot="1" x14ac:dyDescent="0.35">
      <c r="A677" s="182" t="s">
        <v>24</v>
      </c>
      <c r="B677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7" s="184" t="s">
        <v>210</v>
      </c>
      <c r="D677" s="185" t="s">
        <v>62</v>
      </c>
      <c r="E677" s="198">
        <f>E675</f>
        <v>1.0000000000000001E-5</v>
      </c>
      <c r="F677" s="199">
        <f>F672</f>
        <v>1</v>
      </c>
      <c r="G677" s="182">
        <v>0.85499999999999998</v>
      </c>
      <c r="H677" s="187">
        <f t="shared" si="852"/>
        <v>8.5500000000000011E-6</v>
      </c>
      <c r="I677" s="200">
        <f>0.15*I672</f>
        <v>3.87</v>
      </c>
      <c r="J677" s="202">
        <v>0</v>
      </c>
      <c r="K677" s="205" t="s">
        <v>200</v>
      </c>
      <c r="L677" s="205">
        <v>9</v>
      </c>
      <c r="M677" s="192" t="str">
        <f t="shared" si="853"/>
        <v>С6</v>
      </c>
      <c r="N677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7" s="192" t="str">
        <f t="shared" si="855"/>
        <v>Частичное-ликвидация</v>
      </c>
      <c r="P677" s="192" t="s">
        <v>85</v>
      </c>
      <c r="Q677" s="192" t="s">
        <v>85</v>
      </c>
      <c r="R677" s="192" t="s">
        <v>85</v>
      </c>
      <c r="S677" s="192" t="s">
        <v>85</v>
      </c>
      <c r="T677" s="192" t="s">
        <v>85</v>
      </c>
      <c r="U677" s="192" t="s">
        <v>85</v>
      </c>
      <c r="V677" s="192" t="s">
        <v>85</v>
      </c>
      <c r="W677" s="192" t="s">
        <v>85</v>
      </c>
      <c r="X677" s="192" t="s">
        <v>85</v>
      </c>
      <c r="Y677" s="192" t="s">
        <v>85</v>
      </c>
      <c r="Z677" s="192" t="s">
        <v>85</v>
      </c>
      <c r="AA677" s="192" t="s">
        <v>85</v>
      </c>
      <c r="AB677" s="192" t="s">
        <v>85</v>
      </c>
      <c r="AC677" s="192" t="s">
        <v>85</v>
      </c>
      <c r="AD677" s="192" t="s">
        <v>85</v>
      </c>
      <c r="AE677" s="192" t="s">
        <v>85</v>
      </c>
      <c r="AF677" s="192" t="s">
        <v>85</v>
      </c>
      <c r="AG677" s="192" t="s">
        <v>85</v>
      </c>
      <c r="AH677" s="192" t="s">
        <v>85</v>
      </c>
      <c r="AI677" s="192" t="s">
        <v>85</v>
      </c>
      <c r="AJ677" s="192">
        <v>0</v>
      </c>
      <c r="AK677" s="192">
        <v>0</v>
      </c>
      <c r="AL677" s="192">
        <f>0.1*$AL$2</f>
        <v>0.25</v>
      </c>
      <c r="AM677" s="192">
        <f>AM672</f>
        <v>2.7E-2</v>
      </c>
      <c r="AN677" s="192">
        <f>ROUNDUP(AN672/3,0)</f>
        <v>2</v>
      </c>
      <c r="AQ677" s="195">
        <f>AM677*I677*0.1+AL677</f>
        <v>0.26044899999999999</v>
      </c>
      <c r="AR677" s="195">
        <f t="shared" si="857"/>
        <v>2.6044899999999999E-2</v>
      </c>
      <c r="AS677" s="196">
        <f t="shared" si="858"/>
        <v>0</v>
      </c>
      <c r="AT677" s="196">
        <f t="shared" si="859"/>
        <v>7.1623474999999992E-2</v>
      </c>
      <c r="AU677" s="195">
        <f>1333*J676*POWER(10,-6)</f>
        <v>2.9992499999999998E-5</v>
      </c>
      <c r="AV677" s="196">
        <f t="shared" si="856"/>
        <v>0.35814736749999998</v>
      </c>
      <c r="AW677" s="197">
        <f t="shared" si="860"/>
        <v>0</v>
      </c>
      <c r="AX677" s="197">
        <f t="shared" si="861"/>
        <v>0</v>
      </c>
      <c r="AY677" s="197">
        <f t="shared" si="862"/>
        <v>3.0621599921250003E-6</v>
      </c>
    </row>
    <row r="678" spans="1:51" s="192" customFormat="1" x14ac:dyDescent="0.3">
      <c r="A678" s="193"/>
      <c r="B678" s="193"/>
      <c r="D678" s="285"/>
      <c r="E678" s="286"/>
      <c r="F678" s="287"/>
      <c r="G678" s="193"/>
      <c r="H678" s="197"/>
      <c r="I678" s="196"/>
      <c r="J678" s="193"/>
      <c r="K678" s="193"/>
      <c r="L678" s="193"/>
      <c r="P678" s="192" t="s">
        <v>85</v>
      </c>
      <c r="Q678" s="192" t="s">
        <v>85</v>
      </c>
      <c r="R678" s="192" t="s">
        <v>85</v>
      </c>
      <c r="S678" s="192" t="s">
        <v>85</v>
      </c>
      <c r="T678" s="192" t="s">
        <v>85</v>
      </c>
      <c r="U678" s="192" t="s">
        <v>85</v>
      </c>
      <c r="V678" s="192" t="s">
        <v>85</v>
      </c>
      <c r="W678" s="192" t="s">
        <v>85</v>
      </c>
      <c r="X678" s="192" t="s">
        <v>85</v>
      </c>
      <c r="Y678" s="192" t="s">
        <v>85</v>
      </c>
      <c r="Z678" s="192" t="s">
        <v>85</v>
      </c>
      <c r="AA678" s="192" t="s">
        <v>85</v>
      </c>
      <c r="AB678" s="192" t="s">
        <v>85</v>
      </c>
      <c r="AC678" s="192" t="s">
        <v>85</v>
      </c>
      <c r="AD678" s="192" t="s">
        <v>85</v>
      </c>
      <c r="AE678" s="192" t="s">
        <v>85</v>
      </c>
      <c r="AF678" s="192" t="s">
        <v>85</v>
      </c>
      <c r="AG678" s="192" t="s">
        <v>85</v>
      </c>
      <c r="AH678" s="192" t="s">
        <v>85</v>
      </c>
      <c r="AI678" s="192" t="s">
        <v>85</v>
      </c>
      <c r="AQ678" s="195"/>
      <c r="AR678" s="195"/>
      <c r="AS678" s="196"/>
      <c r="AT678" s="196"/>
      <c r="AU678" s="195"/>
      <c r="AV678" s="196"/>
      <c r="AW678" s="197"/>
      <c r="AX678" s="197"/>
      <c r="AY678" s="197"/>
    </row>
    <row r="679" spans="1:51" s="192" customFormat="1" x14ac:dyDescent="0.3">
      <c r="A679" s="193"/>
      <c r="B679" s="193"/>
      <c r="D679" s="285"/>
      <c r="E679" s="286"/>
      <c r="F679" s="287"/>
      <c r="G679" s="193"/>
      <c r="H679" s="197"/>
      <c r="I679" s="196"/>
      <c r="J679" s="193"/>
      <c r="K679" s="193"/>
      <c r="L679" s="193"/>
      <c r="P679" s="192" t="s">
        <v>85</v>
      </c>
      <c r="Q679" s="192" t="s">
        <v>85</v>
      </c>
      <c r="R679" s="192" t="s">
        <v>85</v>
      </c>
      <c r="S679" s="192" t="s">
        <v>85</v>
      </c>
      <c r="T679" s="192" t="s">
        <v>85</v>
      </c>
      <c r="U679" s="192" t="s">
        <v>85</v>
      </c>
      <c r="V679" s="192" t="s">
        <v>85</v>
      </c>
      <c r="W679" s="192" t="s">
        <v>85</v>
      </c>
      <c r="X679" s="192" t="s">
        <v>85</v>
      </c>
      <c r="Y679" s="192" t="s">
        <v>85</v>
      </c>
      <c r="Z679" s="192" t="s">
        <v>85</v>
      </c>
      <c r="AA679" s="192" t="s">
        <v>85</v>
      </c>
      <c r="AB679" s="192" t="s">
        <v>85</v>
      </c>
      <c r="AC679" s="192" t="s">
        <v>85</v>
      </c>
      <c r="AD679" s="192" t="s">
        <v>85</v>
      </c>
      <c r="AE679" s="192" t="s">
        <v>85</v>
      </c>
      <c r="AF679" s="192" t="s">
        <v>85</v>
      </c>
      <c r="AG679" s="192" t="s">
        <v>85</v>
      </c>
      <c r="AH679" s="192" t="s">
        <v>85</v>
      </c>
      <c r="AI679" s="192" t="s">
        <v>85</v>
      </c>
      <c r="AQ679" s="195"/>
      <c r="AR679" s="195"/>
      <c r="AS679" s="196"/>
      <c r="AT679" s="196"/>
      <c r="AU679" s="195"/>
      <c r="AV679" s="196"/>
      <c r="AW679" s="197"/>
      <c r="AX679" s="197"/>
      <c r="AY679" s="197"/>
    </row>
    <row r="680" spans="1:51" s="192" customFormat="1" x14ac:dyDescent="0.3">
      <c r="A680" s="193"/>
      <c r="B680" s="193"/>
      <c r="D680" s="285"/>
      <c r="E680" s="286"/>
      <c r="F680" s="287"/>
      <c r="G680" s="193"/>
      <c r="H680" s="197"/>
      <c r="I680" s="196"/>
      <c r="J680" s="193"/>
      <c r="K680" s="193"/>
      <c r="L680" s="193"/>
      <c r="P680" s="192" t="s">
        <v>85</v>
      </c>
      <c r="Q680" s="192" t="s">
        <v>85</v>
      </c>
      <c r="R680" s="192" t="s">
        <v>85</v>
      </c>
      <c r="S680" s="192" t="s">
        <v>85</v>
      </c>
      <c r="T680" s="192" t="s">
        <v>85</v>
      </c>
      <c r="U680" s="192" t="s">
        <v>85</v>
      </c>
      <c r="V680" s="192" t="s">
        <v>85</v>
      </c>
      <c r="W680" s="192" t="s">
        <v>85</v>
      </c>
      <c r="X680" s="192" t="s">
        <v>85</v>
      </c>
      <c r="Y680" s="192" t="s">
        <v>85</v>
      </c>
      <c r="Z680" s="192" t="s">
        <v>85</v>
      </c>
      <c r="AA680" s="192" t="s">
        <v>85</v>
      </c>
      <c r="AB680" s="192" t="s">
        <v>85</v>
      </c>
      <c r="AC680" s="192" t="s">
        <v>85</v>
      </c>
      <c r="AD680" s="192" t="s">
        <v>85</v>
      </c>
      <c r="AE680" s="192" t="s">
        <v>85</v>
      </c>
      <c r="AF680" s="192" t="s">
        <v>85</v>
      </c>
      <c r="AG680" s="192" t="s">
        <v>85</v>
      </c>
      <c r="AH680" s="192" t="s">
        <v>85</v>
      </c>
      <c r="AI680" s="192" t="s">
        <v>85</v>
      </c>
      <c r="AQ680" s="195"/>
      <c r="AR680" s="195"/>
      <c r="AS680" s="196"/>
      <c r="AT680" s="196"/>
      <c r="AU680" s="195"/>
      <c r="AV680" s="196"/>
      <c r="AW680" s="197"/>
      <c r="AX680" s="197"/>
      <c r="AY680" s="197"/>
    </row>
    <row r="681" spans="1:51" ht="15" thickBot="1" x14ac:dyDescent="0.35">
      <c r="P681" t="s">
        <v>85</v>
      </c>
      <c r="Q681" t="s">
        <v>85</v>
      </c>
      <c r="R681" t="s">
        <v>85</v>
      </c>
      <c r="S681" t="s">
        <v>85</v>
      </c>
      <c r="T681" t="s">
        <v>85</v>
      </c>
      <c r="U681" t="s">
        <v>85</v>
      </c>
      <c r="V681" t="s">
        <v>85</v>
      </c>
      <c r="W681" t="s">
        <v>85</v>
      </c>
      <c r="X681" t="s">
        <v>85</v>
      </c>
      <c r="Y681" t="s">
        <v>85</v>
      </c>
      <c r="Z681" t="s">
        <v>85</v>
      </c>
      <c r="AA681" t="s">
        <v>85</v>
      </c>
      <c r="AB681" t="s">
        <v>85</v>
      </c>
      <c r="AC681" t="s">
        <v>85</v>
      </c>
      <c r="AD681" t="s">
        <v>85</v>
      </c>
      <c r="AE681" t="s">
        <v>85</v>
      </c>
      <c r="AF681" t="s">
        <v>85</v>
      </c>
      <c r="AG681" t="s">
        <v>85</v>
      </c>
      <c r="AH681" t="s">
        <v>85</v>
      </c>
      <c r="AI681" t="s">
        <v>85</v>
      </c>
    </row>
    <row r="682" spans="1:51" s="192" customFormat="1" ht="42.6" thickBot="1" x14ac:dyDescent="0.35">
      <c r="A682" s="182" t="s">
        <v>19</v>
      </c>
      <c r="B682" s="332" t="s">
        <v>408</v>
      </c>
      <c r="C682" s="184" t="s">
        <v>205</v>
      </c>
      <c r="D682" s="185" t="s">
        <v>60</v>
      </c>
      <c r="E682" s="186">
        <v>9.9999999999999995E-7</v>
      </c>
      <c r="F682" s="183">
        <v>1</v>
      </c>
      <c r="G682" s="182">
        <v>0.1</v>
      </c>
      <c r="H682" s="187">
        <f t="shared" ref="H682:H687" si="864">E682*F682*G682</f>
        <v>9.9999999999999995E-8</v>
      </c>
      <c r="I682" s="188">
        <v>25.8</v>
      </c>
      <c r="J682" s="189">
        <f>I682</f>
        <v>25.8</v>
      </c>
      <c r="K682" s="190" t="s">
        <v>184</v>
      </c>
      <c r="L682" s="191">
        <f>I682*20</f>
        <v>516</v>
      </c>
      <c r="M682" s="192" t="str">
        <f t="shared" ref="M682:M687" si="865">A682</f>
        <v>С1</v>
      </c>
      <c r="N682" s="192" t="str">
        <f t="shared" ref="N682:N687" si="866">B682</f>
        <v>Угольный фильтр регенерированного амина поз. F-413 Рег. №ТО-70(У), Учетный номер – №43-20-4581 ОК(НХС) Заводской № 130043-2</v>
      </c>
      <c r="O682" s="192" t="str">
        <f t="shared" ref="O682:O687" si="867">D682</f>
        <v>Полное-пожар</v>
      </c>
      <c r="P682" s="192">
        <v>18.7</v>
      </c>
      <c r="Q682" s="192">
        <v>25.9</v>
      </c>
      <c r="R682" s="192">
        <v>37.1</v>
      </c>
      <c r="S682" s="192">
        <v>69.3</v>
      </c>
      <c r="T682" s="192" t="s">
        <v>85</v>
      </c>
      <c r="U682" s="192" t="s">
        <v>85</v>
      </c>
      <c r="V682" s="192" t="s">
        <v>85</v>
      </c>
      <c r="W682" s="192" t="s">
        <v>85</v>
      </c>
      <c r="X682" s="192" t="s">
        <v>85</v>
      </c>
      <c r="Y682" s="192" t="s">
        <v>85</v>
      </c>
      <c r="Z682" s="192" t="s">
        <v>85</v>
      </c>
      <c r="AA682" s="192" t="s">
        <v>85</v>
      </c>
      <c r="AB682" s="192" t="s">
        <v>85</v>
      </c>
      <c r="AC682" s="192" t="s">
        <v>85</v>
      </c>
      <c r="AD682" s="192" t="s">
        <v>85</v>
      </c>
      <c r="AE682" s="192" t="s">
        <v>85</v>
      </c>
      <c r="AF682" s="192" t="s">
        <v>85</v>
      </c>
      <c r="AG682" s="192" t="s">
        <v>85</v>
      </c>
      <c r="AH682" s="192" t="s">
        <v>85</v>
      </c>
      <c r="AI682" s="192" t="s">
        <v>85</v>
      </c>
      <c r="AJ682" s="193">
        <v>1</v>
      </c>
      <c r="AK682" s="193">
        <v>2</v>
      </c>
      <c r="AL682" s="194">
        <v>2.8</v>
      </c>
      <c r="AM682" s="194">
        <v>2.7E-2</v>
      </c>
      <c r="AN682" s="194">
        <v>4</v>
      </c>
      <c r="AQ682" s="195">
        <f>AM682*I682+AL682</f>
        <v>3.4965999999999999</v>
      </c>
      <c r="AR682" s="195">
        <f>0.1*AQ682</f>
        <v>0.34966000000000003</v>
      </c>
      <c r="AS682" s="196">
        <f>AJ682*3+0.25*AK682</f>
        <v>3.5</v>
      </c>
      <c r="AT682" s="196">
        <f>SUM(AQ682:AS682)/4</f>
        <v>1.836565</v>
      </c>
      <c r="AU682" s="195">
        <f>10068.2*J682*POWER(10,-6)</f>
        <v>0.25975956</v>
      </c>
      <c r="AV682" s="196">
        <f t="shared" ref="AV682:AV687" si="868">AU682+AT682+AS682+AR682+AQ682</f>
        <v>9.4425845600000002</v>
      </c>
      <c r="AW682" s="197">
        <f>AJ682*H682</f>
        <v>9.9999999999999995E-8</v>
      </c>
      <c r="AX682" s="197">
        <f>H682*AK682</f>
        <v>1.9999999999999999E-7</v>
      </c>
      <c r="AY682" s="197">
        <f>H682*AV682</f>
        <v>9.4425845599999997E-7</v>
      </c>
    </row>
    <row r="683" spans="1:51" s="192" customFormat="1" ht="15" thickBot="1" x14ac:dyDescent="0.35">
      <c r="A683" s="182" t="s">
        <v>20</v>
      </c>
      <c r="B683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3" s="184" t="s">
        <v>206</v>
      </c>
      <c r="D683" s="185" t="s">
        <v>63</v>
      </c>
      <c r="E683" s="198">
        <f>E682</f>
        <v>9.9999999999999995E-7</v>
      </c>
      <c r="F683" s="199">
        <f>F682</f>
        <v>1</v>
      </c>
      <c r="G683" s="182">
        <v>0.18000000000000002</v>
      </c>
      <c r="H683" s="187">
        <f t="shared" si="864"/>
        <v>1.8000000000000002E-7</v>
      </c>
      <c r="I683" s="200">
        <f>I682</f>
        <v>25.8</v>
      </c>
      <c r="J683" s="201">
        <v>0.15</v>
      </c>
      <c r="K683" s="190" t="s">
        <v>185</v>
      </c>
      <c r="L683" s="191">
        <v>0</v>
      </c>
      <c r="M683" s="192" t="str">
        <f t="shared" si="865"/>
        <v>С2</v>
      </c>
      <c r="N683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3" s="192" t="str">
        <f t="shared" si="867"/>
        <v>Полное-взрыв</v>
      </c>
      <c r="P683" s="192" t="s">
        <v>85</v>
      </c>
      <c r="Q683" s="192" t="s">
        <v>85</v>
      </c>
      <c r="R683" s="192" t="s">
        <v>85</v>
      </c>
      <c r="S683" s="192" t="s">
        <v>85</v>
      </c>
      <c r="T683" s="192">
        <v>0</v>
      </c>
      <c r="U683" s="192">
        <v>0</v>
      </c>
      <c r="V683" s="192">
        <v>49.6</v>
      </c>
      <c r="W683" s="192">
        <v>134.1</v>
      </c>
      <c r="X683" s="192">
        <v>230.1</v>
      </c>
      <c r="Y683" s="192" t="s">
        <v>85</v>
      </c>
      <c r="Z683" s="192" t="s">
        <v>85</v>
      </c>
      <c r="AA683" s="192" t="s">
        <v>85</v>
      </c>
      <c r="AB683" s="192" t="s">
        <v>85</v>
      </c>
      <c r="AC683" s="192" t="s">
        <v>85</v>
      </c>
      <c r="AD683" s="192" t="s">
        <v>85</v>
      </c>
      <c r="AE683" s="192" t="s">
        <v>85</v>
      </c>
      <c r="AF683" s="192" t="s">
        <v>85</v>
      </c>
      <c r="AG683" s="192" t="s">
        <v>85</v>
      </c>
      <c r="AH683" s="192" t="s">
        <v>85</v>
      </c>
      <c r="AI683" s="192" t="s">
        <v>85</v>
      </c>
      <c r="AJ683" s="193">
        <v>2</v>
      </c>
      <c r="AK683" s="193">
        <v>2</v>
      </c>
      <c r="AL683" s="192">
        <f>AL682</f>
        <v>2.8</v>
      </c>
      <c r="AM683" s="192">
        <f>AM682</f>
        <v>2.7E-2</v>
      </c>
      <c r="AN683" s="192">
        <f>AN682</f>
        <v>4</v>
      </c>
      <c r="AQ683" s="195">
        <f>AM683*I683+AL683</f>
        <v>3.4965999999999999</v>
      </c>
      <c r="AR683" s="195">
        <f t="shared" ref="AR683:AR687" si="869">0.1*AQ683</f>
        <v>0.34966000000000003</v>
      </c>
      <c r="AS683" s="196">
        <f t="shared" ref="AS683:AS687" si="870">AJ683*3+0.25*AK683</f>
        <v>6.5</v>
      </c>
      <c r="AT683" s="196">
        <f t="shared" ref="AT683:AT687" si="871">SUM(AQ683:AS683)/4</f>
        <v>2.5865650000000002</v>
      </c>
      <c r="AU683" s="195">
        <f>10068.2*J683*POWER(10,-6)*10</f>
        <v>1.5102299999999999E-2</v>
      </c>
      <c r="AV683" s="196">
        <f t="shared" si="868"/>
        <v>12.9479273</v>
      </c>
      <c r="AW683" s="197">
        <f t="shared" ref="AW683:AW687" si="872">AJ683*H683</f>
        <v>3.6000000000000005E-7</v>
      </c>
      <c r="AX683" s="197">
        <f t="shared" ref="AX683:AX687" si="873">H683*AK683</f>
        <v>3.6000000000000005E-7</v>
      </c>
      <c r="AY683" s="197">
        <f t="shared" ref="AY683:AY687" si="874">H683*AV683</f>
        <v>2.3306269140000002E-6</v>
      </c>
    </row>
    <row r="684" spans="1:51" s="192" customFormat="1" x14ac:dyDescent="0.3">
      <c r="A684" s="182" t="s">
        <v>21</v>
      </c>
      <c r="B684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4" s="184" t="s">
        <v>207</v>
      </c>
      <c r="D684" s="185" t="s">
        <v>61</v>
      </c>
      <c r="E684" s="198">
        <f>E682</f>
        <v>9.9999999999999995E-7</v>
      </c>
      <c r="F684" s="199">
        <f>F682</f>
        <v>1</v>
      </c>
      <c r="G684" s="182">
        <v>0.72000000000000008</v>
      </c>
      <c r="H684" s="187">
        <f t="shared" si="864"/>
        <v>7.2000000000000009E-7</v>
      </c>
      <c r="I684" s="200">
        <f>I682</f>
        <v>25.8</v>
      </c>
      <c r="J684" s="202">
        <v>0</v>
      </c>
      <c r="K684" s="190" t="s">
        <v>186</v>
      </c>
      <c r="L684" s="191">
        <v>0</v>
      </c>
      <c r="M684" s="192" t="str">
        <f t="shared" si="865"/>
        <v>С3</v>
      </c>
      <c r="N684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4" s="192" t="str">
        <f t="shared" si="867"/>
        <v>Полное-ликвидация</v>
      </c>
      <c r="P684" s="192" t="s">
        <v>85</v>
      </c>
      <c r="Q684" s="192" t="s">
        <v>85</v>
      </c>
      <c r="R684" s="192" t="s">
        <v>85</v>
      </c>
      <c r="S684" s="192" t="s">
        <v>85</v>
      </c>
      <c r="T684" s="192" t="s">
        <v>85</v>
      </c>
      <c r="U684" s="192" t="s">
        <v>85</v>
      </c>
      <c r="V684" s="192" t="s">
        <v>85</v>
      </c>
      <c r="W684" s="192" t="s">
        <v>85</v>
      </c>
      <c r="X684" s="192" t="s">
        <v>85</v>
      </c>
      <c r="Y684" s="192" t="s">
        <v>85</v>
      </c>
      <c r="Z684" s="192" t="s">
        <v>85</v>
      </c>
      <c r="AA684" s="192" t="s">
        <v>85</v>
      </c>
      <c r="AB684" s="192" t="s">
        <v>85</v>
      </c>
      <c r="AC684" s="192" t="s">
        <v>85</v>
      </c>
      <c r="AD684" s="192" t="s">
        <v>85</v>
      </c>
      <c r="AE684" s="192" t="s">
        <v>85</v>
      </c>
      <c r="AF684" s="192" t="s">
        <v>85</v>
      </c>
      <c r="AG684" s="192" t="s">
        <v>85</v>
      </c>
      <c r="AH684" s="192" t="s">
        <v>85</v>
      </c>
      <c r="AI684" s="192" t="s">
        <v>85</v>
      </c>
      <c r="AJ684" s="192">
        <v>0</v>
      </c>
      <c r="AK684" s="192">
        <v>0</v>
      </c>
      <c r="AL684" s="192">
        <f>AL682</f>
        <v>2.8</v>
      </c>
      <c r="AM684" s="192">
        <f>AM682</f>
        <v>2.7E-2</v>
      </c>
      <c r="AN684" s="192">
        <f>AN682</f>
        <v>4</v>
      </c>
      <c r="AQ684" s="195">
        <f>AM684*I684*0.1+AL684</f>
        <v>2.8696599999999997</v>
      </c>
      <c r="AR684" s="195">
        <f t="shared" si="869"/>
        <v>0.286966</v>
      </c>
      <c r="AS684" s="196">
        <f t="shared" si="870"/>
        <v>0</v>
      </c>
      <c r="AT684" s="196">
        <f t="shared" si="871"/>
        <v>0.78915649999999993</v>
      </c>
      <c r="AU684" s="195">
        <f>1333*J683*POWER(10,-6)</f>
        <v>1.9994999999999998E-4</v>
      </c>
      <c r="AV684" s="196">
        <f t="shared" si="868"/>
        <v>3.9459824499999998</v>
      </c>
      <c r="AW684" s="197">
        <f t="shared" si="872"/>
        <v>0</v>
      </c>
      <c r="AX684" s="197">
        <f t="shared" si="873"/>
        <v>0</v>
      </c>
      <c r="AY684" s="197">
        <f t="shared" si="874"/>
        <v>2.8411073640000002E-6</v>
      </c>
    </row>
    <row r="685" spans="1:51" s="192" customFormat="1" x14ac:dyDescent="0.3">
      <c r="A685" s="182" t="s">
        <v>22</v>
      </c>
      <c r="B685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5" s="184" t="s">
        <v>208</v>
      </c>
      <c r="D685" s="185" t="s">
        <v>86</v>
      </c>
      <c r="E685" s="186">
        <v>1.0000000000000001E-5</v>
      </c>
      <c r="F685" s="199">
        <f>F682</f>
        <v>1</v>
      </c>
      <c r="G685" s="182">
        <v>0.1</v>
      </c>
      <c r="H685" s="187">
        <f t="shared" si="864"/>
        <v>1.0000000000000002E-6</v>
      </c>
      <c r="I685" s="200">
        <f>0.15*I682</f>
        <v>3.87</v>
      </c>
      <c r="J685" s="189">
        <f>I685</f>
        <v>3.87</v>
      </c>
      <c r="K685" s="203" t="s">
        <v>188</v>
      </c>
      <c r="L685" s="204">
        <v>45390</v>
      </c>
      <c r="M685" s="192" t="str">
        <f t="shared" si="865"/>
        <v>С4</v>
      </c>
      <c r="N685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5" s="192" t="str">
        <f t="shared" si="867"/>
        <v>Частичное-пожар</v>
      </c>
      <c r="P685" s="192">
        <v>13</v>
      </c>
      <c r="Q685" s="192">
        <v>17.100000000000001</v>
      </c>
      <c r="R685" s="192">
        <v>23.3</v>
      </c>
      <c r="S685" s="192">
        <v>41.9</v>
      </c>
      <c r="T685" s="192" t="s">
        <v>85</v>
      </c>
      <c r="U685" s="192" t="s">
        <v>85</v>
      </c>
      <c r="V685" s="192" t="s">
        <v>85</v>
      </c>
      <c r="W685" s="192" t="s">
        <v>85</v>
      </c>
      <c r="X685" s="192" t="s">
        <v>85</v>
      </c>
      <c r="Y685" s="192" t="s">
        <v>85</v>
      </c>
      <c r="Z685" s="192" t="s">
        <v>85</v>
      </c>
      <c r="AA685" s="192" t="s">
        <v>85</v>
      </c>
      <c r="AB685" s="192" t="s">
        <v>85</v>
      </c>
      <c r="AC685" s="192" t="s">
        <v>85</v>
      </c>
      <c r="AD685" s="192" t="s">
        <v>85</v>
      </c>
      <c r="AE685" s="192" t="s">
        <v>85</v>
      </c>
      <c r="AF685" s="192" t="s">
        <v>85</v>
      </c>
      <c r="AG685" s="192" t="s">
        <v>85</v>
      </c>
      <c r="AH685" s="192" t="s">
        <v>85</v>
      </c>
      <c r="AI685" s="192" t="s">
        <v>85</v>
      </c>
      <c r="AJ685" s="192">
        <v>0</v>
      </c>
      <c r="AK685" s="192">
        <v>2</v>
      </c>
      <c r="AL685" s="192">
        <f>0.1*$AL$2</f>
        <v>0.25</v>
      </c>
      <c r="AM685" s="192">
        <f>AM682</f>
        <v>2.7E-2</v>
      </c>
      <c r="AN685" s="192">
        <f>ROUNDUP(AN682/3,0)</f>
        <v>2</v>
      </c>
      <c r="AQ685" s="195">
        <f>AM685*I685+AL685</f>
        <v>0.35448999999999997</v>
      </c>
      <c r="AR685" s="195">
        <f t="shared" si="869"/>
        <v>3.5449000000000001E-2</v>
      </c>
      <c r="AS685" s="196">
        <f t="shared" si="870"/>
        <v>0.5</v>
      </c>
      <c r="AT685" s="196">
        <f t="shared" si="871"/>
        <v>0.22248475000000001</v>
      </c>
      <c r="AU685" s="195">
        <f>10068.2*J685*POWER(10,-6)</f>
        <v>3.8963933999999999E-2</v>
      </c>
      <c r="AV685" s="196">
        <f t="shared" si="868"/>
        <v>1.1513876839999999</v>
      </c>
      <c r="AW685" s="197">
        <f t="shared" si="872"/>
        <v>0</v>
      </c>
      <c r="AX685" s="197">
        <f t="shared" si="873"/>
        <v>2.0000000000000003E-6</v>
      </c>
      <c r="AY685" s="197">
        <f t="shared" si="874"/>
        <v>1.1513876840000001E-6</v>
      </c>
    </row>
    <row r="686" spans="1:51" s="192" customFormat="1" x14ac:dyDescent="0.3">
      <c r="A686" s="182" t="s">
        <v>23</v>
      </c>
      <c r="B686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6" s="184" t="s">
        <v>209</v>
      </c>
      <c r="D686" s="185" t="s">
        <v>174</v>
      </c>
      <c r="E686" s="198">
        <f>E685</f>
        <v>1.0000000000000001E-5</v>
      </c>
      <c r="F686" s="199">
        <f>F682</f>
        <v>1</v>
      </c>
      <c r="G686" s="182">
        <v>4.5000000000000005E-2</v>
      </c>
      <c r="H686" s="187">
        <f t="shared" si="864"/>
        <v>4.5000000000000009E-7</v>
      </c>
      <c r="I686" s="200">
        <f>0.15*I682</f>
        <v>3.87</v>
      </c>
      <c r="J686" s="189">
        <f>0.15*J683</f>
        <v>2.2499999999999999E-2</v>
      </c>
      <c r="K686" s="203" t="s">
        <v>189</v>
      </c>
      <c r="L686" s="204">
        <v>3</v>
      </c>
      <c r="M686" s="192" t="str">
        <f t="shared" si="865"/>
        <v>С5</v>
      </c>
      <c r="N686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6" s="192" t="str">
        <f t="shared" si="867"/>
        <v>Частичное-пожар-вспышка</v>
      </c>
      <c r="P686" s="192" t="s">
        <v>85</v>
      </c>
      <c r="Q686" s="192" t="s">
        <v>85</v>
      </c>
      <c r="R686" s="192" t="s">
        <v>85</v>
      </c>
      <c r="S686" s="192" t="s">
        <v>85</v>
      </c>
      <c r="T686" s="192" t="s">
        <v>85</v>
      </c>
      <c r="U686" s="192" t="s">
        <v>85</v>
      </c>
      <c r="V686" s="192" t="s">
        <v>85</v>
      </c>
      <c r="W686" s="192" t="s">
        <v>85</v>
      </c>
      <c r="X686" s="192" t="s">
        <v>85</v>
      </c>
      <c r="Y686" s="192" t="s">
        <v>85</v>
      </c>
      <c r="Z686" s="192" t="s">
        <v>85</v>
      </c>
      <c r="AA686" s="192">
        <v>9.58</v>
      </c>
      <c r="AB686" s="192">
        <v>11.5</v>
      </c>
      <c r="AC686" s="192" t="s">
        <v>85</v>
      </c>
      <c r="AD686" s="192" t="s">
        <v>85</v>
      </c>
      <c r="AE686" s="192" t="s">
        <v>85</v>
      </c>
      <c r="AF686" s="192" t="s">
        <v>85</v>
      </c>
      <c r="AG686" s="192" t="s">
        <v>85</v>
      </c>
      <c r="AH686" s="192" t="s">
        <v>85</v>
      </c>
      <c r="AI686" s="192" t="s">
        <v>85</v>
      </c>
      <c r="AJ686" s="192">
        <v>0</v>
      </c>
      <c r="AK686" s="192">
        <v>1</v>
      </c>
      <c r="AL686" s="192">
        <f>0.1*$AL$2</f>
        <v>0.25</v>
      </c>
      <c r="AM686" s="192">
        <f>AM682</f>
        <v>2.7E-2</v>
      </c>
      <c r="AN686" s="192">
        <f>ROUNDUP(AN682/3,0)</f>
        <v>2</v>
      </c>
      <c r="AQ686" s="195">
        <f t="shared" ref="AQ686" si="875">AM686*I686+AL686</f>
        <v>0.35448999999999997</v>
      </c>
      <c r="AR686" s="195">
        <f t="shared" si="869"/>
        <v>3.5449000000000001E-2</v>
      </c>
      <c r="AS686" s="196">
        <f t="shared" si="870"/>
        <v>0.25</v>
      </c>
      <c r="AT686" s="196">
        <f t="shared" si="871"/>
        <v>0.15998475000000001</v>
      </c>
      <c r="AU686" s="195">
        <f>10068.2*J686*POWER(10,-6)*10</f>
        <v>2.2653450000000002E-3</v>
      </c>
      <c r="AV686" s="196">
        <f t="shared" si="868"/>
        <v>0.80218909499999991</v>
      </c>
      <c r="AW686" s="197">
        <f t="shared" si="872"/>
        <v>0</v>
      </c>
      <c r="AX686" s="197">
        <f t="shared" si="873"/>
        <v>4.5000000000000009E-7</v>
      </c>
      <c r="AY686" s="197">
        <f t="shared" si="874"/>
        <v>3.6098509275000002E-7</v>
      </c>
    </row>
    <row r="687" spans="1:51" s="192" customFormat="1" ht="15" thickBot="1" x14ac:dyDescent="0.35">
      <c r="A687" s="182" t="s">
        <v>24</v>
      </c>
      <c r="B687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7" s="184" t="s">
        <v>210</v>
      </c>
      <c r="D687" s="185" t="s">
        <v>62</v>
      </c>
      <c r="E687" s="198">
        <f>E685</f>
        <v>1.0000000000000001E-5</v>
      </c>
      <c r="F687" s="199">
        <f>F682</f>
        <v>1</v>
      </c>
      <c r="G687" s="182">
        <v>0.85499999999999998</v>
      </c>
      <c r="H687" s="187">
        <f t="shared" si="864"/>
        <v>8.5500000000000011E-6</v>
      </c>
      <c r="I687" s="200">
        <f>0.15*I682</f>
        <v>3.87</v>
      </c>
      <c r="J687" s="202">
        <v>0</v>
      </c>
      <c r="K687" s="205" t="s">
        <v>200</v>
      </c>
      <c r="L687" s="205">
        <v>9</v>
      </c>
      <c r="M687" s="192" t="str">
        <f t="shared" si="865"/>
        <v>С6</v>
      </c>
      <c r="N687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7" s="192" t="str">
        <f t="shared" si="867"/>
        <v>Частичное-ликвидация</v>
      </c>
      <c r="P687" s="192" t="s">
        <v>85</v>
      </c>
      <c r="Q687" s="192" t="s">
        <v>85</v>
      </c>
      <c r="R687" s="192" t="s">
        <v>85</v>
      </c>
      <c r="S687" s="192" t="s">
        <v>85</v>
      </c>
      <c r="T687" s="192" t="s">
        <v>85</v>
      </c>
      <c r="U687" s="192" t="s">
        <v>85</v>
      </c>
      <c r="V687" s="192" t="s">
        <v>85</v>
      </c>
      <c r="W687" s="192" t="s">
        <v>85</v>
      </c>
      <c r="X687" s="192" t="s">
        <v>85</v>
      </c>
      <c r="Y687" s="192" t="s">
        <v>85</v>
      </c>
      <c r="Z687" s="192" t="s">
        <v>85</v>
      </c>
      <c r="AA687" s="192" t="s">
        <v>85</v>
      </c>
      <c r="AB687" s="192" t="s">
        <v>85</v>
      </c>
      <c r="AC687" s="192" t="s">
        <v>85</v>
      </c>
      <c r="AD687" s="192" t="s">
        <v>85</v>
      </c>
      <c r="AE687" s="192" t="s">
        <v>85</v>
      </c>
      <c r="AF687" s="192" t="s">
        <v>85</v>
      </c>
      <c r="AG687" s="192" t="s">
        <v>85</v>
      </c>
      <c r="AH687" s="192" t="s">
        <v>85</v>
      </c>
      <c r="AI687" s="192" t="s">
        <v>85</v>
      </c>
      <c r="AJ687" s="192">
        <v>0</v>
      </c>
      <c r="AK687" s="192">
        <v>0</v>
      </c>
      <c r="AL687" s="192">
        <f>0.1*$AL$2</f>
        <v>0.25</v>
      </c>
      <c r="AM687" s="192">
        <f>AM682</f>
        <v>2.7E-2</v>
      </c>
      <c r="AN687" s="192">
        <f>ROUNDUP(AN682/3,0)</f>
        <v>2</v>
      </c>
      <c r="AQ687" s="195">
        <f>AM687*I687*0.1+AL687</f>
        <v>0.26044899999999999</v>
      </c>
      <c r="AR687" s="195">
        <f t="shared" si="869"/>
        <v>2.6044899999999999E-2</v>
      </c>
      <c r="AS687" s="196">
        <f t="shared" si="870"/>
        <v>0</v>
      </c>
      <c r="AT687" s="196">
        <f t="shared" si="871"/>
        <v>7.1623474999999992E-2</v>
      </c>
      <c r="AU687" s="195">
        <f>1333*J686*POWER(10,-6)</f>
        <v>2.9992499999999998E-5</v>
      </c>
      <c r="AV687" s="196">
        <f t="shared" si="868"/>
        <v>0.35814736749999998</v>
      </c>
      <c r="AW687" s="197">
        <f t="shared" si="872"/>
        <v>0</v>
      </c>
      <c r="AX687" s="197">
        <f t="shared" si="873"/>
        <v>0</v>
      </c>
      <c r="AY687" s="197">
        <f t="shared" si="874"/>
        <v>3.0621599921250003E-6</v>
      </c>
    </row>
    <row r="688" spans="1:51" s="192" customFormat="1" x14ac:dyDescent="0.3">
      <c r="A688" s="193"/>
      <c r="B688" s="193"/>
      <c r="D688" s="285"/>
      <c r="E688" s="286"/>
      <c r="F688" s="287"/>
      <c r="G688" s="193"/>
      <c r="H688" s="197"/>
      <c r="I688" s="196"/>
      <c r="J688" s="193"/>
      <c r="K688" s="193"/>
      <c r="L688" s="193"/>
      <c r="P688" s="192" t="s">
        <v>85</v>
      </c>
      <c r="Q688" s="192" t="s">
        <v>85</v>
      </c>
      <c r="R688" s="192" t="s">
        <v>85</v>
      </c>
      <c r="S688" s="192" t="s">
        <v>85</v>
      </c>
      <c r="T688" s="192" t="s">
        <v>85</v>
      </c>
      <c r="U688" s="192" t="s">
        <v>85</v>
      </c>
      <c r="V688" s="192" t="s">
        <v>85</v>
      </c>
      <c r="W688" s="192" t="s">
        <v>85</v>
      </c>
      <c r="X688" s="192" t="s">
        <v>85</v>
      </c>
      <c r="Y688" s="192" t="s">
        <v>85</v>
      </c>
      <c r="Z688" s="192" t="s">
        <v>85</v>
      </c>
      <c r="AA688" s="192" t="s">
        <v>85</v>
      </c>
      <c r="AB688" s="192" t="s">
        <v>85</v>
      </c>
      <c r="AC688" s="192" t="s">
        <v>85</v>
      </c>
      <c r="AD688" s="192" t="s">
        <v>85</v>
      </c>
      <c r="AE688" s="192" t="s">
        <v>85</v>
      </c>
      <c r="AF688" s="192" t="s">
        <v>85</v>
      </c>
      <c r="AG688" s="192" t="s">
        <v>85</v>
      </c>
      <c r="AH688" s="192" t="s">
        <v>85</v>
      </c>
      <c r="AI688" s="192" t="s">
        <v>85</v>
      </c>
      <c r="AQ688" s="195"/>
      <c r="AR688" s="195"/>
      <c r="AS688" s="196"/>
      <c r="AT688" s="196"/>
      <c r="AU688" s="195"/>
      <c r="AV688" s="196"/>
      <c r="AW688" s="197"/>
      <c r="AX688" s="197"/>
      <c r="AY688" s="197"/>
    </row>
    <row r="689" spans="1:51" s="192" customFormat="1" x14ac:dyDescent="0.3">
      <c r="A689" s="193"/>
      <c r="B689" s="193"/>
      <c r="D689" s="285"/>
      <c r="E689" s="286"/>
      <c r="F689" s="287"/>
      <c r="G689" s="193"/>
      <c r="H689" s="197"/>
      <c r="I689" s="196"/>
      <c r="J689" s="193"/>
      <c r="K689" s="193"/>
      <c r="L689" s="193"/>
      <c r="P689" s="192" t="s">
        <v>85</v>
      </c>
      <c r="Q689" s="192" t="s">
        <v>85</v>
      </c>
      <c r="R689" s="192" t="s">
        <v>85</v>
      </c>
      <c r="S689" s="192" t="s">
        <v>85</v>
      </c>
      <c r="T689" s="192" t="s">
        <v>85</v>
      </c>
      <c r="U689" s="192" t="s">
        <v>85</v>
      </c>
      <c r="V689" s="192" t="s">
        <v>85</v>
      </c>
      <c r="W689" s="192" t="s">
        <v>85</v>
      </c>
      <c r="X689" s="192" t="s">
        <v>85</v>
      </c>
      <c r="Y689" s="192" t="s">
        <v>85</v>
      </c>
      <c r="Z689" s="192" t="s">
        <v>85</v>
      </c>
      <c r="AA689" s="192" t="s">
        <v>85</v>
      </c>
      <c r="AB689" s="192" t="s">
        <v>85</v>
      </c>
      <c r="AC689" s="192" t="s">
        <v>85</v>
      </c>
      <c r="AD689" s="192" t="s">
        <v>85</v>
      </c>
      <c r="AE689" s="192" t="s">
        <v>85</v>
      </c>
      <c r="AF689" s="192" t="s">
        <v>85</v>
      </c>
      <c r="AG689" s="192" t="s">
        <v>85</v>
      </c>
      <c r="AH689" s="192" t="s">
        <v>85</v>
      </c>
      <c r="AI689" s="192" t="s">
        <v>85</v>
      </c>
      <c r="AQ689" s="195"/>
      <c r="AR689" s="195"/>
      <c r="AS689" s="196"/>
      <c r="AT689" s="196"/>
      <c r="AU689" s="195"/>
      <c r="AV689" s="196"/>
      <c r="AW689" s="197"/>
      <c r="AX689" s="197"/>
      <c r="AY689" s="197"/>
    </row>
    <row r="690" spans="1:51" s="192" customFormat="1" x14ac:dyDescent="0.3">
      <c r="A690" s="193"/>
      <c r="B690" s="193"/>
      <c r="D690" s="285"/>
      <c r="E690" s="286"/>
      <c r="F690" s="287"/>
      <c r="G690" s="193"/>
      <c r="H690" s="197"/>
      <c r="I690" s="196"/>
      <c r="J690" s="193"/>
      <c r="K690" s="193"/>
      <c r="L690" s="193"/>
      <c r="P690" s="192" t="s">
        <v>85</v>
      </c>
      <c r="Q690" s="192" t="s">
        <v>85</v>
      </c>
      <c r="R690" s="192" t="s">
        <v>85</v>
      </c>
      <c r="S690" s="192" t="s">
        <v>85</v>
      </c>
      <c r="T690" s="192" t="s">
        <v>85</v>
      </c>
      <c r="U690" s="192" t="s">
        <v>85</v>
      </c>
      <c r="V690" s="192" t="s">
        <v>85</v>
      </c>
      <c r="W690" s="192" t="s">
        <v>85</v>
      </c>
      <c r="X690" s="192" t="s">
        <v>85</v>
      </c>
      <c r="Y690" s="192" t="s">
        <v>85</v>
      </c>
      <c r="Z690" s="192" t="s">
        <v>85</v>
      </c>
      <c r="AA690" s="192" t="s">
        <v>85</v>
      </c>
      <c r="AB690" s="192" t="s">
        <v>85</v>
      </c>
      <c r="AC690" s="192" t="s">
        <v>85</v>
      </c>
      <c r="AD690" s="192" t="s">
        <v>85</v>
      </c>
      <c r="AE690" s="192" t="s">
        <v>85</v>
      </c>
      <c r="AF690" s="192" t="s">
        <v>85</v>
      </c>
      <c r="AG690" s="192" t="s">
        <v>85</v>
      </c>
      <c r="AH690" s="192" t="s">
        <v>85</v>
      </c>
      <c r="AI690" s="192" t="s">
        <v>85</v>
      </c>
      <c r="AQ690" s="195"/>
      <c r="AR690" s="195"/>
      <c r="AS690" s="196"/>
      <c r="AT690" s="196"/>
      <c r="AU690" s="195"/>
      <c r="AV690" s="196"/>
      <c r="AW690" s="197"/>
      <c r="AX690" s="197"/>
      <c r="AY690" s="197"/>
    </row>
    <row r="691" spans="1:51" ht="15" thickBot="1" x14ac:dyDescent="0.35">
      <c r="P691" t="s">
        <v>85</v>
      </c>
      <c r="Q691" t="s">
        <v>85</v>
      </c>
      <c r="R691" t="s">
        <v>85</v>
      </c>
      <c r="S691" t="s">
        <v>85</v>
      </c>
      <c r="T691" t="s">
        <v>85</v>
      </c>
      <c r="U691" t="s">
        <v>85</v>
      </c>
      <c r="V691" t="s">
        <v>85</v>
      </c>
      <c r="W691" t="s">
        <v>85</v>
      </c>
      <c r="X691" t="s">
        <v>85</v>
      </c>
      <c r="Y691" t="s">
        <v>85</v>
      </c>
      <c r="Z691" t="s">
        <v>85</v>
      </c>
      <c r="AA691" t="s">
        <v>85</v>
      </c>
      <c r="AB691" t="s">
        <v>85</v>
      </c>
      <c r="AC691" t="s">
        <v>85</v>
      </c>
      <c r="AD691" t="s">
        <v>85</v>
      </c>
      <c r="AE691" t="s">
        <v>85</v>
      </c>
      <c r="AF691" t="s">
        <v>85</v>
      </c>
      <c r="AG691" t="s">
        <v>85</v>
      </c>
      <c r="AH691" t="s">
        <v>85</v>
      </c>
      <c r="AI691" t="s">
        <v>85</v>
      </c>
    </row>
    <row r="692" spans="1:51" s="192" customFormat="1" ht="42.6" thickBot="1" x14ac:dyDescent="0.35">
      <c r="A692" s="182" t="s">
        <v>19</v>
      </c>
      <c r="B692" s="332" t="s">
        <v>409</v>
      </c>
      <c r="C692" s="184" t="s">
        <v>205</v>
      </c>
      <c r="D692" s="185" t="s">
        <v>60</v>
      </c>
      <c r="E692" s="186">
        <v>1E-4</v>
      </c>
      <c r="F692" s="183">
        <v>1</v>
      </c>
      <c r="G692" s="182">
        <v>0.1</v>
      </c>
      <c r="H692" s="187">
        <f t="shared" ref="H692:H697" si="876">E692*F692*G692</f>
        <v>1.0000000000000001E-5</v>
      </c>
      <c r="I692" s="188">
        <v>26.62</v>
      </c>
      <c r="J692" s="189">
        <f>I692</f>
        <v>26.62</v>
      </c>
      <c r="K692" s="190" t="s">
        <v>184</v>
      </c>
      <c r="L692" s="191">
        <f>I692*20</f>
        <v>532.4</v>
      </c>
      <c r="M692" s="192" t="str">
        <f t="shared" ref="M692:M697" si="877">A692</f>
        <v>С1</v>
      </c>
      <c r="N692" s="192" t="str">
        <f t="shared" ref="N692:N697" si="878">B692</f>
        <v>Теплообменник насыщенного/регенерированного амина поз. Т-411А Рег.№ ТО-76(У), Учетный номер – №43-20-4594 ОК(НХС) Заводской № KNMU-087S,</v>
      </c>
      <c r="O692" s="192" t="str">
        <f t="shared" ref="O692:O697" si="879">D692</f>
        <v>Полное-пожар</v>
      </c>
      <c r="P692" s="192">
        <v>18.8</v>
      </c>
      <c r="Q692" s="192">
        <v>26.1</v>
      </c>
      <c r="R692" s="192">
        <v>37.4</v>
      </c>
      <c r="S692" s="192">
        <v>69.900000000000006</v>
      </c>
      <c r="T692" s="192" t="s">
        <v>85</v>
      </c>
      <c r="U692" s="192" t="s">
        <v>85</v>
      </c>
      <c r="V692" s="192" t="s">
        <v>85</v>
      </c>
      <c r="W692" s="192" t="s">
        <v>85</v>
      </c>
      <c r="X692" s="192" t="s">
        <v>85</v>
      </c>
      <c r="Y692" s="192" t="s">
        <v>85</v>
      </c>
      <c r="Z692" s="192" t="s">
        <v>85</v>
      </c>
      <c r="AA692" s="192" t="s">
        <v>85</v>
      </c>
      <c r="AB692" s="192" t="s">
        <v>85</v>
      </c>
      <c r="AC692" s="192" t="s">
        <v>85</v>
      </c>
      <c r="AD692" s="192" t="s">
        <v>85</v>
      </c>
      <c r="AE692" s="192" t="s">
        <v>85</v>
      </c>
      <c r="AF692" s="192" t="s">
        <v>85</v>
      </c>
      <c r="AG692" s="192" t="s">
        <v>85</v>
      </c>
      <c r="AH692" s="192" t="s">
        <v>85</v>
      </c>
      <c r="AI692" s="192" t="s">
        <v>85</v>
      </c>
      <c r="AJ692" s="193">
        <v>1</v>
      </c>
      <c r="AK692" s="193">
        <v>2</v>
      </c>
      <c r="AL692" s="194">
        <v>2.2000000000000002</v>
      </c>
      <c r="AM692" s="194">
        <v>0.125</v>
      </c>
      <c r="AN692" s="194">
        <v>4</v>
      </c>
      <c r="AQ692" s="195">
        <f>AM692*I692+AL692</f>
        <v>5.5274999999999999</v>
      </c>
      <c r="AR692" s="195">
        <f>0.1*AQ692</f>
        <v>0.55274999999999996</v>
      </c>
      <c r="AS692" s="196">
        <f>AJ692*3+0.25*AK692</f>
        <v>3.5</v>
      </c>
      <c r="AT692" s="196">
        <f>SUM(AQ692:AS692)/4</f>
        <v>2.3950624999999999</v>
      </c>
      <c r="AU692" s="195">
        <f>10068.2*J692*POWER(10,-6)</f>
        <v>0.26801548400000003</v>
      </c>
      <c r="AV692" s="196">
        <f t="shared" ref="AV692:AV697" si="880">AU692+AT692+AS692+AR692+AQ692</f>
        <v>12.243327984</v>
      </c>
      <c r="AW692" s="197">
        <f>AJ692*H692</f>
        <v>1.0000000000000001E-5</v>
      </c>
      <c r="AX692" s="197">
        <f>H692*AK692</f>
        <v>2.0000000000000002E-5</v>
      </c>
      <c r="AY692" s="197">
        <f>H692*AV692</f>
        <v>1.2243327984000002E-4</v>
      </c>
    </row>
    <row r="693" spans="1:51" s="192" customFormat="1" ht="15" thickBot="1" x14ac:dyDescent="0.35">
      <c r="A693" s="182" t="s">
        <v>20</v>
      </c>
      <c r="B693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3" s="184" t="s">
        <v>206</v>
      </c>
      <c r="D693" s="185" t="s">
        <v>63</v>
      </c>
      <c r="E693" s="198">
        <f>E692</f>
        <v>1E-4</v>
      </c>
      <c r="F693" s="199">
        <f>F692</f>
        <v>1</v>
      </c>
      <c r="G693" s="182">
        <v>0.18000000000000002</v>
      </c>
      <c r="H693" s="187">
        <f t="shared" si="876"/>
        <v>1.8000000000000004E-5</v>
      </c>
      <c r="I693" s="200">
        <f>I692</f>
        <v>26.62</v>
      </c>
      <c r="J693" s="201">
        <v>0.12</v>
      </c>
      <c r="K693" s="190" t="s">
        <v>185</v>
      </c>
      <c r="L693" s="191">
        <v>0</v>
      </c>
      <c r="M693" s="192" t="str">
        <f t="shared" si="877"/>
        <v>С2</v>
      </c>
      <c r="N693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3" s="192" t="str">
        <f t="shared" si="879"/>
        <v>Полное-взрыв</v>
      </c>
      <c r="P693" s="192" t="s">
        <v>85</v>
      </c>
      <c r="Q693" s="192" t="s">
        <v>85</v>
      </c>
      <c r="R693" s="192" t="s">
        <v>85</v>
      </c>
      <c r="S693" s="192" t="s">
        <v>85</v>
      </c>
      <c r="T693" s="192">
        <v>0</v>
      </c>
      <c r="U693" s="192">
        <v>0</v>
      </c>
      <c r="V693" s="192">
        <v>45.6</v>
      </c>
      <c r="W693" s="192">
        <v>124.6</v>
      </c>
      <c r="X693" s="192">
        <v>213.6</v>
      </c>
      <c r="Y693" s="192" t="s">
        <v>85</v>
      </c>
      <c r="Z693" s="192" t="s">
        <v>85</v>
      </c>
      <c r="AA693" s="192" t="s">
        <v>85</v>
      </c>
      <c r="AB693" s="192" t="s">
        <v>85</v>
      </c>
      <c r="AC693" s="192" t="s">
        <v>85</v>
      </c>
      <c r="AD693" s="192" t="s">
        <v>85</v>
      </c>
      <c r="AE693" s="192" t="s">
        <v>85</v>
      </c>
      <c r="AF693" s="192" t="s">
        <v>85</v>
      </c>
      <c r="AG693" s="192" t="s">
        <v>85</v>
      </c>
      <c r="AH693" s="192" t="s">
        <v>85</v>
      </c>
      <c r="AI693" s="192" t="s">
        <v>85</v>
      </c>
      <c r="AJ693" s="193">
        <v>2</v>
      </c>
      <c r="AK693" s="193">
        <v>2</v>
      </c>
      <c r="AL693" s="192">
        <f>AL692</f>
        <v>2.2000000000000002</v>
      </c>
      <c r="AM693" s="192">
        <f>AM692</f>
        <v>0.125</v>
      </c>
      <c r="AN693" s="192">
        <f>AN692</f>
        <v>4</v>
      </c>
      <c r="AQ693" s="195">
        <f>AM693*I693+AL693</f>
        <v>5.5274999999999999</v>
      </c>
      <c r="AR693" s="195">
        <f t="shared" ref="AR693:AR697" si="881">0.1*AQ693</f>
        <v>0.55274999999999996</v>
      </c>
      <c r="AS693" s="196">
        <f t="shared" ref="AS693:AS697" si="882">AJ693*3+0.25*AK693</f>
        <v>6.5</v>
      </c>
      <c r="AT693" s="196">
        <f t="shared" ref="AT693:AT697" si="883">SUM(AQ693:AS693)/4</f>
        <v>3.1450624999999999</v>
      </c>
      <c r="AU693" s="195">
        <f>10068.2*J693*POWER(10,-6)*10</f>
        <v>1.208184E-2</v>
      </c>
      <c r="AV693" s="196">
        <f t="shared" si="880"/>
        <v>15.73739434</v>
      </c>
      <c r="AW693" s="197">
        <f t="shared" ref="AW693:AW697" si="884">AJ693*H693</f>
        <v>3.6000000000000008E-5</v>
      </c>
      <c r="AX693" s="197">
        <f t="shared" ref="AX693:AX697" si="885">H693*AK693</f>
        <v>3.6000000000000008E-5</v>
      </c>
      <c r="AY693" s="197">
        <f t="shared" ref="AY693:AY697" si="886">H693*AV693</f>
        <v>2.8327309812000004E-4</v>
      </c>
    </row>
    <row r="694" spans="1:51" s="192" customFormat="1" x14ac:dyDescent="0.3">
      <c r="A694" s="182" t="s">
        <v>21</v>
      </c>
      <c r="B694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4" s="184" t="s">
        <v>207</v>
      </c>
      <c r="D694" s="185" t="s">
        <v>61</v>
      </c>
      <c r="E694" s="198">
        <f>E692</f>
        <v>1E-4</v>
      </c>
      <c r="F694" s="199">
        <f>F692</f>
        <v>1</v>
      </c>
      <c r="G694" s="182">
        <v>0.72000000000000008</v>
      </c>
      <c r="H694" s="187">
        <f t="shared" si="876"/>
        <v>7.2000000000000015E-5</v>
      </c>
      <c r="I694" s="200">
        <f>I692</f>
        <v>26.62</v>
      </c>
      <c r="J694" s="202">
        <v>0</v>
      </c>
      <c r="K694" s="190" t="s">
        <v>186</v>
      </c>
      <c r="L694" s="191">
        <v>0</v>
      </c>
      <c r="M694" s="192" t="str">
        <f t="shared" si="877"/>
        <v>С3</v>
      </c>
      <c r="N694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4" s="192" t="str">
        <f t="shared" si="879"/>
        <v>Полное-ликвидация</v>
      </c>
      <c r="P694" s="192" t="s">
        <v>85</v>
      </c>
      <c r="Q694" s="192" t="s">
        <v>85</v>
      </c>
      <c r="R694" s="192" t="s">
        <v>85</v>
      </c>
      <c r="S694" s="192" t="s">
        <v>85</v>
      </c>
      <c r="T694" s="192" t="s">
        <v>85</v>
      </c>
      <c r="U694" s="192" t="s">
        <v>85</v>
      </c>
      <c r="V694" s="192" t="s">
        <v>85</v>
      </c>
      <c r="W694" s="192" t="s">
        <v>85</v>
      </c>
      <c r="X694" s="192" t="s">
        <v>85</v>
      </c>
      <c r="Y694" s="192" t="s">
        <v>85</v>
      </c>
      <c r="Z694" s="192" t="s">
        <v>85</v>
      </c>
      <c r="AA694" s="192" t="s">
        <v>85</v>
      </c>
      <c r="AB694" s="192" t="s">
        <v>85</v>
      </c>
      <c r="AC694" s="192" t="s">
        <v>85</v>
      </c>
      <c r="AD694" s="192" t="s">
        <v>85</v>
      </c>
      <c r="AE694" s="192" t="s">
        <v>85</v>
      </c>
      <c r="AF694" s="192" t="s">
        <v>85</v>
      </c>
      <c r="AG694" s="192" t="s">
        <v>85</v>
      </c>
      <c r="AH694" s="192" t="s">
        <v>85</v>
      </c>
      <c r="AI694" s="192" t="s">
        <v>85</v>
      </c>
      <c r="AJ694" s="192">
        <v>0</v>
      </c>
      <c r="AK694" s="192">
        <v>0</v>
      </c>
      <c r="AL694" s="192">
        <f>AL692</f>
        <v>2.2000000000000002</v>
      </c>
      <c r="AM694" s="192">
        <f>AM692</f>
        <v>0.125</v>
      </c>
      <c r="AN694" s="192">
        <f>AN692</f>
        <v>4</v>
      </c>
      <c r="AQ694" s="195">
        <f>AM694*I694*0.1+AL694</f>
        <v>2.5327500000000001</v>
      </c>
      <c r="AR694" s="195">
        <f t="shared" si="881"/>
        <v>0.25327500000000003</v>
      </c>
      <c r="AS694" s="196">
        <f t="shared" si="882"/>
        <v>0</v>
      </c>
      <c r="AT694" s="196">
        <f t="shared" si="883"/>
        <v>0.69650624999999999</v>
      </c>
      <c r="AU694" s="195">
        <f>1333*J693*POWER(10,-6)</f>
        <v>1.5996000000000001E-4</v>
      </c>
      <c r="AV694" s="196">
        <f t="shared" si="880"/>
        <v>3.48269121</v>
      </c>
      <c r="AW694" s="197">
        <f t="shared" si="884"/>
        <v>0</v>
      </c>
      <c r="AX694" s="197">
        <f t="shared" si="885"/>
        <v>0</v>
      </c>
      <c r="AY694" s="197">
        <f t="shared" si="886"/>
        <v>2.5075376712000005E-4</v>
      </c>
    </row>
    <row r="695" spans="1:51" s="192" customFormat="1" x14ac:dyDescent="0.3">
      <c r="A695" s="182" t="s">
        <v>22</v>
      </c>
      <c r="B695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5" s="184" t="s">
        <v>208</v>
      </c>
      <c r="D695" s="185" t="s">
        <v>86</v>
      </c>
      <c r="E695" s="186">
        <v>1E-3</v>
      </c>
      <c r="F695" s="199">
        <f>F692</f>
        <v>1</v>
      </c>
      <c r="G695" s="182">
        <v>0.1</v>
      </c>
      <c r="H695" s="187">
        <f t="shared" si="876"/>
        <v>1E-4</v>
      </c>
      <c r="I695" s="200">
        <f>0.15*I692</f>
        <v>3.9929999999999999</v>
      </c>
      <c r="J695" s="189">
        <f>I695</f>
        <v>3.9929999999999999</v>
      </c>
      <c r="K695" s="203" t="s">
        <v>188</v>
      </c>
      <c r="L695" s="204">
        <v>45390</v>
      </c>
      <c r="M695" s="192" t="str">
        <f t="shared" si="877"/>
        <v>С4</v>
      </c>
      <c r="N695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5" s="192" t="str">
        <f t="shared" si="879"/>
        <v>Частичное-пожар</v>
      </c>
      <c r="P695" s="192">
        <v>13.1</v>
      </c>
      <c r="Q695" s="192">
        <v>17.2</v>
      </c>
      <c r="R695" s="192">
        <v>23.5</v>
      </c>
      <c r="S695" s="192">
        <v>42.2</v>
      </c>
      <c r="T695" s="192" t="s">
        <v>85</v>
      </c>
      <c r="U695" s="192" t="s">
        <v>85</v>
      </c>
      <c r="V695" s="192" t="s">
        <v>85</v>
      </c>
      <c r="W695" s="192" t="s">
        <v>85</v>
      </c>
      <c r="X695" s="192" t="s">
        <v>85</v>
      </c>
      <c r="Y695" s="192" t="s">
        <v>85</v>
      </c>
      <c r="Z695" s="192" t="s">
        <v>85</v>
      </c>
      <c r="AA695" s="192" t="s">
        <v>85</v>
      </c>
      <c r="AB695" s="192" t="s">
        <v>85</v>
      </c>
      <c r="AC695" s="192" t="s">
        <v>85</v>
      </c>
      <c r="AD695" s="192" t="s">
        <v>85</v>
      </c>
      <c r="AE695" s="192" t="s">
        <v>85</v>
      </c>
      <c r="AF695" s="192" t="s">
        <v>85</v>
      </c>
      <c r="AG695" s="192" t="s">
        <v>85</v>
      </c>
      <c r="AH695" s="192" t="s">
        <v>85</v>
      </c>
      <c r="AI695" s="192" t="s">
        <v>85</v>
      </c>
      <c r="AJ695" s="192">
        <v>0</v>
      </c>
      <c r="AK695" s="192">
        <v>2</v>
      </c>
      <c r="AL695" s="192">
        <f>0.1*$AL$2</f>
        <v>0.25</v>
      </c>
      <c r="AM695" s="192">
        <f>AM692</f>
        <v>0.125</v>
      </c>
      <c r="AN695" s="192">
        <f>ROUNDUP(AN692/3,0)</f>
        <v>2</v>
      </c>
      <c r="AQ695" s="195">
        <f>AM695*I695+AL695</f>
        <v>0.74912500000000004</v>
      </c>
      <c r="AR695" s="195">
        <f t="shared" si="881"/>
        <v>7.4912500000000007E-2</v>
      </c>
      <c r="AS695" s="196">
        <f t="shared" si="882"/>
        <v>0.5</v>
      </c>
      <c r="AT695" s="196">
        <f t="shared" si="883"/>
        <v>0.33100937500000005</v>
      </c>
      <c r="AU695" s="195">
        <f>10068.2*J695*POWER(10,-6)</f>
        <v>4.02023226E-2</v>
      </c>
      <c r="AV695" s="196">
        <f t="shared" si="880"/>
        <v>1.6952491976000001</v>
      </c>
      <c r="AW695" s="197">
        <f t="shared" si="884"/>
        <v>0</v>
      </c>
      <c r="AX695" s="197">
        <f t="shared" si="885"/>
        <v>2.0000000000000001E-4</v>
      </c>
      <c r="AY695" s="197">
        <f t="shared" si="886"/>
        <v>1.6952491976000001E-4</v>
      </c>
    </row>
    <row r="696" spans="1:51" s="192" customFormat="1" x14ac:dyDescent="0.3">
      <c r="A696" s="182" t="s">
        <v>23</v>
      </c>
      <c r="B696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6" s="184" t="s">
        <v>209</v>
      </c>
      <c r="D696" s="185" t="s">
        <v>174</v>
      </c>
      <c r="E696" s="198">
        <f>E695</f>
        <v>1E-3</v>
      </c>
      <c r="F696" s="199">
        <f>F692</f>
        <v>1</v>
      </c>
      <c r="G696" s="182">
        <v>4.5000000000000005E-2</v>
      </c>
      <c r="H696" s="187">
        <f t="shared" si="876"/>
        <v>4.5000000000000003E-5</v>
      </c>
      <c r="I696" s="200">
        <f>0.15*I692</f>
        <v>3.9929999999999999</v>
      </c>
      <c r="J696" s="189">
        <f>0.15*J693</f>
        <v>1.7999999999999999E-2</v>
      </c>
      <c r="K696" s="203" t="s">
        <v>189</v>
      </c>
      <c r="L696" s="204">
        <v>3</v>
      </c>
      <c r="M696" s="192" t="str">
        <f t="shared" si="877"/>
        <v>С5</v>
      </c>
      <c r="N696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6" s="192" t="str">
        <f t="shared" si="879"/>
        <v>Частичное-пожар-вспышка</v>
      </c>
      <c r="P696" s="192" t="s">
        <v>85</v>
      </c>
      <c r="Q696" s="192" t="s">
        <v>85</v>
      </c>
      <c r="R696" s="192" t="s">
        <v>85</v>
      </c>
      <c r="S696" s="192" t="s">
        <v>85</v>
      </c>
      <c r="T696" s="192" t="s">
        <v>85</v>
      </c>
      <c r="U696" s="192" t="s">
        <v>85</v>
      </c>
      <c r="V696" s="192" t="s">
        <v>85</v>
      </c>
      <c r="W696" s="192" t="s">
        <v>85</v>
      </c>
      <c r="X696" s="192" t="s">
        <v>85</v>
      </c>
      <c r="Y696" s="192" t="s">
        <v>85</v>
      </c>
      <c r="Z696" s="192" t="s">
        <v>85</v>
      </c>
      <c r="AA696" s="192">
        <v>8.9</v>
      </c>
      <c r="AB696" s="192">
        <v>10.68</v>
      </c>
      <c r="AC696" s="192" t="s">
        <v>85</v>
      </c>
      <c r="AD696" s="192" t="s">
        <v>85</v>
      </c>
      <c r="AE696" s="192" t="s">
        <v>85</v>
      </c>
      <c r="AF696" s="192" t="s">
        <v>85</v>
      </c>
      <c r="AG696" s="192" t="s">
        <v>85</v>
      </c>
      <c r="AH696" s="192" t="s">
        <v>85</v>
      </c>
      <c r="AI696" s="192" t="s">
        <v>85</v>
      </c>
      <c r="AJ696" s="192">
        <v>0</v>
      </c>
      <c r="AK696" s="192">
        <v>1</v>
      </c>
      <c r="AL696" s="192">
        <f>0.1*$AL$2</f>
        <v>0.25</v>
      </c>
      <c r="AM696" s="192">
        <f>AM692</f>
        <v>0.125</v>
      </c>
      <c r="AN696" s="192">
        <f>ROUNDUP(AN692/3,0)</f>
        <v>2</v>
      </c>
      <c r="AQ696" s="195">
        <f t="shared" ref="AQ696" si="887">AM696*I696+AL696</f>
        <v>0.74912500000000004</v>
      </c>
      <c r="AR696" s="195">
        <f t="shared" si="881"/>
        <v>7.4912500000000007E-2</v>
      </c>
      <c r="AS696" s="196">
        <f t="shared" si="882"/>
        <v>0.25</v>
      </c>
      <c r="AT696" s="196">
        <f t="shared" si="883"/>
        <v>0.26850937500000005</v>
      </c>
      <c r="AU696" s="195">
        <f>10068.2*J696*POWER(10,-6)*10</f>
        <v>1.8122759999999998E-3</v>
      </c>
      <c r="AV696" s="196">
        <f t="shared" si="880"/>
        <v>1.3443591510000001</v>
      </c>
      <c r="AW696" s="197">
        <f t="shared" si="884"/>
        <v>0</v>
      </c>
      <c r="AX696" s="197">
        <f t="shared" si="885"/>
        <v>4.5000000000000003E-5</v>
      </c>
      <c r="AY696" s="197">
        <f t="shared" si="886"/>
        <v>6.049616179500001E-5</v>
      </c>
    </row>
    <row r="697" spans="1:51" s="192" customFormat="1" ht="15" thickBot="1" x14ac:dyDescent="0.35">
      <c r="A697" s="182" t="s">
        <v>24</v>
      </c>
      <c r="B697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7" s="184" t="s">
        <v>210</v>
      </c>
      <c r="D697" s="185" t="s">
        <v>62</v>
      </c>
      <c r="E697" s="198">
        <f>E695</f>
        <v>1E-3</v>
      </c>
      <c r="F697" s="199">
        <f>F692</f>
        <v>1</v>
      </c>
      <c r="G697" s="182">
        <v>0.85499999999999998</v>
      </c>
      <c r="H697" s="187">
        <f t="shared" si="876"/>
        <v>8.5499999999999997E-4</v>
      </c>
      <c r="I697" s="200">
        <f>0.15*I692</f>
        <v>3.9929999999999999</v>
      </c>
      <c r="J697" s="202">
        <v>0</v>
      </c>
      <c r="K697" s="205" t="s">
        <v>200</v>
      </c>
      <c r="L697" s="205">
        <v>9</v>
      </c>
      <c r="M697" s="192" t="str">
        <f t="shared" si="877"/>
        <v>С6</v>
      </c>
      <c r="N697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7" s="192" t="str">
        <f t="shared" si="879"/>
        <v>Частичное-ликвидация</v>
      </c>
      <c r="P697" s="192" t="s">
        <v>85</v>
      </c>
      <c r="Q697" s="192" t="s">
        <v>85</v>
      </c>
      <c r="R697" s="192" t="s">
        <v>85</v>
      </c>
      <c r="S697" s="192" t="s">
        <v>85</v>
      </c>
      <c r="T697" s="192" t="s">
        <v>85</v>
      </c>
      <c r="U697" s="192" t="s">
        <v>85</v>
      </c>
      <c r="V697" s="192" t="s">
        <v>85</v>
      </c>
      <c r="W697" s="192" t="s">
        <v>85</v>
      </c>
      <c r="X697" s="192" t="s">
        <v>85</v>
      </c>
      <c r="Y697" s="192" t="s">
        <v>85</v>
      </c>
      <c r="Z697" s="192" t="s">
        <v>85</v>
      </c>
      <c r="AA697" s="192" t="s">
        <v>85</v>
      </c>
      <c r="AB697" s="192" t="s">
        <v>85</v>
      </c>
      <c r="AC697" s="192" t="s">
        <v>85</v>
      </c>
      <c r="AD697" s="192" t="s">
        <v>85</v>
      </c>
      <c r="AE697" s="192" t="s">
        <v>85</v>
      </c>
      <c r="AF697" s="192" t="s">
        <v>85</v>
      </c>
      <c r="AG697" s="192" t="s">
        <v>85</v>
      </c>
      <c r="AH697" s="192" t="s">
        <v>85</v>
      </c>
      <c r="AI697" s="192" t="s">
        <v>85</v>
      </c>
      <c r="AJ697" s="192">
        <v>0</v>
      </c>
      <c r="AK697" s="192">
        <v>0</v>
      </c>
      <c r="AL697" s="192">
        <f>0.1*$AL$2</f>
        <v>0.25</v>
      </c>
      <c r="AM697" s="192">
        <f>AM692</f>
        <v>0.125</v>
      </c>
      <c r="AN697" s="192">
        <f>ROUNDUP(AN692/3,0)</f>
        <v>2</v>
      </c>
      <c r="AQ697" s="195">
        <f>AM697*I697*0.1+AL697</f>
        <v>0.29991250000000003</v>
      </c>
      <c r="AR697" s="195">
        <f t="shared" si="881"/>
        <v>2.9991250000000004E-2</v>
      </c>
      <c r="AS697" s="196">
        <f t="shared" si="882"/>
        <v>0</v>
      </c>
      <c r="AT697" s="196">
        <f t="shared" si="883"/>
        <v>8.2475937500000013E-2</v>
      </c>
      <c r="AU697" s="195">
        <f>1333*J696*POWER(10,-6)</f>
        <v>2.3993999999999998E-5</v>
      </c>
      <c r="AV697" s="196">
        <f t="shared" si="880"/>
        <v>0.41240368150000006</v>
      </c>
      <c r="AW697" s="197">
        <f t="shared" si="884"/>
        <v>0</v>
      </c>
      <c r="AX697" s="197">
        <f t="shared" si="885"/>
        <v>0</v>
      </c>
      <c r="AY697" s="197">
        <f t="shared" si="886"/>
        <v>3.5260514768250005E-4</v>
      </c>
    </row>
    <row r="698" spans="1:51" s="192" customFormat="1" x14ac:dyDescent="0.3">
      <c r="A698" s="193"/>
      <c r="B698" s="193"/>
      <c r="D698" s="285"/>
      <c r="E698" s="286"/>
      <c r="F698" s="287"/>
      <c r="G698" s="193"/>
      <c r="H698" s="197"/>
      <c r="I698" s="196"/>
      <c r="J698" s="193"/>
      <c r="K698" s="193"/>
      <c r="L698" s="193"/>
      <c r="P698" s="192" t="s">
        <v>85</v>
      </c>
      <c r="Q698" s="192" t="s">
        <v>85</v>
      </c>
      <c r="R698" s="192" t="s">
        <v>85</v>
      </c>
      <c r="S698" s="192" t="s">
        <v>85</v>
      </c>
      <c r="T698" s="192" t="s">
        <v>85</v>
      </c>
      <c r="U698" s="192" t="s">
        <v>85</v>
      </c>
      <c r="V698" s="192" t="s">
        <v>85</v>
      </c>
      <c r="W698" s="192" t="s">
        <v>85</v>
      </c>
      <c r="X698" s="192" t="s">
        <v>85</v>
      </c>
      <c r="Y698" s="192" t="s">
        <v>85</v>
      </c>
      <c r="Z698" s="192" t="s">
        <v>85</v>
      </c>
      <c r="AA698" s="192" t="s">
        <v>85</v>
      </c>
      <c r="AB698" s="192" t="s">
        <v>85</v>
      </c>
      <c r="AC698" s="192" t="s">
        <v>85</v>
      </c>
      <c r="AD698" s="192" t="s">
        <v>85</v>
      </c>
      <c r="AE698" s="192" t="s">
        <v>85</v>
      </c>
      <c r="AF698" s="192" t="s">
        <v>85</v>
      </c>
      <c r="AG698" s="192" t="s">
        <v>85</v>
      </c>
      <c r="AH698" s="192" t="s">
        <v>85</v>
      </c>
      <c r="AI698" s="192" t="s">
        <v>85</v>
      </c>
      <c r="AQ698" s="195"/>
      <c r="AR698" s="195"/>
      <c r="AS698" s="196"/>
      <c r="AT698" s="196"/>
      <c r="AU698" s="195"/>
      <c r="AV698" s="196"/>
      <c r="AW698" s="197"/>
      <c r="AX698" s="197"/>
      <c r="AY698" s="197"/>
    </row>
    <row r="699" spans="1:51" s="192" customFormat="1" x14ac:dyDescent="0.3">
      <c r="A699" s="193"/>
      <c r="B699" s="193"/>
      <c r="D699" s="285"/>
      <c r="E699" s="286"/>
      <c r="F699" s="287"/>
      <c r="G699" s="193"/>
      <c r="H699" s="197"/>
      <c r="I699" s="196"/>
      <c r="J699" s="193"/>
      <c r="K699" s="193"/>
      <c r="L699" s="193"/>
      <c r="P699" s="192" t="s">
        <v>85</v>
      </c>
      <c r="Q699" s="192" t="s">
        <v>85</v>
      </c>
      <c r="R699" s="192" t="s">
        <v>85</v>
      </c>
      <c r="S699" s="192" t="s">
        <v>85</v>
      </c>
      <c r="T699" s="192" t="s">
        <v>85</v>
      </c>
      <c r="U699" s="192" t="s">
        <v>85</v>
      </c>
      <c r="V699" s="192" t="s">
        <v>85</v>
      </c>
      <c r="W699" s="192" t="s">
        <v>85</v>
      </c>
      <c r="X699" s="192" t="s">
        <v>85</v>
      </c>
      <c r="Y699" s="192" t="s">
        <v>85</v>
      </c>
      <c r="Z699" s="192" t="s">
        <v>85</v>
      </c>
      <c r="AA699" s="192" t="s">
        <v>85</v>
      </c>
      <c r="AB699" s="192" t="s">
        <v>85</v>
      </c>
      <c r="AC699" s="192" t="s">
        <v>85</v>
      </c>
      <c r="AD699" s="192" t="s">
        <v>85</v>
      </c>
      <c r="AE699" s="192" t="s">
        <v>85</v>
      </c>
      <c r="AF699" s="192" t="s">
        <v>85</v>
      </c>
      <c r="AG699" s="192" t="s">
        <v>85</v>
      </c>
      <c r="AH699" s="192" t="s">
        <v>85</v>
      </c>
      <c r="AI699" s="192" t="s">
        <v>85</v>
      </c>
      <c r="AQ699" s="195"/>
      <c r="AR699" s="195"/>
      <c r="AS699" s="196"/>
      <c r="AT699" s="196"/>
      <c r="AU699" s="195"/>
      <c r="AV699" s="196"/>
      <c r="AW699" s="197"/>
      <c r="AX699" s="197"/>
      <c r="AY699" s="197"/>
    </row>
    <row r="700" spans="1:51" s="192" customFormat="1" x14ac:dyDescent="0.3">
      <c r="A700" s="193"/>
      <c r="B700" s="193"/>
      <c r="D700" s="285"/>
      <c r="E700" s="286"/>
      <c r="F700" s="287"/>
      <c r="G700" s="193"/>
      <c r="H700" s="197"/>
      <c r="I700" s="196"/>
      <c r="J700" s="193"/>
      <c r="K700" s="193"/>
      <c r="L700" s="193"/>
      <c r="P700" s="192" t="s">
        <v>85</v>
      </c>
      <c r="Q700" s="192" t="s">
        <v>85</v>
      </c>
      <c r="R700" s="192" t="s">
        <v>85</v>
      </c>
      <c r="S700" s="192" t="s">
        <v>85</v>
      </c>
      <c r="T700" s="192" t="s">
        <v>85</v>
      </c>
      <c r="U700" s="192" t="s">
        <v>85</v>
      </c>
      <c r="V700" s="192" t="s">
        <v>85</v>
      </c>
      <c r="W700" s="192" t="s">
        <v>85</v>
      </c>
      <c r="X700" s="192" t="s">
        <v>85</v>
      </c>
      <c r="Y700" s="192" t="s">
        <v>85</v>
      </c>
      <c r="Z700" s="192" t="s">
        <v>85</v>
      </c>
      <c r="AA700" s="192" t="s">
        <v>85</v>
      </c>
      <c r="AB700" s="192" t="s">
        <v>85</v>
      </c>
      <c r="AC700" s="192" t="s">
        <v>85</v>
      </c>
      <c r="AD700" s="192" t="s">
        <v>85</v>
      </c>
      <c r="AE700" s="192" t="s">
        <v>85</v>
      </c>
      <c r="AF700" s="192" t="s">
        <v>85</v>
      </c>
      <c r="AG700" s="192" t="s">
        <v>85</v>
      </c>
      <c r="AH700" s="192" t="s">
        <v>85</v>
      </c>
      <c r="AI700" s="192" t="s">
        <v>85</v>
      </c>
      <c r="AQ700" s="195"/>
      <c r="AR700" s="195"/>
      <c r="AS700" s="196"/>
      <c r="AT700" s="196"/>
      <c r="AU700" s="195"/>
      <c r="AV700" s="196"/>
      <c r="AW700" s="197"/>
      <c r="AX700" s="197"/>
      <c r="AY700" s="197"/>
    </row>
    <row r="701" spans="1:51" ht="15" thickBot="1" x14ac:dyDescent="0.35">
      <c r="P701" t="s">
        <v>85</v>
      </c>
      <c r="Q701" t="s">
        <v>85</v>
      </c>
      <c r="R701" t="s">
        <v>85</v>
      </c>
      <c r="S701" t="s">
        <v>85</v>
      </c>
      <c r="T701" t="s">
        <v>85</v>
      </c>
      <c r="U701" t="s">
        <v>85</v>
      </c>
      <c r="V701" t="s">
        <v>85</v>
      </c>
      <c r="W701" t="s">
        <v>85</v>
      </c>
      <c r="X701" t="s">
        <v>85</v>
      </c>
      <c r="Y701" t="s">
        <v>85</v>
      </c>
      <c r="Z701" t="s">
        <v>85</v>
      </c>
      <c r="AA701" t="s">
        <v>85</v>
      </c>
      <c r="AB701" t="s">
        <v>85</v>
      </c>
      <c r="AC701" t="s">
        <v>85</v>
      </c>
      <c r="AD701" t="s">
        <v>85</v>
      </c>
      <c r="AE701" t="s">
        <v>85</v>
      </c>
      <c r="AF701" t="s">
        <v>85</v>
      </c>
      <c r="AG701" t="s">
        <v>85</v>
      </c>
      <c r="AH701" t="s">
        <v>85</v>
      </c>
      <c r="AI701" t="s">
        <v>85</v>
      </c>
    </row>
    <row r="702" spans="1:51" s="192" customFormat="1" ht="70.2" thickBot="1" x14ac:dyDescent="0.35">
      <c r="A702" s="182" t="s">
        <v>19</v>
      </c>
      <c r="B702" s="332" t="s">
        <v>410</v>
      </c>
      <c r="C702" s="184" t="s">
        <v>205</v>
      </c>
      <c r="D702" s="185" t="s">
        <v>60</v>
      </c>
      <c r="E702" s="186">
        <v>1E-4</v>
      </c>
      <c r="F702" s="183">
        <v>1</v>
      </c>
      <c r="G702" s="182">
        <v>0.1</v>
      </c>
      <c r="H702" s="187">
        <f t="shared" ref="H702:H707" si="888">E702*F702*G702</f>
        <v>1.0000000000000001E-5</v>
      </c>
      <c r="I702" s="188">
        <v>26.62</v>
      </c>
      <c r="J702" s="189">
        <f>I702</f>
        <v>26.62</v>
      </c>
      <c r="K702" s="190" t="s">
        <v>184</v>
      </c>
      <c r="L702" s="191">
        <f>I702*20</f>
        <v>532.4</v>
      </c>
      <c r="M702" s="192" t="str">
        <f t="shared" ref="M702:M707" si="889">A702</f>
        <v>С1</v>
      </c>
      <c r="N702" s="192" t="str">
        <f t="shared" ref="N702:N707" si="890">B702</f>
        <v>Теплообменник насыщенного/регенерированного амина поз. Т-411В
Рег.№ ТО-77(У),
Учетный номер – №43-20-4595 ОК(НХС) Заводской № KNMU-088S,</v>
      </c>
      <c r="O702" s="192" t="str">
        <f t="shared" ref="O702:O707" si="891">D702</f>
        <v>Полное-пожар</v>
      </c>
      <c r="P702" s="192">
        <v>18.8</v>
      </c>
      <c r="Q702" s="192">
        <v>26.1</v>
      </c>
      <c r="R702" s="192">
        <v>37.4</v>
      </c>
      <c r="S702" s="192">
        <v>69.900000000000006</v>
      </c>
      <c r="T702" s="192" t="s">
        <v>85</v>
      </c>
      <c r="U702" s="192" t="s">
        <v>85</v>
      </c>
      <c r="V702" s="192" t="s">
        <v>85</v>
      </c>
      <c r="W702" s="192" t="s">
        <v>85</v>
      </c>
      <c r="X702" s="192" t="s">
        <v>85</v>
      </c>
      <c r="Y702" s="192" t="s">
        <v>85</v>
      </c>
      <c r="Z702" s="192" t="s">
        <v>85</v>
      </c>
      <c r="AA702" s="192" t="s">
        <v>85</v>
      </c>
      <c r="AB702" s="192" t="s">
        <v>85</v>
      </c>
      <c r="AC702" s="192" t="s">
        <v>85</v>
      </c>
      <c r="AD702" s="192" t="s">
        <v>85</v>
      </c>
      <c r="AE702" s="192" t="s">
        <v>85</v>
      </c>
      <c r="AF702" s="192" t="s">
        <v>85</v>
      </c>
      <c r="AG702" s="192" t="s">
        <v>85</v>
      </c>
      <c r="AH702" s="192" t="s">
        <v>85</v>
      </c>
      <c r="AI702" s="192" t="s">
        <v>85</v>
      </c>
      <c r="AJ702" s="193">
        <v>1</v>
      </c>
      <c r="AK702" s="193">
        <v>2</v>
      </c>
      <c r="AL702" s="194">
        <v>2.2000000000000002</v>
      </c>
      <c r="AM702" s="194">
        <v>0.125</v>
      </c>
      <c r="AN702" s="194">
        <v>4</v>
      </c>
      <c r="AQ702" s="195">
        <f>AM702*I702+AL702</f>
        <v>5.5274999999999999</v>
      </c>
      <c r="AR702" s="195">
        <f>0.1*AQ702</f>
        <v>0.55274999999999996</v>
      </c>
      <c r="AS702" s="196">
        <f>AJ702*3+0.25*AK702</f>
        <v>3.5</v>
      </c>
      <c r="AT702" s="196">
        <f>SUM(AQ702:AS702)/4</f>
        <v>2.3950624999999999</v>
      </c>
      <c r="AU702" s="195">
        <f>10068.2*J702*POWER(10,-6)</f>
        <v>0.26801548400000003</v>
      </c>
      <c r="AV702" s="196">
        <f t="shared" ref="AV702:AV707" si="892">AU702+AT702+AS702+AR702+AQ702</f>
        <v>12.243327984</v>
      </c>
      <c r="AW702" s="197">
        <f>AJ702*H702</f>
        <v>1.0000000000000001E-5</v>
      </c>
      <c r="AX702" s="197">
        <f>H702*AK702</f>
        <v>2.0000000000000002E-5</v>
      </c>
      <c r="AY702" s="197">
        <f>H702*AV702</f>
        <v>1.2243327984000002E-4</v>
      </c>
    </row>
    <row r="703" spans="1:51" s="192" customFormat="1" ht="15" thickBot="1" x14ac:dyDescent="0.35">
      <c r="A703" s="182" t="s">
        <v>20</v>
      </c>
      <c r="B703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3" s="184" t="s">
        <v>206</v>
      </c>
      <c r="D703" s="185" t="s">
        <v>63</v>
      </c>
      <c r="E703" s="198">
        <f>E702</f>
        <v>1E-4</v>
      </c>
      <c r="F703" s="199">
        <f>F702</f>
        <v>1</v>
      </c>
      <c r="G703" s="182">
        <v>0.18000000000000002</v>
      </c>
      <c r="H703" s="187">
        <f t="shared" si="888"/>
        <v>1.8000000000000004E-5</v>
      </c>
      <c r="I703" s="200">
        <f>I702</f>
        <v>26.62</v>
      </c>
      <c r="J703" s="201">
        <v>0.12</v>
      </c>
      <c r="K703" s="190" t="s">
        <v>185</v>
      </c>
      <c r="L703" s="191">
        <v>0</v>
      </c>
      <c r="M703" s="192" t="str">
        <f t="shared" si="889"/>
        <v>С2</v>
      </c>
      <c r="N703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3" s="192" t="str">
        <f t="shared" si="891"/>
        <v>Полное-взрыв</v>
      </c>
      <c r="P703" s="192" t="s">
        <v>85</v>
      </c>
      <c r="Q703" s="192" t="s">
        <v>85</v>
      </c>
      <c r="R703" s="192" t="s">
        <v>85</v>
      </c>
      <c r="S703" s="192" t="s">
        <v>85</v>
      </c>
      <c r="T703" s="192">
        <v>0</v>
      </c>
      <c r="U703" s="192">
        <v>0</v>
      </c>
      <c r="V703" s="192">
        <v>45.6</v>
      </c>
      <c r="W703" s="192">
        <v>124.6</v>
      </c>
      <c r="X703" s="192">
        <v>213.6</v>
      </c>
      <c r="Y703" s="192" t="s">
        <v>85</v>
      </c>
      <c r="Z703" s="192" t="s">
        <v>85</v>
      </c>
      <c r="AA703" s="192" t="s">
        <v>85</v>
      </c>
      <c r="AB703" s="192" t="s">
        <v>85</v>
      </c>
      <c r="AC703" s="192" t="s">
        <v>85</v>
      </c>
      <c r="AD703" s="192" t="s">
        <v>85</v>
      </c>
      <c r="AE703" s="192" t="s">
        <v>85</v>
      </c>
      <c r="AF703" s="192" t="s">
        <v>85</v>
      </c>
      <c r="AG703" s="192" t="s">
        <v>85</v>
      </c>
      <c r="AH703" s="192" t="s">
        <v>85</v>
      </c>
      <c r="AI703" s="192" t="s">
        <v>85</v>
      </c>
      <c r="AJ703" s="193">
        <v>2</v>
      </c>
      <c r="AK703" s="193">
        <v>2</v>
      </c>
      <c r="AL703" s="192">
        <f>AL702</f>
        <v>2.2000000000000002</v>
      </c>
      <c r="AM703" s="192">
        <f>AM702</f>
        <v>0.125</v>
      </c>
      <c r="AN703" s="192">
        <f>AN702</f>
        <v>4</v>
      </c>
      <c r="AQ703" s="195">
        <f>AM703*I703+AL703</f>
        <v>5.5274999999999999</v>
      </c>
      <c r="AR703" s="195">
        <f t="shared" ref="AR703:AR707" si="893">0.1*AQ703</f>
        <v>0.55274999999999996</v>
      </c>
      <c r="AS703" s="196">
        <f t="shared" ref="AS703:AS707" si="894">AJ703*3+0.25*AK703</f>
        <v>6.5</v>
      </c>
      <c r="AT703" s="196">
        <f t="shared" ref="AT703:AT707" si="895">SUM(AQ703:AS703)/4</f>
        <v>3.1450624999999999</v>
      </c>
      <c r="AU703" s="195">
        <f>10068.2*J703*POWER(10,-6)*10</f>
        <v>1.208184E-2</v>
      </c>
      <c r="AV703" s="196">
        <f t="shared" si="892"/>
        <v>15.73739434</v>
      </c>
      <c r="AW703" s="197">
        <f t="shared" ref="AW703:AW707" si="896">AJ703*H703</f>
        <v>3.6000000000000008E-5</v>
      </c>
      <c r="AX703" s="197">
        <f t="shared" ref="AX703:AX707" si="897">H703*AK703</f>
        <v>3.6000000000000008E-5</v>
      </c>
      <c r="AY703" s="197">
        <f t="shared" ref="AY703:AY707" si="898">H703*AV703</f>
        <v>2.8327309812000004E-4</v>
      </c>
    </row>
    <row r="704" spans="1:51" s="192" customFormat="1" x14ac:dyDescent="0.3">
      <c r="A704" s="182" t="s">
        <v>21</v>
      </c>
      <c r="B704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4" s="184" t="s">
        <v>207</v>
      </c>
      <c r="D704" s="185" t="s">
        <v>61</v>
      </c>
      <c r="E704" s="198">
        <f>E702</f>
        <v>1E-4</v>
      </c>
      <c r="F704" s="199">
        <f>F702</f>
        <v>1</v>
      </c>
      <c r="G704" s="182">
        <v>0.72000000000000008</v>
      </c>
      <c r="H704" s="187">
        <f t="shared" si="888"/>
        <v>7.2000000000000015E-5</v>
      </c>
      <c r="I704" s="200">
        <f>I702</f>
        <v>26.62</v>
      </c>
      <c r="J704" s="202">
        <v>0</v>
      </c>
      <c r="K704" s="190" t="s">
        <v>186</v>
      </c>
      <c r="L704" s="191">
        <v>0</v>
      </c>
      <c r="M704" s="192" t="str">
        <f t="shared" si="889"/>
        <v>С3</v>
      </c>
      <c r="N704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4" s="192" t="str">
        <f t="shared" si="891"/>
        <v>Полное-ликвидация</v>
      </c>
      <c r="P704" s="192" t="s">
        <v>85</v>
      </c>
      <c r="Q704" s="192" t="s">
        <v>85</v>
      </c>
      <c r="R704" s="192" t="s">
        <v>85</v>
      </c>
      <c r="S704" s="192" t="s">
        <v>85</v>
      </c>
      <c r="T704" s="192" t="s">
        <v>85</v>
      </c>
      <c r="U704" s="192" t="s">
        <v>85</v>
      </c>
      <c r="V704" s="192" t="s">
        <v>85</v>
      </c>
      <c r="W704" s="192" t="s">
        <v>85</v>
      </c>
      <c r="X704" s="192" t="s">
        <v>85</v>
      </c>
      <c r="Y704" s="192" t="s">
        <v>85</v>
      </c>
      <c r="Z704" s="192" t="s">
        <v>85</v>
      </c>
      <c r="AA704" s="192" t="s">
        <v>85</v>
      </c>
      <c r="AB704" s="192" t="s">
        <v>85</v>
      </c>
      <c r="AC704" s="192" t="s">
        <v>85</v>
      </c>
      <c r="AD704" s="192" t="s">
        <v>85</v>
      </c>
      <c r="AE704" s="192" t="s">
        <v>85</v>
      </c>
      <c r="AF704" s="192" t="s">
        <v>85</v>
      </c>
      <c r="AG704" s="192" t="s">
        <v>85</v>
      </c>
      <c r="AH704" s="192" t="s">
        <v>85</v>
      </c>
      <c r="AI704" s="192" t="s">
        <v>85</v>
      </c>
      <c r="AJ704" s="192">
        <v>0</v>
      </c>
      <c r="AK704" s="192">
        <v>0</v>
      </c>
      <c r="AL704" s="192">
        <f>AL702</f>
        <v>2.2000000000000002</v>
      </c>
      <c r="AM704" s="192">
        <f>AM702</f>
        <v>0.125</v>
      </c>
      <c r="AN704" s="192">
        <f>AN702</f>
        <v>4</v>
      </c>
      <c r="AQ704" s="195">
        <f>AM704*I704*0.1+AL704</f>
        <v>2.5327500000000001</v>
      </c>
      <c r="AR704" s="195">
        <f t="shared" si="893"/>
        <v>0.25327500000000003</v>
      </c>
      <c r="AS704" s="196">
        <f t="shared" si="894"/>
        <v>0</v>
      </c>
      <c r="AT704" s="196">
        <f t="shared" si="895"/>
        <v>0.69650624999999999</v>
      </c>
      <c r="AU704" s="195">
        <f>1333*J703*POWER(10,-6)</f>
        <v>1.5996000000000001E-4</v>
      </c>
      <c r="AV704" s="196">
        <f t="shared" si="892"/>
        <v>3.48269121</v>
      </c>
      <c r="AW704" s="197">
        <f t="shared" si="896"/>
        <v>0</v>
      </c>
      <c r="AX704" s="197">
        <f t="shared" si="897"/>
        <v>0</v>
      </c>
      <c r="AY704" s="197">
        <f t="shared" si="898"/>
        <v>2.5075376712000005E-4</v>
      </c>
    </row>
    <row r="705" spans="1:51" s="192" customFormat="1" x14ac:dyDescent="0.3">
      <c r="A705" s="182" t="s">
        <v>22</v>
      </c>
      <c r="B705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5" s="184" t="s">
        <v>208</v>
      </c>
      <c r="D705" s="185" t="s">
        <v>86</v>
      </c>
      <c r="E705" s="186">
        <v>1E-3</v>
      </c>
      <c r="F705" s="199">
        <f>F702</f>
        <v>1</v>
      </c>
      <c r="G705" s="182">
        <v>0.1</v>
      </c>
      <c r="H705" s="187">
        <f t="shared" si="888"/>
        <v>1E-4</v>
      </c>
      <c r="I705" s="200">
        <f>0.15*I702</f>
        <v>3.9929999999999999</v>
      </c>
      <c r="J705" s="189">
        <f>I705</f>
        <v>3.9929999999999999</v>
      </c>
      <c r="K705" s="203" t="s">
        <v>188</v>
      </c>
      <c r="L705" s="204">
        <v>45390</v>
      </c>
      <c r="M705" s="192" t="str">
        <f t="shared" si="889"/>
        <v>С4</v>
      </c>
      <c r="N705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5" s="192" t="str">
        <f t="shared" si="891"/>
        <v>Частичное-пожар</v>
      </c>
      <c r="P705" s="192">
        <v>13.1</v>
      </c>
      <c r="Q705" s="192">
        <v>17.2</v>
      </c>
      <c r="R705" s="192">
        <v>23.5</v>
      </c>
      <c r="S705" s="192">
        <v>42.2</v>
      </c>
      <c r="T705" s="192" t="s">
        <v>85</v>
      </c>
      <c r="U705" s="192" t="s">
        <v>85</v>
      </c>
      <c r="V705" s="192" t="s">
        <v>85</v>
      </c>
      <c r="W705" s="192" t="s">
        <v>85</v>
      </c>
      <c r="X705" s="192" t="s">
        <v>85</v>
      </c>
      <c r="Y705" s="192" t="s">
        <v>85</v>
      </c>
      <c r="Z705" s="192" t="s">
        <v>85</v>
      </c>
      <c r="AA705" s="192" t="s">
        <v>85</v>
      </c>
      <c r="AB705" s="192" t="s">
        <v>85</v>
      </c>
      <c r="AC705" s="192" t="s">
        <v>85</v>
      </c>
      <c r="AD705" s="192" t="s">
        <v>85</v>
      </c>
      <c r="AE705" s="192" t="s">
        <v>85</v>
      </c>
      <c r="AF705" s="192" t="s">
        <v>85</v>
      </c>
      <c r="AG705" s="192" t="s">
        <v>85</v>
      </c>
      <c r="AH705" s="192" t="s">
        <v>85</v>
      </c>
      <c r="AI705" s="192" t="s">
        <v>85</v>
      </c>
      <c r="AJ705" s="192">
        <v>0</v>
      </c>
      <c r="AK705" s="192">
        <v>2</v>
      </c>
      <c r="AL705" s="192">
        <f>0.1*$AL$2</f>
        <v>0.25</v>
      </c>
      <c r="AM705" s="192">
        <f>AM702</f>
        <v>0.125</v>
      </c>
      <c r="AN705" s="192">
        <f>ROUNDUP(AN702/3,0)</f>
        <v>2</v>
      </c>
      <c r="AQ705" s="195">
        <f>AM705*I705+AL705</f>
        <v>0.74912500000000004</v>
      </c>
      <c r="AR705" s="195">
        <f t="shared" si="893"/>
        <v>7.4912500000000007E-2</v>
      </c>
      <c r="AS705" s="196">
        <f t="shared" si="894"/>
        <v>0.5</v>
      </c>
      <c r="AT705" s="196">
        <f t="shared" si="895"/>
        <v>0.33100937500000005</v>
      </c>
      <c r="AU705" s="195">
        <f>10068.2*J705*POWER(10,-6)</f>
        <v>4.02023226E-2</v>
      </c>
      <c r="AV705" s="196">
        <f t="shared" si="892"/>
        <v>1.6952491976000001</v>
      </c>
      <c r="AW705" s="197">
        <f t="shared" si="896"/>
        <v>0</v>
      </c>
      <c r="AX705" s="197">
        <f t="shared" si="897"/>
        <v>2.0000000000000001E-4</v>
      </c>
      <c r="AY705" s="197">
        <f t="shared" si="898"/>
        <v>1.6952491976000001E-4</v>
      </c>
    </row>
    <row r="706" spans="1:51" s="192" customFormat="1" x14ac:dyDescent="0.3">
      <c r="A706" s="182" t="s">
        <v>23</v>
      </c>
      <c r="B706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6" s="184" t="s">
        <v>209</v>
      </c>
      <c r="D706" s="185" t="s">
        <v>174</v>
      </c>
      <c r="E706" s="198">
        <f>E705</f>
        <v>1E-3</v>
      </c>
      <c r="F706" s="199">
        <f>F702</f>
        <v>1</v>
      </c>
      <c r="G706" s="182">
        <v>4.5000000000000005E-2</v>
      </c>
      <c r="H706" s="187">
        <f t="shared" si="888"/>
        <v>4.5000000000000003E-5</v>
      </c>
      <c r="I706" s="200">
        <f>0.15*I702</f>
        <v>3.9929999999999999</v>
      </c>
      <c r="J706" s="189">
        <f>0.15*J703</f>
        <v>1.7999999999999999E-2</v>
      </c>
      <c r="K706" s="203" t="s">
        <v>189</v>
      </c>
      <c r="L706" s="204">
        <v>3</v>
      </c>
      <c r="M706" s="192" t="str">
        <f t="shared" si="889"/>
        <v>С5</v>
      </c>
      <c r="N706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6" s="192" t="str">
        <f t="shared" si="891"/>
        <v>Частичное-пожар-вспышка</v>
      </c>
      <c r="P706" s="192" t="s">
        <v>85</v>
      </c>
      <c r="Q706" s="192" t="s">
        <v>85</v>
      </c>
      <c r="R706" s="192" t="s">
        <v>85</v>
      </c>
      <c r="S706" s="192" t="s">
        <v>85</v>
      </c>
      <c r="T706" s="192" t="s">
        <v>85</v>
      </c>
      <c r="U706" s="192" t="s">
        <v>85</v>
      </c>
      <c r="V706" s="192" t="s">
        <v>85</v>
      </c>
      <c r="W706" s="192" t="s">
        <v>85</v>
      </c>
      <c r="X706" s="192" t="s">
        <v>85</v>
      </c>
      <c r="Y706" s="192" t="s">
        <v>85</v>
      </c>
      <c r="Z706" s="192" t="s">
        <v>85</v>
      </c>
      <c r="AA706" s="192">
        <v>8.9</v>
      </c>
      <c r="AB706" s="192">
        <v>10.68</v>
      </c>
      <c r="AC706" s="192" t="s">
        <v>85</v>
      </c>
      <c r="AD706" s="192" t="s">
        <v>85</v>
      </c>
      <c r="AE706" s="192" t="s">
        <v>85</v>
      </c>
      <c r="AF706" s="192" t="s">
        <v>85</v>
      </c>
      <c r="AG706" s="192" t="s">
        <v>85</v>
      </c>
      <c r="AH706" s="192" t="s">
        <v>85</v>
      </c>
      <c r="AI706" s="192" t="s">
        <v>85</v>
      </c>
      <c r="AJ706" s="192">
        <v>0</v>
      </c>
      <c r="AK706" s="192">
        <v>1</v>
      </c>
      <c r="AL706" s="192">
        <f>0.1*$AL$2</f>
        <v>0.25</v>
      </c>
      <c r="AM706" s="192">
        <f>AM702</f>
        <v>0.125</v>
      </c>
      <c r="AN706" s="192">
        <f>ROUNDUP(AN702/3,0)</f>
        <v>2</v>
      </c>
      <c r="AQ706" s="195">
        <f t="shared" ref="AQ706" si="899">AM706*I706+AL706</f>
        <v>0.74912500000000004</v>
      </c>
      <c r="AR706" s="195">
        <f t="shared" si="893"/>
        <v>7.4912500000000007E-2</v>
      </c>
      <c r="AS706" s="196">
        <f t="shared" si="894"/>
        <v>0.25</v>
      </c>
      <c r="AT706" s="196">
        <f t="shared" si="895"/>
        <v>0.26850937500000005</v>
      </c>
      <c r="AU706" s="195">
        <f>10068.2*J706*POWER(10,-6)*10</f>
        <v>1.8122759999999998E-3</v>
      </c>
      <c r="AV706" s="196">
        <f t="shared" si="892"/>
        <v>1.3443591510000001</v>
      </c>
      <c r="AW706" s="197">
        <f t="shared" si="896"/>
        <v>0</v>
      </c>
      <c r="AX706" s="197">
        <f t="shared" si="897"/>
        <v>4.5000000000000003E-5</v>
      </c>
      <c r="AY706" s="197">
        <f t="shared" si="898"/>
        <v>6.049616179500001E-5</v>
      </c>
    </row>
    <row r="707" spans="1:51" s="192" customFormat="1" ht="15" thickBot="1" x14ac:dyDescent="0.35">
      <c r="A707" s="182" t="s">
        <v>24</v>
      </c>
      <c r="B707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7" s="184" t="s">
        <v>210</v>
      </c>
      <c r="D707" s="185" t="s">
        <v>62</v>
      </c>
      <c r="E707" s="198">
        <f>E705</f>
        <v>1E-3</v>
      </c>
      <c r="F707" s="199">
        <f>F702</f>
        <v>1</v>
      </c>
      <c r="G707" s="182">
        <v>0.85499999999999998</v>
      </c>
      <c r="H707" s="187">
        <f t="shared" si="888"/>
        <v>8.5499999999999997E-4</v>
      </c>
      <c r="I707" s="200">
        <f>0.15*I702</f>
        <v>3.9929999999999999</v>
      </c>
      <c r="J707" s="202">
        <v>0</v>
      </c>
      <c r="K707" s="205" t="s">
        <v>200</v>
      </c>
      <c r="L707" s="205">
        <v>9</v>
      </c>
      <c r="M707" s="192" t="str">
        <f t="shared" si="889"/>
        <v>С6</v>
      </c>
      <c r="N707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7" s="192" t="str">
        <f t="shared" si="891"/>
        <v>Частичное-ликвидация</v>
      </c>
      <c r="P707" s="192" t="s">
        <v>85</v>
      </c>
      <c r="Q707" s="192" t="s">
        <v>85</v>
      </c>
      <c r="R707" s="192" t="s">
        <v>85</v>
      </c>
      <c r="S707" s="192" t="s">
        <v>85</v>
      </c>
      <c r="T707" s="192" t="s">
        <v>85</v>
      </c>
      <c r="U707" s="192" t="s">
        <v>85</v>
      </c>
      <c r="V707" s="192" t="s">
        <v>85</v>
      </c>
      <c r="W707" s="192" t="s">
        <v>85</v>
      </c>
      <c r="X707" s="192" t="s">
        <v>85</v>
      </c>
      <c r="Y707" s="192" t="s">
        <v>85</v>
      </c>
      <c r="Z707" s="192" t="s">
        <v>85</v>
      </c>
      <c r="AA707" s="192" t="s">
        <v>85</v>
      </c>
      <c r="AB707" s="192" t="s">
        <v>85</v>
      </c>
      <c r="AC707" s="192" t="s">
        <v>85</v>
      </c>
      <c r="AD707" s="192" t="s">
        <v>85</v>
      </c>
      <c r="AE707" s="192" t="s">
        <v>85</v>
      </c>
      <c r="AF707" s="192" t="s">
        <v>85</v>
      </c>
      <c r="AG707" s="192" t="s">
        <v>85</v>
      </c>
      <c r="AH707" s="192" t="s">
        <v>85</v>
      </c>
      <c r="AI707" s="192" t="s">
        <v>85</v>
      </c>
      <c r="AJ707" s="192">
        <v>0</v>
      </c>
      <c r="AK707" s="192">
        <v>0</v>
      </c>
      <c r="AL707" s="192">
        <f>0.1*$AL$2</f>
        <v>0.25</v>
      </c>
      <c r="AM707" s="192">
        <f>AM702</f>
        <v>0.125</v>
      </c>
      <c r="AN707" s="192">
        <f>ROUNDUP(AN702/3,0)</f>
        <v>2</v>
      </c>
      <c r="AQ707" s="195">
        <f>AM707*I707*0.1+AL707</f>
        <v>0.29991250000000003</v>
      </c>
      <c r="AR707" s="195">
        <f t="shared" si="893"/>
        <v>2.9991250000000004E-2</v>
      </c>
      <c r="AS707" s="196">
        <f t="shared" si="894"/>
        <v>0</v>
      </c>
      <c r="AT707" s="196">
        <f t="shared" si="895"/>
        <v>8.2475937500000013E-2</v>
      </c>
      <c r="AU707" s="195">
        <f>1333*J706*POWER(10,-6)</f>
        <v>2.3993999999999998E-5</v>
      </c>
      <c r="AV707" s="196">
        <f t="shared" si="892"/>
        <v>0.41240368150000006</v>
      </c>
      <c r="AW707" s="197">
        <f t="shared" si="896"/>
        <v>0</v>
      </c>
      <c r="AX707" s="197">
        <f t="shared" si="897"/>
        <v>0</v>
      </c>
      <c r="AY707" s="197">
        <f t="shared" si="898"/>
        <v>3.5260514768250005E-4</v>
      </c>
    </row>
    <row r="708" spans="1:51" s="192" customFormat="1" x14ac:dyDescent="0.3">
      <c r="A708" s="193"/>
      <c r="B708" s="193"/>
      <c r="D708" s="285"/>
      <c r="E708" s="286"/>
      <c r="F708" s="287"/>
      <c r="G708" s="193"/>
      <c r="H708" s="197"/>
      <c r="I708" s="196"/>
      <c r="J708" s="193"/>
      <c r="K708" s="193"/>
      <c r="L708" s="193"/>
      <c r="P708" s="192" t="s">
        <v>85</v>
      </c>
      <c r="Q708" s="192" t="s">
        <v>85</v>
      </c>
      <c r="R708" s="192" t="s">
        <v>85</v>
      </c>
      <c r="S708" s="192" t="s">
        <v>85</v>
      </c>
      <c r="T708" s="192" t="s">
        <v>85</v>
      </c>
      <c r="U708" s="192" t="s">
        <v>85</v>
      </c>
      <c r="V708" s="192" t="s">
        <v>85</v>
      </c>
      <c r="W708" s="192" t="s">
        <v>85</v>
      </c>
      <c r="X708" s="192" t="s">
        <v>85</v>
      </c>
      <c r="Y708" s="192" t="s">
        <v>85</v>
      </c>
      <c r="Z708" s="192" t="s">
        <v>85</v>
      </c>
      <c r="AA708" s="192" t="s">
        <v>85</v>
      </c>
      <c r="AB708" s="192" t="s">
        <v>85</v>
      </c>
      <c r="AC708" s="192" t="s">
        <v>85</v>
      </c>
      <c r="AD708" s="192" t="s">
        <v>85</v>
      </c>
      <c r="AE708" s="192" t="s">
        <v>85</v>
      </c>
      <c r="AF708" s="192" t="s">
        <v>85</v>
      </c>
      <c r="AG708" s="192" t="s">
        <v>85</v>
      </c>
      <c r="AH708" s="192" t="s">
        <v>85</v>
      </c>
      <c r="AI708" s="192" t="s">
        <v>85</v>
      </c>
      <c r="AQ708" s="195"/>
      <c r="AR708" s="195"/>
      <c r="AS708" s="196"/>
      <c r="AT708" s="196"/>
      <c r="AU708" s="195"/>
      <c r="AV708" s="196"/>
      <c r="AW708" s="197"/>
      <c r="AX708" s="197"/>
      <c r="AY708" s="197"/>
    </row>
    <row r="709" spans="1:51" s="192" customFormat="1" x14ac:dyDescent="0.3">
      <c r="A709" s="193"/>
      <c r="B709" s="193"/>
      <c r="D709" s="285"/>
      <c r="E709" s="286"/>
      <c r="F709" s="287"/>
      <c r="G709" s="193"/>
      <c r="H709" s="197"/>
      <c r="I709" s="196"/>
      <c r="J709" s="193"/>
      <c r="K709" s="193"/>
      <c r="L709" s="193"/>
      <c r="P709" s="192" t="s">
        <v>85</v>
      </c>
      <c r="Q709" s="192" t="s">
        <v>85</v>
      </c>
      <c r="R709" s="192" t="s">
        <v>85</v>
      </c>
      <c r="S709" s="192" t="s">
        <v>85</v>
      </c>
      <c r="T709" s="192" t="s">
        <v>85</v>
      </c>
      <c r="U709" s="192" t="s">
        <v>85</v>
      </c>
      <c r="V709" s="192" t="s">
        <v>85</v>
      </c>
      <c r="W709" s="192" t="s">
        <v>85</v>
      </c>
      <c r="X709" s="192" t="s">
        <v>85</v>
      </c>
      <c r="Y709" s="192" t="s">
        <v>85</v>
      </c>
      <c r="Z709" s="192" t="s">
        <v>85</v>
      </c>
      <c r="AA709" s="192" t="s">
        <v>85</v>
      </c>
      <c r="AB709" s="192" t="s">
        <v>85</v>
      </c>
      <c r="AC709" s="192" t="s">
        <v>85</v>
      </c>
      <c r="AD709" s="192" t="s">
        <v>85</v>
      </c>
      <c r="AE709" s="192" t="s">
        <v>85</v>
      </c>
      <c r="AF709" s="192" t="s">
        <v>85</v>
      </c>
      <c r="AG709" s="192" t="s">
        <v>85</v>
      </c>
      <c r="AH709" s="192" t="s">
        <v>85</v>
      </c>
      <c r="AI709" s="192" t="s">
        <v>85</v>
      </c>
      <c r="AQ709" s="195"/>
      <c r="AR709" s="195"/>
      <c r="AS709" s="196"/>
      <c r="AT709" s="196"/>
      <c r="AU709" s="195"/>
      <c r="AV709" s="196"/>
      <c r="AW709" s="197"/>
      <c r="AX709" s="197"/>
      <c r="AY709" s="197"/>
    </row>
    <row r="710" spans="1:51" s="192" customFormat="1" x14ac:dyDescent="0.3">
      <c r="A710" s="193"/>
      <c r="B710" s="193"/>
      <c r="D710" s="285"/>
      <c r="E710" s="286"/>
      <c r="F710" s="287"/>
      <c r="G710" s="193"/>
      <c r="H710" s="197"/>
      <c r="I710" s="196"/>
      <c r="J710" s="193"/>
      <c r="K710" s="193"/>
      <c r="L710" s="193"/>
      <c r="P710" s="192" t="s">
        <v>85</v>
      </c>
      <c r="Q710" s="192" t="s">
        <v>85</v>
      </c>
      <c r="R710" s="192" t="s">
        <v>85</v>
      </c>
      <c r="S710" s="192" t="s">
        <v>85</v>
      </c>
      <c r="T710" s="192" t="s">
        <v>85</v>
      </c>
      <c r="U710" s="192" t="s">
        <v>85</v>
      </c>
      <c r="V710" s="192" t="s">
        <v>85</v>
      </c>
      <c r="W710" s="192" t="s">
        <v>85</v>
      </c>
      <c r="X710" s="192" t="s">
        <v>85</v>
      </c>
      <c r="Y710" s="192" t="s">
        <v>85</v>
      </c>
      <c r="Z710" s="192" t="s">
        <v>85</v>
      </c>
      <c r="AA710" s="192" t="s">
        <v>85</v>
      </c>
      <c r="AB710" s="192" t="s">
        <v>85</v>
      </c>
      <c r="AC710" s="192" t="s">
        <v>85</v>
      </c>
      <c r="AD710" s="192" t="s">
        <v>85</v>
      </c>
      <c r="AE710" s="192" t="s">
        <v>85</v>
      </c>
      <c r="AF710" s="192" t="s">
        <v>85</v>
      </c>
      <c r="AG710" s="192" t="s">
        <v>85</v>
      </c>
      <c r="AH710" s="192" t="s">
        <v>85</v>
      </c>
      <c r="AI710" s="192" t="s">
        <v>85</v>
      </c>
      <c r="AQ710" s="195"/>
      <c r="AR710" s="195"/>
      <c r="AS710" s="196"/>
      <c r="AT710" s="196"/>
      <c r="AU710" s="195"/>
      <c r="AV710" s="196"/>
      <c r="AW710" s="197"/>
      <c r="AX710" s="197"/>
      <c r="AY710" s="197"/>
    </row>
    <row r="711" spans="1:51" ht="15" thickBot="1" x14ac:dyDescent="0.35">
      <c r="P711" t="s">
        <v>85</v>
      </c>
      <c r="Q711" t="s">
        <v>85</v>
      </c>
      <c r="R711" t="s">
        <v>85</v>
      </c>
      <c r="S711" t="s">
        <v>85</v>
      </c>
      <c r="T711" t="s">
        <v>85</v>
      </c>
      <c r="U711" t="s">
        <v>85</v>
      </c>
      <c r="V711" t="s">
        <v>85</v>
      </c>
      <c r="W711" t="s">
        <v>85</v>
      </c>
      <c r="X711" t="s">
        <v>85</v>
      </c>
      <c r="Y711" t="s">
        <v>85</v>
      </c>
      <c r="Z711" t="s">
        <v>85</v>
      </c>
      <c r="AA711" t="s">
        <v>85</v>
      </c>
      <c r="AB711" t="s">
        <v>85</v>
      </c>
      <c r="AC711" t="s">
        <v>85</v>
      </c>
      <c r="AD711" t="s">
        <v>85</v>
      </c>
      <c r="AE711" t="s">
        <v>85</v>
      </c>
      <c r="AF711" t="s">
        <v>85</v>
      </c>
      <c r="AG711" t="s">
        <v>85</v>
      </c>
      <c r="AH711" t="s">
        <v>85</v>
      </c>
      <c r="AI711" t="s">
        <v>85</v>
      </c>
    </row>
    <row r="712" spans="1:51" s="192" customFormat="1" ht="42.6" thickBot="1" x14ac:dyDescent="0.35">
      <c r="A712" s="182" t="s">
        <v>19</v>
      </c>
      <c r="B712" s="332" t="s">
        <v>411</v>
      </c>
      <c r="C712" s="184" t="s">
        <v>205</v>
      </c>
      <c r="D712" s="185" t="s">
        <v>60</v>
      </c>
      <c r="E712" s="186">
        <v>1E-4</v>
      </c>
      <c r="F712" s="183">
        <v>1</v>
      </c>
      <c r="G712" s="182">
        <v>0.1</v>
      </c>
      <c r="H712" s="187">
        <f t="shared" ref="H712:H717" si="900">E712*F712*G712</f>
        <v>1.0000000000000001E-5</v>
      </c>
      <c r="I712" s="188">
        <v>62.3</v>
      </c>
      <c r="J712" s="189">
        <f>I712</f>
        <v>62.3</v>
      </c>
      <c r="K712" s="190" t="s">
        <v>184</v>
      </c>
      <c r="L712" s="191">
        <f>I712*20</f>
        <v>1246</v>
      </c>
      <c r="M712" s="192" t="str">
        <f t="shared" ref="M712:M717" si="901">A712</f>
        <v>С1</v>
      </c>
      <c r="N712" s="192" t="str">
        <f t="shared" ref="N712:N717" si="902">B712</f>
        <v>Ребойлер регенератора амина поз. Т-412 Рег.№ ТО-337(У),
Учетный номер – №43-20-4596 ОК(НХС) Заводской № KNMU-618G,</v>
      </c>
      <c r="O712" s="192" t="str">
        <f t="shared" ref="O712:O717" si="903">D712</f>
        <v>Полное-пожар</v>
      </c>
      <c r="P712" s="192">
        <v>24.6</v>
      </c>
      <c r="Q712" s="192">
        <v>34</v>
      </c>
      <c r="R712" s="192">
        <v>49</v>
      </c>
      <c r="S712" s="192">
        <v>91.5</v>
      </c>
      <c r="T712" s="192" t="s">
        <v>85</v>
      </c>
      <c r="U712" s="192" t="s">
        <v>85</v>
      </c>
      <c r="V712" s="192" t="s">
        <v>85</v>
      </c>
      <c r="W712" s="192" t="s">
        <v>85</v>
      </c>
      <c r="X712" s="192" t="s">
        <v>85</v>
      </c>
      <c r="Y712" s="192" t="s">
        <v>85</v>
      </c>
      <c r="Z712" s="192" t="s">
        <v>85</v>
      </c>
      <c r="AA712" s="192" t="s">
        <v>85</v>
      </c>
      <c r="AB712" s="192" t="s">
        <v>85</v>
      </c>
      <c r="AC712" s="192" t="s">
        <v>85</v>
      </c>
      <c r="AD712" s="192" t="s">
        <v>85</v>
      </c>
      <c r="AE712" s="192" t="s">
        <v>85</v>
      </c>
      <c r="AF712" s="192" t="s">
        <v>85</v>
      </c>
      <c r="AG712" s="192" t="s">
        <v>85</v>
      </c>
      <c r="AH712" s="192" t="s">
        <v>85</v>
      </c>
      <c r="AI712" s="192" t="s">
        <v>85</v>
      </c>
      <c r="AJ712" s="193">
        <v>1</v>
      </c>
      <c r="AK712" s="193">
        <v>2</v>
      </c>
      <c r="AL712" s="194">
        <v>2.2000000000000002</v>
      </c>
      <c r="AM712" s="194">
        <v>0.125</v>
      </c>
      <c r="AN712" s="194">
        <v>4</v>
      </c>
      <c r="AQ712" s="195">
        <f>AM712*I712+AL712</f>
        <v>9.9875000000000007</v>
      </c>
      <c r="AR712" s="195">
        <f>0.1*AQ712</f>
        <v>0.99875000000000014</v>
      </c>
      <c r="AS712" s="196">
        <f>AJ712*3+0.25*AK712</f>
        <v>3.5</v>
      </c>
      <c r="AT712" s="196">
        <f>SUM(AQ712:AS712)/4</f>
        <v>3.6215625</v>
      </c>
      <c r="AU712" s="195">
        <f>10068.2*J712*POWER(10,-6)</f>
        <v>0.62724885999999991</v>
      </c>
      <c r="AV712" s="196">
        <f t="shared" ref="AV712:AV717" si="904">AU712+AT712+AS712+AR712+AQ712</f>
        <v>18.73506136</v>
      </c>
      <c r="AW712" s="197">
        <f>AJ712*H712</f>
        <v>1.0000000000000001E-5</v>
      </c>
      <c r="AX712" s="197">
        <f>H712*AK712</f>
        <v>2.0000000000000002E-5</v>
      </c>
      <c r="AY712" s="197">
        <f>H712*AV712</f>
        <v>1.8735061360000002E-4</v>
      </c>
    </row>
    <row r="713" spans="1:51" s="192" customFormat="1" ht="15" thickBot="1" x14ac:dyDescent="0.35">
      <c r="A713" s="182" t="s">
        <v>20</v>
      </c>
      <c r="B713" s="182" t="str">
        <f>B712</f>
        <v>Ребойлер регенератора амина поз. Т-412 Рег.№ ТО-337(У),
Учетный номер – №43-20-4596 ОК(НХС) Заводской № KNMU-618G,</v>
      </c>
      <c r="C713" s="184" t="s">
        <v>206</v>
      </c>
      <c r="D713" s="185" t="s">
        <v>63</v>
      </c>
      <c r="E713" s="198">
        <f>E712</f>
        <v>1E-4</v>
      </c>
      <c r="F713" s="199">
        <f>F712</f>
        <v>1</v>
      </c>
      <c r="G713" s="182">
        <v>0.18000000000000002</v>
      </c>
      <c r="H713" s="187">
        <f t="shared" si="900"/>
        <v>1.8000000000000004E-5</v>
      </c>
      <c r="I713" s="200">
        <f>I712</f>
        <v>62.3</v>
      </c>
      <c r="J713" s="201">
        <v>0.18</v>
      </c>
      <c r="K713" s="190" t="s">
        <v>185</v>
      </c>
      <c r="L713" s="191">
        <v>0</v>
      </c>
      <c r="M713" s="192" t="str">
        <f t="shared" si="901"/>
        <v>С2</v>
      </c>
      <c r="N713" s="192" t="str">
        <f t="shared" si="902"/>
        <v>Ребойлер регенератора амина поз. Т-412 Рег.№ ТО-337(У),
Учетный номер – №43-20-4596 ОК(НХС) Заводской № KNMU-618G,</v>
      </c>
      <c r="O713" s="192" t="str">
        <f t="shared" si="903"/>
        <v>Полное-взрыв</v>
      </c>
      <c r="P713" s="192" t="s">
        <v>85</v>
      </c>
      <c r="Q713" s="192" t="s">
        <v>85</v>
      </c>
      <c r="R713" s="192" t="s">
        <v>85</v>
      </c>
      <c r="S713" s="192" t="s">
        <v>85</v>
      </c>
      <c r="T713" s="192">
        <v>0</v>
      </c>
      <c r="U713" s="192">
        <v>0</v>
      </c>
      <c r="V713" s="192">
        <v>52.6</v>
      </c>
      <c r="W713" s="192">
        <v>142.6</v>
      </c>
      <c r="X713" s="192">
        <v>244.6</v>
      </c>
      <c r="Y713" s="192" t="s">
        <v>85</v>
      </c>
      <c r="Z713" s="192" t="s">
        <v>85</v>
      </c>
      <c r="AA713" s="192" t="s">
        <v>85</v>
      </c>
      <c r="AB713" s="192" t="s">
        <v>85</v>
      </c>
      <c r="AC713" s="192" t="s">
        <v>85</v>
      </c>
      <c r="AD713" s="192" t="s">
        <v>85</v>
      </c>
      <c r="AE713" s="192" t="s">
        <v>85</v>
      </c>
      <c r="AF713" s="192" t="s">
        <v>85</v>
      </c>
      <c r="AG713" s="192" t="s">
        <v>85</v>
      </c>
      <c r="AH713" s="192" t="s">
        <v>85</v>
      </c>
      <c r="AI713" s="192" t="s">
        <v>85</v>
      </c>
      <c r="AJ713" s="193">
        <v>2</v>
      </c>
      <c r="AK713" s="193">
        <v>2</v>
      </c>
      <c r="AL713" s="192">
        <f>AL712</f>
        <v>2.2000000000000002</v>
      </c>
      <c r="AM713" s="192">
        <f>AM712</f>
        <v>0.125</v>
      </c>
      <c r="AN713" s="192">
        <f>AN712</f>
        <v>4</v>
      </c>
      <c r="AQ713" s="195">
        <f>AM713*I713+AL713</f>
        <v>9.9875000000000007</v>
      </c>
      <c r="AR713" s="195">
        <f t="shared" ref="AR713:AR717" si="905">0.1*AQ713</f>
        <v>0.99875000000000014</v>
      </c>
      <c r="AS713" s="196">
        <f t="shared" ref="AS713:AS717" si="906">AJ713*3+0.25*AK713</f>
        <v>6.5</v>
      </c>
      <c r="AT713" s="196">
        <f t="shared" ref="AT713:AT717" si="907">SUM(AQ713:AS713)/4</f>
        <v>4.3715624999999996</v>
      </c>
      <c r="AU713" s="195">
        <f>10068.2*J713*POWER(10,-6)*10</f>
        <v>1.8122760000000002E-2</v>
      </c>
      <c r="AV713" s="196">
        <f t="shared" si="904"/>
        <v>21.875935259999999</v>
      </c>
      <c r="AW713" s="197">
        <f t="shared" ref="AW713:AW717" si="908">AJ713*H713</f>
        <v>3.6000000000000008E-5</v>
      </c>
      <c r="AX713" s="197">
        <f t="shared" ref="AX713:AX717" si="909">H713*AK713</f>
        <v>3.6000000000000008E-5</v>
      </c>
      <c r="AY713" s="197">
        <f t="shared" ref="AY713:AY717" si="910">H713*AV713</f>
        <v>3.9376683468000007E-4</v>
      </c>
    </row>
    <row r="714" spans="1:51" s="192" customFormat="1" x14ac:dyDescent="0.3">
      <c r="A714" s="182" t="s">
        <v>21</v>
      </c>
      <c r="B714" s="182" t="str">
        <f>B712</f>
        <v>Ребойлер регенератора амина поз. Т-412 Рег.№ ТО-337(У),
Учетный номер – №43-20-4596 ОК(НХС) Заводской № KNMU-618G,</v>
      </c>
      <c r="C714" s="184" t="s">
        <v>207</v>
      </c>
      <c r="D714" s="185" t="s">
        <v>61</v>
      </c>
      <c r="E714" s="198">
        <f>E712</f>
        <v>1E-4</v>
      </c>
      <c r="F714" s="199">
        <f>F712</f>
        <v>1</v>
      </c>
      <c r="G714" s="182">
        <v>0.72000000000000008</v>
      </c>
      <c r="H714" s="187">
        <f t="shared" si="900"/>
        <v>7.2000000000000015E-5</v>
      </c>
      <c r="I714" s="200">
        <f>I712</f>
        <v>62.3</v>
      </c>
      <c r="J714" s="202">
        <v>0</v>
      </c>
      <c r="K714" s="190" t="s">
        <v>186</v>
      </c>
      <c r="L714" s="191">
        <v>0</v>
      </c>
      <c r="M714" s="192" t="str">
        <f t="shared" si="901"/>
        <v>С3</v>
      </c>
      <c r="N714" s="192" t="str">
        <f t="shared" si="902"/>
        <v>Ребойлер регенератора амина поз. Т-412 Рег.№ ТО-337(У),
Учетный номер – №43-20-4596 ОК(НХС) Заводской № KNMU-618G,</v>
      </c>
      <c r="O714" s="192" t="str">
        <f t="shared" si="903"/>
        <v>Полное-ликвидация</v>
      </c>
      <c r="P714" s="192" t="s">
        <v>85</v>
      </c>
      <c r="Q714" s="192" t="s">
        <v>85</v>
      </c>
      <c r="R714" s="192" t="s">
        <v>85</v>
      </c>
      <c r="S714" s="192" t="s">
        <v>85</v>
      </c>
      <c r="T714" s="192" t="s">
        <v>85</v>
      </c>
      <c r="U714" s="192" t="s">
        <v>85</v>
      </c>
      <c r="V714" s="192" t="s">
        <v>85</v>
      </c>
      <c r="W714" s="192" t="s">
        <v>85</v>
      </c>
      <c r="X714" s="192" t="s">
        <v>85</v>
      </c>
      <c r="Y714" s="192" t="s">
        <v>85</v>
      </c>
      <c r="Z714" s="192" t="s">
        <v>85</v>
      </c>
      <c r="AA714" s="192" t="s">
        <v>85</v>
      </c>
      <c r="AB714" s="192" t="s">
        <v>85</v>
      </c>
      <c r="AC714" s="192" t="s">
        <v>85</v>
      </c>
      <c r="AD714" s="192" t="s">
        <v>85</v>
      </c>
      <c r="AE714" s="192" t="s">
        <v>85</v>
      </c>
      <c r="AF714" s="192" t="s">
        <v>85</v>
      </c>
      <c r="AG714" s="192" t="s">
        <v>85</v>
      </c>
      <c r="AH714" s="192" t="s">
        <v>85</v>
      </c>
      <c r="AI714" s="192" t="s">
        <v>85</v>
      </c>
      <c r="AJ714" s="192">
        <v>0</v>
      </c>
      <c r="AK714" s="192">
        <v>0</v>
      </c>
      <c r="AL714" s="192">
        <f>AL712</f>
        <v>2.2000000000000002</v>
      </c>
      <c r="AM714" s="192">
        <f>AM712</f>
        <v>0.125</v>
      </c>
      <c r="AN714" s="192">
        <f>AN712</f>
        <v>4</v>
      </c>
      <c r="AQ714" s="195">
        <f>AM714*I714*0.1+AL714</f>
        <v>2.9787500000000002</v>
      </c>
      <c r="AR714" s="195">
        <f t="shared" si="905"/>
        <v>0.29787500000000006</v>
      </c>
      <c r="AS714" s="196">
        <f t="shared" si="906"/>
        <v>0</v>
      </c>
      <c r="AT714" s="196">
        <f t="shared" si="907"/>
        <v>0.81915625000000003</v>
      </c>
      <c r="AU714" s="195">
        <f>1333*J713*POWER(10,-6)</f>
        <v>2.3993999999999998E-4</v>
      </c>
      <c r="AV714" s="196">
        <f t="shared" si="904"/>
        <v>4.0960211900000001</v>
      </c>
      <c r="AW714" s="197">
        <f t="shared" si="908"/>
        <v>0</v>
      </c>
      <c r="AX714" s="197">
        <f t="shared" si="909"/>
        <v>0</v>
      </c>
      <c r="AY714" s="197">
        <f t="shared" si="910"/>
        <v>2.9491352568000007E-4</v>
      </c>
    </row>
    <row r="715" spans="1:51" s="192" customFormat="1" x14ac:dyDescent="0.3">
      <c r="A715" s="182" t="s">
        <v>22</v>
      </c>
      <c r="B715" s="182" t="str">
        <f>B712</f>
        <v>Ребойлер регенератора амина поз. Т-412 Рег.№ ТО-337(У),
Учетный номер – №43-20-4596 ОК(НХС) Заводской № KNMU-618G,</v>
      </c>
      <c r="C715" s="184" t="s">
        <v>208</v>
      </c>
      <c r="D715" s="185" t="s">
        <v>86</v>
      </c>
      <c r="E715" s="186">
        <v>1E-3</v>
      </c>
      <c r="F715" s="199">
        <f>F712</f>
        <v>1</v>
      </c>
      <c r="G715" s="182">
        <v>0.1</v>
      </c>
      <c r="H715" s="187">
        <f t="shared" si="900"/>
        <v>1E-4</v>
      </c>
      <c r="I715" s="200">
        <f>0.15*I712</f>
        <v>9.3449999999999989</v>
      </c>
      <c r="J715" s="189">
        <f>I715</f>
        <v>9.3449999999999989</v>
      </c>
      <c r="K715" s="203" t="s">
        <v>188</v>
      </c>
      <c r="L715" s="204">
        <v>45390</v>
      </c>
      <c r="M715" s="192" t="str">
        <f t="shared" si="901"/>
        <v>С4</v>
      </c>
      <c r="N715" s="192" t="str">
        <f t="shared" si="902"/>
        <v>Ребойлер регенератора амина поз. Т-412 Рег.№ ТО-337(У),
Учетный номер – №43-20-4596 ОК(НХС) Заводской № KNMU-618G,</v>
      </c>
      <c r="O715" s="192" t="str">
        <f t="shared" si="903"/>
        <v>Частичное-пожар</v>
      </c>
      <c r="P715" s="192">
        <v>15.3</v>
      </c>
      <c r="Q715" s="192">
        <v>20.5</v>
      </c>
      <c r="R715" s="192">
        <v>28.3</v>
      </c>
      <c r="S715" s="192">
        <v>51.3</v>
      </c>
      <c r="T715" s="192" t="s">
        <v>85</v>
      </c>
      <c r="U715" s="192" t="s">
        <v>85</v>
      </c>
      <c r="V715" s="192" t="s">
        <v>85</v>
      </c>
      <c r="W715" s="192" t="s">
        <v>85</v>
      </c>
      <c r="X715" s="192" t="s">
        <v>85</v>
      </c>
      <c r="Y715" s="192" t="s">
        <v>85</v>
      </c>
      <c r="Z715" s="192" t="s">
        <v>85</v>
      </c>
      <c r="AA715" s="192" t="s">
        <v>85</v>
      </c>
      <c r="AB715" s="192" t="s">
        <v>85</v>
      </c>
      <c r="AC715" s="192" t="s">
        <v>85</v>
      </c>
      <c r="AD715" s="192" t="s">
        <v>85</v>
      </c>
      <c r="AE715" s="192" t="s">
        <v>85</v>
      </c>
      <c r="AF715" s="192" t="s">
        <v>85</v>
      </c>
      <c r="AG715" s="192" t="s">
        <v>85</v>
      </c>
      <c r="AH715" s="192" t="s">
        <v>85</v>
      </c>
      <c r="AI715" s="192" t="s">
        <v>85</v>
      </c>
      <c r="AJ715" s="192">
        <v>0</v>
      </c>
      <c r="AK715" s="192">
        <v>2</v>
      </c>
      <c r="AL715" s="192">
        <f>0.1*$AL$2</f>
        <v>0.25</v>
      </c>
      <c r="AM715" s="192">
        <f>AM712</f>
        <v>0.125</v>
      </c>
      <c r="AN715" s="192">
        <f>ROUNDUP(AN712/3,0)</f>
        <v>2</v>
      </c>
      <c r="AQ715" s="195">
        <f>AM715*I715+AL715</f>
        <v>1.4181249999999999</v>
      </c>
      <c r="AR715" s="195">
        <f t="shared" si="905"/>
        <v>0.14181249999999998</v>
      </c>
      <c r="AS715" s="196">
        <f t="shared" si="906"/>
        <v>0.5</v>
      </c>
      <c r="AT715" s="196">
        <f t="shared" si="907"/>
        <v>0.51498437499999994</v>
      </c>
      <c r="AU715" s="195">
        <f>10068.2*J715*POWER(10,-6)</f>
        <v>9.4087328999999997E-2</v>
      </c>
      <c r="AV715" s="196">
        <f t="shared" si="904"/>
        <v>2.669009204</v>
      </c>
      <c r="AW715" s="197">
        <f t="shared" si="908"/>
        <v>0</v>
      </c>
      <c r="AX715" s="197">
        <f t="shared" si="909"/>
        <v>2.0000000000000001E-4</v>
      </c>
      <c r="AY715" s="197">
        <f t="shared" si="910"/>
        <v>2.6690092040000001E-4</v>
      </c>
    </row>
    <row r="716" spans="1:51" s="192" customFormat="1" x14ac:dyDescent="0.3">
      <c r="A716" s="182" t="s">
        <v>23</v>
      </c>
      <c r="B716" s="182" t="str">
        <f>B712</f>
        <v>Ребойлер регенератора амина поз. Т-412 Рег.№ ТО-337(У),
Учетный номер – №43-20-4596 ОК(НХС) Заводской № KNMU-618G,</v>
      </c>
      <c r="C716" s="184" t="s">
        <v>209</v>
      </c>
      <c r="D716" s="185" t="s">
        <v>174</v>
      </c>
      <c r="E716" s="198">
        <f>E715</f>
        <v>1E-3</v>
      </c>
      <c r="F716" s="199">
        <f>F712</f>
        <v>1</v>
      </c>
      <c r="G716" s="182">
        <v>4.5000000000000005E-2</v>
      </c>
      <c r="H716" s="187">
        <f t="shared" si="900"/>
        <v>4.5000000000000003E-5</v>
      </c>
      <c r="I716" s="200">
        <f>0.15*I712</f>
        <v>9.3449999999999989</v>
      </c>
      <c r="J716" s="189">
        <f>0.15*J713</f>
        <v>2.7E-2</v>
      </c>
      <c r="K716" s="203" t="s">
        <v>189</v>
      </c>
      <c r="L716" s="204">
        <v>3</v>
      </c>
      <c r="M716" s="192" t="str">
        <f t="shared" si="901"/>
        <v>С5</v>
      </c>
      <c r="N716" s="192" t="str">
        <f t="shared" si="902"/>
        <v>Ребойлер регенератора амина поз. Т-412 Рег.№ ТО-337(У),
Учетный номер – №43-20-4596 ОК(НХС) Заводской № KNMU-618G,</v>
      </c>
      <c r="O716" s="192" t="str">
        <f t="shared" si="903"/>
        <v>Частичное-пожар-вспышка</v>
      </c>
      <c r="P716" s="192" t="s">
        <v>85</v>
      </c>
      <c r="Q716" s="192" t="s">
        <v>85</v>
      </c>
      <c r="R716" s="192" t="s">
        <v>85</v>
      </c>
      <c r="S716" s="192" t="s">
        <v>85</v>
      </c>
      <c r="T716" s="192" t="s">
        <v>85</v>
      </c>
      <c r="U716" s="192" t="s">
        <v>85</v>
      </c>
      <c r="V716" s="192" t="s">
        <v>85</v>
      </c>
      <c r="W716" s="192" t="s">
        <v>85</v>
      </c>
      <c r="X716" s="192" t="s">
        <v>85</v>
      </c>
      <c r="Y716" s="192" t="s">
        <v>85</v>
      </c>
      <c r="Z716" s="192" t="s">
        <v>85</v>
      </c>
      <c r="AA716" s="192">
        <v>10.18</v>
      </c>
      <c r="AB716" s="192">
        <v>12.22</v>
      </c>
      <c r="AC716" s="192" t="s">
        <v>85</v>
      </c>
      <c r="AD716" s="192" t="s">
        <v>85</v>
      </c>
      <c r="AE716" s="192" t="s">
        <v>85</v>
      </c>
      <c r="AF716" s="192" t="s">
        <v>85</v>
      </c>
      <c r="AG716" s="192" t="s">
        <v>85</v>
      </c>
      <c r="AH716" s="192" t="s">
        <v>85</v>
      </c>
      <c r="AI716" s="192" t="s">
        <v>85</v>
      </c>
      <c r="AJ716" s="192">
        <v>0</v>
      </c>
      <c r="AK716" s="192">
        <v>1</v>
      </c>
      <c r="AL716" s="192">
        <f>0.1*$AL$2</f>
        <v>0.25</v>
      </c>
      <c r="AM716" s="192">
        <f>AM712</f>
        <v>0.125</v>
      </c>
      <c r="AN716" s="192">
        <f>ROUNDUP(AN712/3,0)</f>
        <v>2</v>
      </c>
      <c r="AQ716" s="195">
        <f t="shared" ref="AQ716" si="911">AM716*I716+AL716</f>
        <v>1.4181249999999999</v>
      </c>
      <c r="AR716" s="195">
        <f t="shared" si="905"/>
        <v>0.14181249999999998</v>
      </c>
      <c r="AS716" s="196">
        <f t="shared" si="906"/>
        <v>0.25</v>
      </c>
      <c r="AT716" s="196">
        <f t="shared" si="907"/>
        <v>0.45248437499999994</v>
      </c>
      <c r="AU716" s="195">
        <f>10068.2*J716*POWER(10,-6)*10</f>
        <v>2.7184140000000002E-3</v>
      </c>
      <c r="AV716" s="196">
        <f t="shared" si="904"/>
        <v>2.2651402889999996</v>
      </c>
      <c r="AW716" s="197">
        <f t="shared" si="908"/>
        <v>0</v>
      </c>
      <c r="AX716" s="197">
        <f t="shared" si="909"/>
        <v>4.5000000000000003E-5</v>
      </c>
      <c r="AY716" s="197">
        <f t="shared" si="910"/>
        <v>1.0193131300499999E-4</v>
      </c>
    </row>
    <row r="717" spans="1:51" s="192" customFormat="1" ht="15" thickBot="1" x14ac:dyDescent="0.35">
      <c r="A717" s="182" t="s">
        <v>24</v>
      </c>
      <c r="B717" s="182" t="str">
        <f>B712</f>
        <v>Ребойлер регенератора амина поз. Т-412 Рег.№ ТО-337(У),
Учетный номер – №43-20-4596 ОК(НХС) Заводской № KNMU-618G,</v>
      </c>
      <c r="C717" s="184" t="s">
        <v>210</v>
      </c>
      <c r="D717" s="185" t="s">
        <v>62</v>
      </c>
      <c r="E717" s="198">
        <f>E715</f>
        <v>1E-3</v>
      </c>
      <c r="F717" s="199">
        <f>F712</f>
        <v>1</v>
      </c>
      <c r="G717" s="182">
        <v>0.85499999999999998</v>
      </c>
      <c r="H717" s="187">
        <f t="shared" si="900"/>
        <v>8.5499999999999997E-4</v>
      </c>
      <c r="I717" s="200">
        <f>0.15*I712</f>
        <v>9.3449999999999989</v>
      </c>
      <c r="J717" s="202">
        <v>0</v>
      </c>
      <c r="K717" s="205" t="s">
        <v>200</v>
      </c>
      <c r="L717" s="205">
        <v>9</v>
      </c>
      <c r="M717" s="192" t="str">
        <f t="shared" si="901"/>
        <v>С6</v>
      </c>
      <c r="N717" s="192" t="str">
        <f t="shared" si="902"/>
        <v>Ребойлер регенератора амина поз. Т-412 Рег.№ ТО-337(У),
Учетный номер – №43-20-4596 ОК(НХС) Заводской № KNMU-618G,</v>
      </c>
      <c r="O717" s="192" t="str">
        <f t="shared" si="903"/>
        <v>Частичное-ликвидация</v>
      </c>
      <c r="P717" s="192" t="s">
        <v>85</v>
      </c>
      <c r="Q717" s="192" t="s">
        <v>85</v>
      </c>
      <c r="R717" s="192" t="s">
        <v>85</v>
      </c>
      <c r="S717" s="192" t="s">
        <v>85</v>
      </c>
      <c r="T717" s="192" t="s">
        <v>85</v>
      </c>
      <c r="U717" s="192" t="s">
        <v>85</v>
      </c>
      <c r="V717" s="192" t="s">
        <v>85</v>
      </c>
      <c r="W717" s="192" t="s">
        <v>85</v>
      </c>
      <c r="X717" s="192" t="s">
        <v>85</v>
      </c>
      <c r="Y717" s="192" t="s">
        <v>85</v>
      </c>
      <c r="Z717" s="192" t="s">
        <v>85</v>
      </c>
      <c r="AA717" s="192" t="s">
        <v>85</v>
      </c>
      <c r="AB717" s="192" t="s">
        <v>85</v>
      </c>
      <c r="AC717" s="192" t="s">
        <v>85</v>
      </c>
      <c r="AD717" s="192" t="s">
        <v>85</v>
      </c>
      <c r="AE717" s="192" t="s">
        <v>85</v>
      </c>
      <c r="AF717" s="192" t="s">
        <v>85</v>
      </c>
      <c r="AG717" s="192" t="s">
        <v>85</v>
      </c>
      <c r="AH717" s="192" t="s">
        <v>85</v>
      </c>
      <c r="AI717" s="192" t="s">
        <v>85</v>
      </c>
      <c r="AJ717" s="192">
        <v>0</v>
      </c>
      <c r="AK717" s="192">
        <v>0</v>
      </c>
      <c r="AL717" s="192">
        <f>0.1*$AL$2</f>
        <v>0.25</v>
      </c>
      <c r="AM717" s="192">
        <f>AM712</f>
        <v>0.125</v>
      </c>
      <c r="AN717" s="192">
        <f>ROUNDUP(AN712/3,0)</f>
        <v>2</v>
      </c>
      <c r="AQ717" s="195">
        <f>AM717*I717*0.1+AL717</f>
        <v>0.36681249999999999</v>
      </c>
      <c r="AR717" s="195">
        <f t="shared" si="905"/>
        <v>3.6681249999999999E-2</v>
      </c>
      <c r="AS717" s="196">
        <f t="shared" si="906"/>
        <v>0</v>
      </c>
      <c r="AT717" s="196">
        <f t="shared" si="907"/>
        <v>0.1008734375</v>
      </c>
      <c r="AU717" s="195">
        <f>1333*J716*POWER(10,-6)</f>
        <v>3.5990999999999995E-5</v>
      </c>
      <c r="AV717" s="196">
        <f t="shared" si="904"/>
        <v>0.50440317850000005</v>
      </c>
      <c r="AW717" s="197">
        <f t="shared" si="908"/>
        <v>0</v>
      </c>
      <c r="AX717" s="197">
        <f t="shared" si="909"/>
        <v>0</v>
      </c>
      <c r="AY717" s="197">
        <f t="shared" si="910"/>
        <v>4.3126471761750003E-4</v>
      </c>
    </row>
    <row r="718" spans="1:51" s="192" customFormat="1" x14ac:dyDescent="0.3">
      <c r="A718" s="193"/>
      <c r="B718" s="193"/>
      <c r="D718" s="285"/>
      <c r="E718" s="286"/>
      <c r="F718" s="287"/>
      <c r="G718" s="193"/>
      <c r="H718" s="197"/>
      <c r="I718" s="196"/>
      <c r="J718" s="193"/>
      <c r="K718" s="193"/>
      <c r="L718" s="193"/>
      <c r="P718" s="192" t="s">
        <v>85</v>
      </c>
      <c r="Q718" s="192" t="s">
        <v>85</v>
      </c>
      <c r="R718" s="192" t="s">
        <v>85</v>
      </c>
      <c r="S718" s="192" t="s">
        <v>85</v>
      </c>
      <c r="T718" s="192" t="s">
        <v>85</v>
      </c>
      <c r="U718" s="192" t="s">
        <v>85</v>
      </c>
      <c r="V718" s="192" t="s">
        <v>85</v>
      </c>
      <c r="W718" s="192" t="s">
        <v>85</v>
      </c>
      <c r="X718" s="192" t="s">
        <v>85</v>
      </c>
      <c r="Y718" s="192" t="s">
        <v>85</v>
      </c>
      <c r="Z718" s="192" t="s">
        <v>85</v>
      </c>
      <c r="AA718" s="192" t="s">
        <v>85</v>
      </c>
      <c r="AB718" s="192" t="s">
        <v>85</v>
      </c>
      <c r="AC718" s="192" t="s">
        <v>85</v>
      </c>
      <c r="AD718" s="192" t="s">
        <v>85</v>
      </c>
      <c r="AE718" s="192" t="s">
        <v>85</v>
      </c>
      <c r="AF718" s="192" t="s">
        <v>85</v>
      </c>
      <c r="AG718" s="192" t="s">
        <v>85</v>
      </c>
      <c r="AH718" s="192" t="s">
        <v>85</v>
      </c>
      <c r="AI718" s="192" t="s">
        <v>85</v>
      </c>
      <c r="AQ718" s="195"/>
      <c r="AR718" s="195"/>
      <c r="AS718" s="196"/>
      <c r="AT718" s="196"/>
      <c r="AU718" s="195"/>
      <c r="AV718" s="196"/>
      <c r="AW718" s="197"/>
      <c r="AX718" s="197"/>
      <c r="AY718" s="197"/>
    </row>
    <row r="719" spans="1:51" s="192" customFormat="1" x14ac:dyDescent="0.3">
      <c r="A719" s="193"/>
      <c r="B719" s="193"/>
      <c r="D719" s="285"/>
      <c r="E719" s="286"/>
      <c r="F719" s="287"/>
      <c r="G719" s="193"/>
      <c r="H719" s="197"/>
      <c r="I719" s="196"/>
      <c r="J719" s="193"/>
      <c r="K719" s="193"/>
      <c r="L719" s="193"/>
      <c r="P719" s="192" t="s">
        <v>85</v>
      </c>
      <c r="Q719" s="192" t="s">
        <v>85</v>
      </c>
      <c r="R719" s="192" t="s">
        <v>85</v>
      </c>
      <c r="S719" s="192" t="s">
        <v>85</v>
      </c>
      <c r="T719" s="192" t="s">
        <v>85</v>
      </c>
      <c r="U719" s="192" t="s">
        <v>85</v>
      </c>
      <c r="V719" s="192" t="s">
        <v>85</v>
      </c>
      <c r="W719" s="192" t="s">
        <v>85</v>
      </c>
      <c r="X719" s="192" t="s">
        <v>85</v>
      </c>
      <c r="Y719" s="192" t="s">
        <v>85</v>
      </c>
      <c r="Z719" s="192" t="s">
        <v>85</v>
      </c>
      <c r="AA719" s="192" t="s">
        <v>85</v>
      </c>
      <c r="AB719" s="192" t="s">
        <v>85</v>
      </c>
      <c r="AC719" s="192" t="s">
        <v>85</v>
      </c>
      <c r="AD719" s="192" t="s">
        <v>85</v>
      </c>
      <c r="AE719" s="192" t="s">
        <v>85</v>
      </c>
      <c r="AF719" s="192" t="s">
        <v>85</v>
      </c>
      <c r="AG719" s="192" t="s">
        <v>85</v>
      </c>
      <c r="AH719" s="192" t="s">
        <v>85</v>
      </c>
      <c r="AI719" s="192" t="s">
        <v>85</v>
      </c>
      <c r="AQ719" s="195"/>
      <c r="AR719" s="195"/>
      <c r="AS719" s="196"/>
      <c r="AT719" s="196"/>
      <c r="AU719" s="195"/>
      <c r="AV719" s="196"/>
      <c r="AW719" s="197"/>
      <c r="AX719" s="197"/>
      <c r="AY719" s="197"/>
    </row>
    <row r="720" spans="1:51" s="192" customFormat="1" x14ac:dyDescent="0.3">
      <c r="A720" s="193"/>
      <c r="B720" s="193"/>
      <c r="D720" s="285"/>
      <c r="E720" s="286"/>
      <c r="F720" s="287"/>
      <c r="G720" s="193"/>
      <c r="H720" s="197"/>
      <c r="I720" s="196"/>
      <c r="J720" s="193"/>
      <c r="K720" s="193"/>
      <c r="L720" s="193"/>
      <c r="P720" s="192" t="s">
        <v>85</v>
      </c>
      <c r="Q720" s="192" t="s">
        <v>85</v>
      </c>
      <c r="R720" s="192" t="s">
        <v>85</v>
      </c>
      <c r="S720" s="192" t="s">
        <v>85</v>
      </c>
      <c r="T720" s="192" t="s">
        <v>85</v>
      </c>
      <c r="U720" s="192" t="s">
        <v>85</v>
      </c>
      <c r="V720" s="192" t="s">
        <v>85</v>
      </c>
      <c r="W720" s="192" t="s">
        <v>85</v>
      </c>
      <c r="X720" s="192" t="s">
        <v>85</v>
      </c>
      <c r="Y720" s="192" t="s">
        <v>85</v>
      </c>
      <c r="Z720" s="192" t="s">
        <v>85</v>
      </c>
      <c r="AA720" s="192" t="s">
        <v>85</v>
      </c>
      <c r="AB720" s="192" t="s">
        <v>85</v>
      </c>
      <c r="AC720" s="192" t="s">
        <v>85</v>
      </c>
      <c r="AD720" s="192" t="s">
        <v>85</v>
      </c>
      <c r="AE720" s="192" t="s">
        <v>85</v>
      </c>
      <c r="AF720" s="192" t="s">
        <v>85</v>
      </c>
      <c r="AG720" s="192" t="s">
        <v>85</v>
      </c>
      <c r="AH720" s="192" t="s">
        <v>85</v>
      </c>
      <c r="AI720" s="192" t="s">
        <v>85</v>
      </c>
      <c r="AQ720" s="195"/>
      <c r="AR720" s="195"/>
      <c r="AS720" s="196"/>
      <c r="AT720" s="196"/>
      <c r="AU720" s="195"/>
      <c r="AV720" s="196"/>
      <c r="AW720" s="197"/>
      <c r="AX720" s="197"/>
      <c r="AY720" s="197"/>
    </row>
    <row r="721" spans="1:59" ht="15" thickBot="1" x14ac:dyDescent="0.35">
      <c r="P721" t="s">
        <v>85</v>
      </c>
      <c r="Q721" t="s">
        <v>85</v>
      </c>
      <c r="R721" t="s">
        <v>85</v>
      </c>
      <c r="S721" t="s">
        <v>85</v>
      </c>
      <c r="T721" t="s">
        <v>85</v>
      </c>
      <c r="U721" t="s">
        <v>85</v>
      </c>
      <c r="V721" t="s">
        <v>85</v>
      </c>
      <c r="W721" t="s">
        <v>85</v>
      </c>
      <c r="X721" t="s">
        <v>85</v>
      </c>
      <c r="Y721" t="s">
        <v>85</v>
      </c>
      <c r="Z721" t="s">
        <v>85</v>
      </c>
      <c r="AA721" t="s">
        <v>85</v>
      </c>
      <c r="AB721" t="s">
        <v>85</v>
      </c>
      <c r="AC721" t="s">
        <v>85</v>
      </c>
      <c r="AD721" t="s">
        <v>85</v>
      </c>
      <c r="AE721" t="s">
        <v>85</v>
      </c>
      <c r="AF721" t="s">
        <v>85</v>
      </c>
      <c r="AG721" t="s">
        <v>85</v>
      </c>
      <c r="AH721" t="s">
        <v>85</v>
      </c>
      <c r="AI721" t="s">
        <v>85</v>
      </c>
    </row>
    <row r="722" spans="1:59" ht="42.6" thickBot="1" x14ac:dyDescent="0.35">
      <c r="A722" s="48" t="s">
        <v>19</v>
      </c>
      <c r="B722" s="311" t="s">
        <v>412</v>
      </c>
      <c r="C722" s="179" t="s">
        <v>413</v>
      </c>
      <c r="D722" s="49" t="s">
        <v>400</v>
      </c>
      <c r="E722" s="166">
        <v>1.0000000000000001E-5</v>
      </c>
      <c r="F722" s="163">
        <v>1</v>
      </c>
      <c r="G722" s="48">
        <v>0.2</v>
      </c>
      <c r="H722" s="50">
        <f>E722*F722*G722</f>
        <v>2.0000000000000003E-6</v>
      </c>
      <c r="I722" s="164">
        <v>1690</v>
      </c>
      <c r="J722" s="162">
        <f>I722</f>
        <v>1690</v>
      </c>
      <c r="K722" s="172" t="s">
        <v>184</v>
      </c>
      <c r="L722" s="177">
        <v>950</v>
      </c>
      <c r="M722" s="92" t="str">
        <f t="shared" ref="M722:M727" si="912">A722</f>
        <v>С1</v>
      </c>
      <c r="N722" s="92" t="str">
        <f t="shared" ref="N722:N727" si="913">B722</f>
        <v>Серная яма поз. Р-430
Тип оборудования – полуподземный железобетонный резервуар</v>
      </c>
      <c r="O722" s="92" t="str">
        <f t="shared" ref="O722:O727" si="914">D722</f>
        <v>Полное-пожар+токси</v>
      </c>
      <c r="P722" s="92">
        <v>22.2</v>
      </c>
      <c r="Q722" s="92">
        <v>30.8</v>
      </c>
      <c r="R722" s="92">
        <v>44.4</v>
      </c>
      <c r="S722" s="92">
        <v>83.1</v>
      </c>
      <c r="T722" s="92" t="s">
        <v>85</v>
      </c>
      <c r="U722" s="92" t="s">
        <v>85</v>
      </c>
      <c r="V722" s="92" t="s">
        <v>85</v>
      </c>
      <c r="W722" s="92" t="s">
        <v>85</v>
      </c>
      <c r="X722" s="92" t="s">
        <v>85</v>
      </c>
      <c r="Y722" s="92" t="s">
        <v>85</v>
      </c>
      <c r="Z722" s="92" t="s">
        <v>85</v>
      </c>
      <c r="AA722" s="92" t="s">
        <v>85</v>
      </c>
      <c r="AB722" s="92" t="s">
        <v>85</v>
      </c>
      <c r="AC722" s="92">
        <v>2112.5</v>
      </c>
      <c r="AD722" s="92">
        <v>6168.5</v>
      </c>
      <c r="AE722" s="92" t="s">
        <v>85</v>
      </c>
      <c r="AF722" s="92" t="s">
        <v>85</v>
      </c>
      <c r="AG722" s="92" t="s">
        <v>85</v>
      </c>
      <c r="AH722" s="92" t="s">
        <v>85</v>
      </c>
      <c r="AI722" t="s">
        <v>85</v>
      </c>
      <c r="AJ722" s="52">
        <v>1</v>
      </c>
      <c r="AK722" s="52">
        <v>2</v>
      </c>
      <c r="AL722" s="165">
        <v>2.23</v>
      </c>
      <c r="AM722" s="165">
        <v>0.125</v>
      </c>
      <c r="AN722" s="165">
        <v>3</v>
      </c>
      <c r="AO722" s="92"/>
      <c r="AP722" s="92"/>
      <c r="AQ722" s="93">
        <f>AM722*I722+AL722</f>
        <v>213.48</v>
      </c>
      <c r="AR722" s="93">
        <f>0.1*AQ722</f>
        <v>21.347999999999999</v>
      </c>
      <c r="AS722" s="94">
        <f>AJ722*3+0.25*AK722</f>
        <v>3.5</v>
      </c>
      <c r="AT722" s="94">
        <f>SUM(AQ722:AS722)/4</f>
        <v>59.581999999999994</v>
      </c>
      <c r="AU722" s="93">
        <f>10068.2*J722*POWER(10,-6)</f>
        <v>17.015257999999999</v>
      </c>
      <c r="AV722" s="94">
        <f t="shared" ref="AV722:AV727" si="915">AU722+AT722+AS722+AR722+AQ722</f>
        <v>314.92525799999999</v>
      </c>
      <c r="AW722" s="95">
        <f>AJ722*H722</f>
        <v>2.0000000000000003E-6</v>
      </c>
      <c r="AX722" s="95">
        <f>H722*AK722</f>
        <v>4.0000000000000007E-6</v>
      </c>
      <c r="AY722" s="95">
        <f>H722*AV722</f>
        <v>6.2985051600000005E-4</v>
      </c>
    </row>
    <row r="723" spans="1:59" ht="15" thickBot="1" x14ac:dyDescent="0.35">
      <c r="A723" s="48" t="s">
        <v>20</v>
      </c>
      <c r="B723" s="48" t="str">
        <f>B722</f>
        <v>Серная яма поз. Р-430
Тип оборудования – полуподземный железобетонный резервуар</v>
      </c>
      <c r="C723" s="179" t="s">
        <v>414</v>
      </c>
      <c r="D723" s="49" t="s">
        <v>400</v>
      </c>
      <c r="E723" s="167">
        <f>E722</f>
        <v>1.0000000000000001E-5</v>
      </c>
      <c r="F723" s="168">
        <f>F722</f>
        <v>1</v>
      </c>
      <c r="G723" s="48">
        <v>0.04</v>
      </c>
      <c r="H723" s="50">
        <f t="shared" ref="H723:H727" si="916">E723*F723*G723</f>
        <v>4.0000000000000003E-7</v>
      </c>
      <c r="I723" s="162">
        <f>I722</f>
        <v>1690</v>
      </c>
      <c r="J723" s="162">
        <f>I722</f>
        <v>1690</v>
      </c>
      <c r="K723" s="172" t="s">
        <v>185</v>
      </c>
      <c r="L723" s="177">
        <v>0</v>
      </c>
      <c r="M723" s="92" t="str">
        <f t="shared" si="912"/>
        <v>С2</v>
      </c>
      <c r="N723" s="92" t="str">
        <f t="shared" si="913"/>
        <v>Серная яма поз. Р-430
Тип оборудования – полуподземный железобетонный резервуар</v>
      </c>
      <c r="O723" s="92" t="str">
        <f t="shared" si="914"/>
        <v>Полное-пожар+токси</v>
      </c>
      <c r="P723" s="92">
        <v>22.2</v>
      </c>
      <c r="Q723" s="92">
        <v>30.8</v>
      </c>
      <c r="R723" s="92">
        <v>44.4</v>
      </c>
      <c r="S723" s="92">
        <v>83.1</v>
      </c>
      <c r="T723" s="92" t="s">
        <v>85</v>
      </c>
      <c r="U723" s="92" t="s">
        <v>85</v>
      </c>
      <c r="V723" s="92" t="s">
        <v>85</v>
      </c>
      <c r="W723" s="92" t="s">
        <v>85</v>
      </c>
      <c r="X723" s="92" t="s">
        <v>85</v>
      </c>
      <c r="Y723" s="92" t="s">
        <v>85</v>
      </c>
      <c r="Z723" s="92" t="s">
        <v>85</v>
      </c>
      <c r="AA723" s="92" t="s">
        <v>85</v>
      </c>
      <c r="AB723" s="92" t="s">
        <v>85</v>
      </c>
      <c r="AC723" s="92">
        <v>2112.5</v>
      </c>
      <c r="AD723" s="92">
        <v>6168.5</v>
      </c>
      <c r="AE723" s="92" t="s">
        <v>85</v>
      </c>
      <c r="AF723" s="92" t="s">
        <v>85</v>
      </c>
      <c r="AG723" s="92" t="s">
        <v>85</v>
      </c>
      <c r="AH723" s="92" t="s">
        <v>85</v>
      </c>
      <c r="AI723" t="s">
        <v>85</v>
      </c>
      <c r="AJ723" s="52">
        <v>2</v>
      </c>
      <c r="AK723" s="52">
        <v>2</v>
      </c>
      <c r="AL723" s="92">
        <f>AL722</f>
        <v>2.23</v>
      </c>
      <c r="AM723" s="92">
        <f>AM722</f>
        <v>0.125</v>
      </c>
      <c r="AN723" s="92">
        <f>AN722</f>
        <v>3</v>
      </c>
      <c r="AO723" s="92"/>
      <c r="AP723" s="92"/>
      <c r="AQ723" s="93">
        <f>AM723*I723+AL723</f>
        <v>213.48</v>
      </c>
      <c r="AR723" s="93">
        <f t="shared" ref="AR723:AR727" si="917">0.1*AQ723</f>
        <v>21.347999999999999</v>
      </c>
      <c r="AS723" s="94">
        <f t="shared" ref="AS723:AS727" si="918">AJ723*3+0.25*AK723</f>
        <v>6.5</v>
      </c>
      <c r="AT723" s="94">
        <f t="shared" ref="AT723:AT727" si="919">SUM(AQ723:AS723)/4</f>
        <v>60.331999999999994</v>
      </c>
      <c r="AU723" s="93">
        <f>10068.2*J723*POWER(10,-6)*10</f>
        <v>170.15258</v>
      </c>
      <c r="AV723" s="94">
        <f t="shared" si="915"/>
        <v>471.81258000000003</v>
      </c>
      <c r="AW723" s="95">
        <f t="shared" ref="AW723:AW727" si="920">AJ723*H723</f>
        <v>8.0000000000000007E-7</v>
      </c>
      <c r="AX723" s="95">
        <f t="shared" ref="AX723:AX727" si="921">H723*AK723</f>
        <v>8.0000000000000007E-7</v>
      </c>
      <c r="AY723" s="95">
        <f t="shared" ref="AY723:AY727" si="922">H723*AV723</f>
        <v>1.8872503200000003E-4</v>
      </c>
    </row>
    <row r="724" spans="1:59" x14ac:dyDescent="0.3">
      <c r="A724" s="48" t="s">
        <v>21</v>
      </c>
      <c r="B724" s="48" t="str">
        <f>B722</f>
        <v>Серная яма поз. Р-430
Тип оборудования – полуподземный железобетонный резервуар</v>
      </c>
      <c r="C724" s="179" t="s">
        <v>415</v>
      </c>
      <c r="D724" s="49" t="s">
        <v>61</v>
      </c>
      <c r="E724" s="167">
        <f>E722</f>
        <v>1.0000000000000001E-5</v>
      </c>
      <c r="F724" s="168">
        <f>F722</f>
        <v>1</v>
      </c>
      <c r="G724" s="48">
        <v>0.76</v>
      </c>
      <c r="H724" s="50">
        <f t="shared" si="916"/>
        <v>7.6000000000000009E-6</v>
      </c>
      <c r="I724" s="162">
        <f>I722</f>
        <v>1690</v>
      </c>
      <c r="J724" s="48">
        <v>0</v>
      </c>
      <c r="K724" s="172" t="s">
        <v>186</v>
      </c>
      <c r="L724" s="177">
        <v>0</v>
      </c>
      <c r="M724" s="92" t="str">
        <f t="shared" si="912"/>
        <v>С3</v>
      </c>
      <c r="N724" s="92" t="str">
        <f t="shared" si="913"/>
        <v>Серная яма поз. Р-430
Тип оборудования – полуподземный железобетонный резервуар</v>
      </c>
      <c r="O724" s="92" t="str">
        <f t="shared" si="914"/>
        <v>Полное-ликвидация</v>
      </c>
      <c r="P724" s="92" t="s">
        <v>85</v>
      </c>
      <c r="Q724" s="92" t="s">
        <v>85</v>
      </c>
      <c r="R724" s="92" t="s">
        <v>85</v>
      </c>
      <c r="S724" s="92" t="s">
        <v>85</v>
      </c>
      <c r="T724" s="92" t="s">
        <v>85</v>
      </c>
      <c r="U724" s="92" t="s">
        <v>85</v>
      </c>
      <c r="V724" s="92" t="s">
        <v>85</v>
      </c>
      <c r="W724" s="92" t="s">
        <v>85</v>
      </c>
      <c r="X724" s="92" t="s">
        <v>85</v>
      </c>
      <c r="Y724" s="92" t="s">
        <v>85</v>
      </c>
      <c r="Z724" s="92" t="s">
        <v>85</v>
      </c>
      <c r="AA724" s="92" t="s">
        <v>85</v>
      </c>
      <c r="AB724" s="92" t="s">
        <v>85</v>
      </c>
      <c r="AC724" s="92" t="s">
        <v>85</v>
      </c>
      <c r="AD724" s="92" t="s">
        <v>85</v>
      </c>
      <c r="AE724" s="92" t="s">
        <v>85</v>
      </c>
      <c r="AF724" s="92" t="s">
        <v>85</v>
      </c>
      <c r="AG724" s="92" t="s">
        <v>85</v>
      </c>
      <c r="AH724" s="92" t="s">
        <v>85</v>
      </c>
      <c r="AI724" t="s">
        <v>85</v>
      </c>
      <c r="AJ724" s="92">
        <v>0</v>
      </c>
      <c r="AK724" s="92">
        <v>0</v>
      </c>
      <c r="AL724" s="92">
        <f>AL722</f>
        <v>2.23</v>
      </c>
      <c r="AM724" s="92">
        <f>AM722</f>
        <v>0.125</v>
      </c>
      <c r="AN724" s="92">
        <f>AN722</f>
        <v>3</v>
      </c>
      <c r="AO724" s="92"/>
      <c r="AP724" s="92"/>
      <c r="AQ724" s="93">
        <f>AM724*I724*0.1+AL724</f>
        <v>23.355</v>
      </c>
      <c r="AR724" s="93">
        <f t="shared" si="917"/>
        <v>2.3355000000000001</v>
      </c>
      <c r="AS724" s="94">
        <f t="shared" si="918"/>
        <v>0</v>
      </c>
      <c r="AT724" s="94">
        <f t="shared" si="919"/>
        <v>6.422625</v>
      </c>
      <c r="AU724" s="93">
        <f>1333*J723*POWER(10,-6)</f>
        <v>2.2527699999999999</v>
      </c>
      <c r="AV724" s="94">
        <f t="shared" si="915"/>
        <v>34.365895000000002</v>
      </c>
      <c r="AW724" s="95">
        <f t="shared" si="920"/>
        <v>0</v>
      </c>
      <c r="AX724" s="95">
        <f t="shared" si="921"/>
        <v>0</v>
      </c>
      <c r="AY724" s="95">
        <f t="shared" si="922"/>
        <v>2.6118080200000006E-4</v>
      </c>
    </row>
    <row r="725" spans="1:59" x14ac:dyDescent="0.3">
      <c r="A725" s="48" t="s">
        <v>22</v>
      </c>
      <c r="B725" s="48" t="str">
        <f>B722</f>
        <v>Серная яма поз. Р-430
Тип оборудования – полуподземный железобетонный резервуар</v>
      </c>
      <c r="C725" s="179" t="s">
        <v>416</v>
      </c>
      <c r="D725" s="49" t="s">
        <v>400</v>
      </c>
      <c r="E725" s="166">
        <v>1E-4</v>
      </c>
      <c r="F725" s="168">
        <f>F722</f>
        <v>1</v>
      </c>
      <c r="G725" s="48">
        <v>0.2</v>
      </c>
      <c r="H725" s="50">
        <f t="shared" si="916"/>
        <v>2.0000000000000002E-5</v>
      </c>
      <c r="I725" s="162">
        <f>0.15*I722</f>
        <v>253.5</v>
      </c>
      <c r="J725" s="162">
        <f>I725</f>
        <v>253.5</v>
      </c>
      <c r="K725" s="174" t="s">
        <v>188</v>
      </c>
      <c r="L725" s="178">
        <v>0</v>
      </c>
      <c r="M725" s="92" t="str">
        <f t="shared" si="912"/>
        <v>С4</v>
      </c>
      <c r="N725" s="92" t="str">
        <f t="shared" si="913"/>
        <v>Серная яма поз. Р-430
Тип оборудования – полуподземный железобетонный резервуар</v>
      </c>
      <c r="O725" s="92" t="str">
        <f t="shared" si="914"/>
        <v>Полное-пожар+токси</v>
      </c>
      <c r="P725" s="92">
        <v>14.6</v>
      </c>
      <c r="Q725" s="92">
        <v>19.5</v>
      </c>
      <c r="R725" s="92">
        <v>26.8</v>
      </c>
      <c r="S725" s="92">
        <v>48.4</v>
      </c>
      <c r="T725" s="92" t="s">
        <v>85</v>
      </c>
      <c r="U725" s="92" t="s">
        <v>85</v>
      </c>
      <c r="V725" s="92" t="s">
        <v>85</v>
      </c>
      <c r="W725" s="92" t="s">
        <v>85</v>
      </c>
      <c r="X725" s="92" t="s">
        <v>85</v>
      </c>
      <c r="Y725" s="92" t="s">
        <v>85</v>
      </c>
      <c r="Z725" s="92" t="s">
        <v>85</v>
      </c>
      <c r="AA725" s="92" t="s">
        <v>85</v>
      </c>
      <c r="AB725" s="92" t="s">
        <v>85</v>
      </c>
      <c r="AC725" s="92">
        <v>316.89999999999998</v>
      </c>
      <c r="AD725" s="92">
        <v>925.3</v>
      </c>
      <c r="AE725" s="92" t="s">
        <v>85</v>
      </c>
      <c r="AF725" s="92" t="s">
        <v>85</v>
      </c>
      <c r="AG725" s="92" t="s">
        <v>85</v>
      </c>
      <c r="AH725" s="92" t="s">
        <v>85</v>
      </c>
      <c r="AI725" t="s">
        <v>85</v>
      </c>
      <c r="AJ725" s="92">
        <v>0</v>
      </c>
      <c r="AK725" s="92">
        <v>2</v>
      </c>
      <c r="AL725" s="92">
        <f>0.1*$AL$2</f>
        <v>0.25</v>
      </c>
      <c r="AM725" s="92">
        <f>AM722</f>
        <v>0.125</v>
      </c>
      <c r="AN725" s="92">
        <f>ROUNDUP(AN722/3,0)</f>
        <v>1</v>
      </c>
      <c r="AO725" s="92"/>
      <c r="AP725" s="92"/>
      <c r="AQ725" s="93">
        <f>AM725*I725+AL725</f>
        <v>31.9375</v>
      </c>
      <c r="AR725" s="93">
        <f t="shared" si="917"/>
        <v>3.1937500000000001</v>
      </c>
      <c r="AS725" s="94">
        <f t="shared" si="918"/>
        <v>0.5</v>
      </c>
      <c r="AT725" s="94">
        <f t="shared" si="919"/>
        <v>8.9078125000000004</v>
      </c>
      <c r="AU725" s="93">
        <f>10068.2*J725*POWER(10,-6)</f>
        <v>2.5522887000000001</v>
      </c>
      <c r="AV725" s="94">
        <f t="shared" si="915"/>
        <v>47.091351199999998</v>
      </c>
      <c r="AW725" s="95">
        <f t="shared" si="920"/>
        <v>0</v>
      </c>
      <c r="AX725" s="95">
        <f t="shared" si="921"/>
        <v>4.0000000000000003E-5</v>
      </c>
      <c r="AY725" s="95">
        <f t="shared" si="922"/>
        <v>9.4182702400000002E-4</v>
      </c>
    </row>
    <row r="726" spans="1:59" x14ac:dyDescent="0.3">
      <c r="A726" s="48" t="s">
        <v>23</v>
      </c>
      <c r="B726" s="48" t="str">
        <f>B722</f>
        <v>Серная яма поз. Р-430
Тип оборудования – полуподземный железобетонный резервуар</v>
      </c>
      <c r="C726" s="179" t="s">
        <v>417</v>
      </c>
      <c r="D726" s="49" t="s">
        <v>400</v>
      </c>
      <c r="E726" s="167">
        <f>E725</f>
        <v>1E-4</v>
      </c>
      <c r="F726" s="168">
        <f>F722</f>
        <v>1</v>
      </c>
      <c r="G726" s="48">
        <v>0.04</v>
      </c>
      <c r="H726" s="50">
        <f t="shared" si="916"/>
        <v>4.0000000000000007E-6</v>
      </c>
      <c r="I726" s="162">
        <f>0.15*I722</f>
        <v>253.5</v>
      </c>
      <c r="J726" s="162">
        <f>I725</f>
        <v>253.5</v>
      </c>
      <c r="K726" s="174" t="s">
        <v>189</v>
      </c>
      <c r="L726" s="178">
        <v>0</v>
      </c>
      <c r="M726" s="92" t="str">
        <f t="shared" si="912"/>
        <v>С5</v>
      </c>
      <c r="N726" s="92" t="str">
        <f t="shared" si="913"/>
        <v>Серная яма поз. Р-430
Тип оборудования – полуподземный железобетонный резервуар</v>
      </c>
      <c r="O726" s="92" t="str">
        <f t="shared" si="914"/>
        <v>Полное-пожар+токси</v>
      </c>
      <c r="P726" s="92">
        <v>14.6</v>
      </c>
      <c r="Q726" s="92">
        <v>19.5</v>
      </c>
      <c r="R726" s="92">
        <v>26.8</v>
      </c>
      <c r="S726" s="92">
        <v>48.4</v>
      </c>
      <c r="T726" s="92" t="s">
        <v>85</v>
      </c>
      <c r="U726" s="92" t="s">
        <v>85</v>
      </c>
      <c r="V726" s="92" t="s">
        <v>85</v>
      </c>
      <c r="W726" s="92" t="s">
        <v>85</v>
      </c>
      <c r="X726" s="92" t="s">
        <v>85</v>
      </c>
      <c r="Y726" s="92" t="s">
        <v>85</v>
      </c>
      <c r="Z726" s="92" t="s">
        <v>85</v>
      </c>
      <c r="AA726" s="92" t="s">
        <v>85</v>
      </c>
      <c r="AB726" s="92" t="s">
        <v>85</v>
      </c>
      <c r="AC726" s="92">
        <v>316.89999999999998</v>
      </c>
      <c r="AD726" s="92">
        <v>925.3</v>
      </c>
      <c r="AE726" s="92" t="s">
        <v>85</v>
      </c>
      <c r="AF726" s="92" t="s">
        <v>85</v>
      </c>
      <c r="AG726" s="92" t="s">
        <v>85</v>
      </c>
      <c r="AH726" s="92" t="s">
        <v>85</v>
      </c>
      <c r="AI726" t="s">
        <v>85</v>
      </c>
      <c r="AJ726" s="92">
        <v>0</v>
      </c>
      <c r="AK726" s="92">
        <v>1</v>
      </c>
      <c r="AL726" s="92">
        <f>0.1*$AL$2</f>
        <v>0.25</v>
      </c>
      <c r="AM726" s="92">
        <f>AM722</f>
        <v>0.125</v>
      </c>
      <c r="AN726" s="92">
        <f>ROUNDUP(AN722/3,0)</f>
        <v>1</v>
      </c>
      <c r="AO726" s="92"/>
      <c r="AP726" s="92"/>
      <c r="AQ726" s="93">
        <f t="shared" ref="AQ726" si="923">AM726*I726+AL726</f>
        <v>31.9375</v>
      </c>
      <c r="AR726" s="93">
        <f t="shared" si="917"/>
        <v>3.1937500000000001</v>
      </c>
      <c r="AS726" s="94">
        <f t="shared" si="918"/>
        <v>0.25</v>
      </c>
      <c r="AT726" s="94">
        <f t="shared" si="919"/>
        <v>8.8453125000000004</v>
      </c>
      <c r="AU726" s="93">
        <f>10068.2*J726*POWER(10,-6)*10</f>
        <v>25.522887000000001</v>
      </c>
      <c r="AV726" s="94">
        <f t="shared" si="915"/>
        <v>69.749449499999997</v>
      </c>
      <c r="AW726" s="95">
        <f t="shared" si="920"/>
        <v>0</v>
      </c>
      <c r="AX726" s="95">
        <f t="shared" si="921"/>
        <v>4.0000000000000007E-6</v>
      </c>
      <c r="AY726" s="95">
        <f t="shared" si="922"/>
        <v>2.7899779800000002E-4</v>
      </c>
    </row>
    <row r="727" spans="1:59" ht="15" thickBot="1" x14ac:dyDescent="0.35">
      <c r="A727" s="48" t="s">
        <v>24</v>
      </c>
      <c r="B727" s="48" t="str">
        <f>B722</f>
        <v>Серная яма поз. Р-430
Тип оборудования – полуподземный железобетонный резервуар</v>
      </c>
      <c r="C727" s="179" t="s">
        <v>418</v>
      </c>
      <c r="D727" s="49" t="s">
        <v>62</v>
      </c>
      <c r="E727" s="167">
        <f>E725</f>
        <v>1E-4</v>
      </c>
      <c r="F727" s="168">
        <f>F722</f>
        <v>1</v>
      </c>
      <c r="G727" s="48">
        <v>0.76</v>
      </c>
      <c r="H727" s="50">
        <f t="shared" si="916"/>
        <v>7.6000000000000004E-5</v>
      </c>
      <c r="I727" s="162">
        <f>0.15*I722</f>
        <v>253.5</v>
      </c>
      <c r="J727" s="48">
        <v>0</v>
      </c>
      <c r="K727" s="175" t="s">
        <v>200</v>
      </c>
      <c r="L727" s="181">
        <v>23</v>
      </c>
      <c r="M727" s="92" t="str">
        <f t="shared" si="912"/>
        <v>С6</v>
      </c>
      <c r="N727" s="92" t="str">
        <f t="shared" si="913"/>
        <v>Серная яма поз. Р-430
Тип оборудования – полуподземный железобетонный резервуар</v>
      </c>
      <c r="O727" s="92" t="str">
        <f t="shared" si="914"/>
        <v>Частичное-ликвидация</v>
      </c>
      <c r="P727" s="92" t="s">
        <v>85</v>
      </c>
      <c r="Q727" s="92" t="s">
        <v>85</v>
      </c>
      <c r="R727" s="92" t="s">
        <v>85</v>
      </c>
      <c r="S727" s="92" t="s">
        <v>85</v>
      </c>
      <c r="T727" s="92" t="s">
        <v>85</v>
      </c>
      <c r="U727" s="92" t="s">
        <v>85</v>
      </c>
      <c r="V727" s="92" t="s">
        <v>85</v>
      </c>
      <c r="W727" s="92" t="s">
        <v>85</v>
      </c>
      <c r="X727" s="92" t="s">
        <v>85</v>
      </c>
      <c r="Y727" s="92" t="s">
        <v>85</v>
      </c>
      <c r="Z727" s="92" t="s">
        <v>85</v>
      </c>
      <c r="AA727" s="92" t="s">
        <v>85</v>
      </c>
      <c r="AB727" s="92" t="s">
        <v>85</v>
      </c>
      <c r="AC727" s="92" t="s">
        <v>85</v>
      </c>
      <c r="AD727" s="92" t="s">
        <v>85</v>
      </c>
      <c r="AE727" s="92" t="s">
        <v>85</v>
      </c>
      <c r="AF727" s="92" t="s">
        <v>85</v>
      </c>
      <c r="AG727" s="92" t="s">
        <v>85</v>
      </c>
      <c r="AH727" s="92" t="s">
        <v>85</v>
      </c>
      <c r="AI727" t="s">
        <v>85</v>
      </c>
      <c r="AJ727" s="92">
        <v>0</v>
      </c>
      <c r="AK727" s="92">
        <v>0</v>
      </c>
      <c r="AL727" s="92">
        <f>0.1*$AL$2</f>
        <v>0.25</v>
      </c>
      <c r="AM727" s="92">
        <f>AM722</f>
        <v>0.125</v>
      </c>
      <c r="AN727" s="92">
        <f>ROUNDUP(AN722/3,0)</f>
        <v>1</v>
      </c>
      <c r="AO727" s="92"/>
      <c r="AP727" s="92"/>
      <c r="AQ727" s="93">
        <f>AM727*I727*0.1+AL727</f>
        <v>3.4187500000000002</v>
      </c>
      <c r="AR727" s="93">
        <f t="shared" si="917"/>
        <v>0.34187500000000004</v>
      </c>
      <c r="AS727" s="94">
        <f t="shared" si="918"/>
        <v>0</v>
      </c>
      <c r="AT727" s="94">
        <f t="shared" si="919"/>
        <v>0.94015625000000003</v>
      </c>
      <c r="AU727" s="93">
        <f>1333*J726*POWER(10,-6)</f>
        <v>0.33791549999999998</v>
      </c>
      <c r="AV727" s="94">
        <f t="shared" si="915"/>
        <v>5.0386967499999997</v>
      </c>
      <c r="AW727" s="95">
        <f t="shared" si="920"/>
        <v>0</v>
      </c>
      <c r="AX727" s="95">
        <f t="shared" si="921"/>
        <v>0</v>
      </c>
      <c r="AY727" s="95">
        <f t="shared" si="922"/>
        <v>3.82940953E-4</v>
      </c>
    </row>
    <row r="728" spans="1:59" x14ac:dyDescent="0.3">
      <c r="A728" s="48"/>
      <c r="B728" s="48"/>
      <c r="C728" s="179"/>
      <c r="D728" s="49"/>
      <c r="E728" s="167"/>
      <c r="F728" s="168"/>
      <c r="G728" s="48"/>
      <c r="H728" s="50"/>
      <c r="I728" s="162"/>
      <c r="J728" s="48"/>
      <c r="K728" s="292"/>
      <c r="L728" s="294"/>
      <c r="M728" s="92"/>
      <c r="N728" s="92"/>
      <c r="O728" s="92"/>
      <c r="P728" s="92" t="s">
        <v>85</v>
      </c>
      <c r="Q728" s="92" t="s">
        <v>85</v>
      </c>
      <c r="R728" s="92" t="s">
        <v>85</v>
      </c>
      <c r="S728" s="92" t="s">
        <v>85</v>
      </c>
      <c r="T728" s="92" t="s">
        <v>85</v>
      </c>
      <c r="U728" s="92" t="s">
        <v>85</v>
      </c>
      <c r="V728" s="92" t="s">
        <v>85</v>
      </c>
      <c r="W728" s="92" t="s">
        <v>85</v>
      </c>
      <c r="X728" s="92" t="s">
        <v>85</v>
      </c>
      <c r="Y728" s="92" t="s">
        <v>85</v>
      </c>
      <c r="Z728" s="92" t="s">
        <v>85</v>
      </c>
      <c r="AA728" s="92" t="s">
        <v>85</v>
      </c>
      <c r="AB728" s="92" t="s">
        <v>85</v>
      </c>
      <c r="AC728" s="92" t="s">
        <v>85</v>
      </c>
      <c r="AD728" s="92" t="s">
        <v>85</v>
      </c>
      <c r="AE728" s="92" t="s">
        <v>85</v>
      </c>
      <c r="AF728" s="92" t="s">
        <v>85</v>
      </c>
      <c r="AG728" s="92" t="s">
        <v>85</v>
      </c>
      <c r="AH728" s="92" t="s">
        <v>85</v>
      </c>
      <c r="AI728" t="s">
        <v>85</v>
      </c>
      <c r="AJ728" s="92"/>
      <c r="AK728" s="92"/>
      <c r="AL728" s="92"/>
      <c r="AM728" s="92"/>
      <c r="AN728" s="92"/>
      <c r="AO728" s="92"/>
      <c r="AP728" s="92"/>
      <c r="AQ728" s="93"/>
      <c r="AR728" s="93"/>
      <c r="AS728" s="94"/>
      <c r="AT728" s="94"/>
      <c r="AU728" s="93"/>
      <c r="AV728" s="94"/>
      <c r="AW728" s="95"/>
      <c r="AX728" s="95"/>
      <c r="AY728" s="95"/>
    </row>
    <row r="729" spans="1:59" s="281" customFormat="1" x14ac:dyDescent="0.3">
      <c r="A729" s="48" t="s">
        <v>85</v>
      </c>
      <c r="B729" s="48" t="s">
        <v>85</v>
      </c>
      <c r="C729" s="48" t="s">
        <v>85</v>
      </c>
      <c r="D729" s="48" t="s">
        <v>85</v>
      </c>
      <c r="E729" s="48" t="s">
        <v>85</v>
      </c>
      <c r="F729" s="48" t="s">
        <v>85</v>
      </c>
      <c r="G729" s="48" t="s">
        <v>85</v>
      </c>
      <c r="H729" s="48" t="s">
        <v>85</v>
      </c>
      <c r="I729" s="48" t="s">
        <v>85</v>
      </c>
      <c r="J729" s="48" t="s">
        <v>85</v>
      </c>
      <c r="K729" s="48" t="s">
        <v>85</v>
      </c>
      <c r="L729" s="48" t="s">
        <v>85</v>
      </c>
      <c r="M729" s="48" t="s">
        <v>85</v>
      </c>
      <c r="N729" s="48" t="s">
        <v>85</v>
      </c>
      <c r="O729" s="48" t="s">
        <v>85</v>
      </c>
      <c r="P729" s="48" t="s">
        <v>85</v>
      </c>
      <c r="Q729" s="48" t="s">
        <v>85</v>
      </c>
      <c r="R729" s="48" t="s">
        <v>85</v>
      </c>
      <c r="S729" s="48" t="s">
        <v>85</v>
      </c>
      <c r="T729" s="48" t="s">
        <v>85</v>
      </c>
      <c r="U729" s="48" t="s">
        <v>85</v>
      </c>
      <c r="V729" s="48" t="s">
        <v>85</v>
      </c>
      <c r="W729" s="48" t="s">
        <v>85</v>
      </c>
      <c r="X729" s="48" t="s">
        <v>85</v>
      </c>
      <c r="Y729" s="48" t="s">
        <v>85</v>
      </c>
      <c r="Z729" s="48" t="s">
        <v>85</v>
      </c>
      <c r="AA729" s="48" t="s">
        <v>85</v>
      </c>
      <c r="AB729" s="48" t="s">
        <v>85</v>
      </c>
      <c r="AC729" s="48" t="s">
        <v>85</v>
      </c>
      <c r="AD729" s="48" t="s">
        <v>85</v>
      </c>
      <c r="AE729" s="48" t="s">
        <v>85</v>
      </c>
      <c r="AF729" s="48" t="s">
        <v>85</v>
      </c>
      <c r="AG729" s="48" t="s">
        <v>85</v>
      </c>
      <c r="AH729" s="48" t="s">
        <v>85</v>
      </c>
      <c r="AI729" s="281" t="s">
        <v>85</v>
      </c>
      <c r="AJ729" s="48" t="s">
        <v>85</v>
      </c>
      <c r="AK729" s="48" t="s">
        <v>85</v>
      </c>
      <c r="AL729" s="48" t="s">
        <v>85</v>
      </c>
      <c r="AM729" s="48" t="s">
        <v>85</v>
      </c>
      <c r="AN729" s="48" t="s">
        <v>85</v>
      </c>
      <c r="AO729" s="48" t="s">
        <v>85</v>
      </c>
      <c r="AP729" s="48" t="s">
        <v>85</v>
      </c>
      <c r="AQ729" s="48" t="s">
        <v>85</v>
      </c>
      <c r="AR729" s="48" t="s">
        <v>85</v>
      </c>
      <c r="AS729" s="48" t="s">
        <v>85</v>
      </c>
      <c r="AT729" s="48" t="s">
        <v>85</v>
      </c>
      <c r="AU729" s="48" t="s">
        <v>85</v>
      </c>
      <c r="AV729" s="48" t="s">
        <v>85</v>
      </c>
      <c r="AW729" s="48" t="s">
        <v>85</v>
      </c>
      <c r="AX729" s="48" t="s">
        <v>85</v>
      </c>
      <c r="AY729" s="48" t="s">
        <v>85</v>
      </c>
    </row>
    <row r="730" spans="1:59" s="281" customFormat="1" x14ac:dyDescent="0.3">
      <c r="A730" s="48" t="s">
        <v>85</v>
      </c>
      <c r="B730" s="48" t="s">
        <v>85</v>
      </c>
      <c r="C730" s="48" t="s">
        <v>85</v>
      </c>
      <c r="D730" s="48" t="s">
        <v>85</v>
      </c>
      <c r="E730" s="48" t="s">
        <v>85</v>
      </c>
      <c r="F730" s="48" t="s">
        <v>85</v>
      </c>
      <c r="G730" s="48" t="s">
        <v>85</v>
      </c>
      <c r="H730" s="48" t="s">
        <v>85</v>
      </c>
      <c r="I730" s="48" t="s">
        <v>85</v>
      </c>
      <c r="J730" s="48" t="s">
        <v>85</v>
      </c>
      <c r="K730" s="48" t="s">
        <v>85</v>
      </c>
      <c r="L730" s="48" t="s">
        <v>85</v>
      </c>
      <c r="M730" s="48" t="s">
        <v>85</v>
      </c>
      <c r="N730" s="48" t="s">
        <v>85</v>
      </c>
      <c r="O730" s="48" t="s">
        <v>85</v>
      </c>
      <c r="P730" s="48" t="s">
        <v>85</v>
      </c>
      <c r="Q730" s="48" t="s">
        <v>85</v>
      </c>
      <c r="R730" s="48" t="s">
        <v>85</v>
      </c>
      <c r="S730" s="48" t="s">
        <v>85</v>
      </c>
      <c r="T730" s="48" t="s">
        <v>85</v>
      </c>
      <c r="U730" s="48" t="s">
        <v>85</v>
      </c>
      <c r="V730" s="48" t="s">
        <v>85</v>
      </c>
      <c r="W730" s="48" t="s">
        <v>85</v>
      </c>
      <c r="X730" s="48" t="s">
        <v>85</v>
      </c>
      <c r="Y730" s="48" t="s">
        <v>85</v>
      </c>
      <c r="Z730" s="48" t="s">
        <v>85</v>
      </c>
      <c r="AA730" s="48" t="s">
        <v>85</v>
      </c>
      <c r="AB730" s="48" t="s">
        <v>85</v>
      </c>
      <c r="AC730" s="48" t="s">
        <v>85</v>
      </c>
      <c r="AD730" s="48" t="s">
        <v>85</v>
      </c>
      <c r="AE730" s="48" t="s">
        <v>85</v>
      </c>
      <c r="AF730" s="48" t="s">
        <v>85</v>
      </c>
      <c r="AG730" s="48" t="s">
        <v>85</v>
      </c>
      <c r="AH730" s="48" t="s">
        <v>85</v>
      </c>
      <c r="AI730" s="281" t="s">
        <v>85</v>
      </c>
      <c r="AJ730" s="48" t="s">
        <v>85</v>
      </c>
      <c r="AK730" s="48" t="s">
        <v>85</v>
      </c>
      <c r="AL730" s="48" t="s">
        <v>85</v>
      </c>
      <c r="AM730" s="48" t="s">
        <v>85</v>
      </c>
      <c r="AN730" s="48" t="s">
        <v>85</v>
      </c>
      <c r="AO730" s="48" t="s">
        <v>85</v>
      </c>
      <c r="AP730" s="48" t="s">
        <v>85</v>
      </c>
      <c r="AQ730" s="48" t="s">
        <v>85</v>
      </c>
      <c r="AR730" s="48" t="s">
        <v>85</v>
      </c>
      <c r="AS730" s="48" t="s">
        <v>85</v>
      </c>
      <c r="AT730" s="48" t="s">
        <v>85</v>
      </c>
      <c r="AU730" s="48" t="s">
        <v>85</v>
      </c>
      <c r="AV730" s="48" t="s">
        <v>85</v>
      </c>
      <c r="AW730" s="48" t="s">
        <v>85</v>
      </c>
      <c r="AX730" s="48" t="s">
        <v>85</v>
      </c>
      <c r="AY730" s="48" t="s">
        <v>85</v>
      </c>
    </row>
    <row r="731" spans="1:59" s="328" customFormat="1" ht="15" thickBot="1" x14ac:dyDescent="0.35">
      <c r="A731" s="327"/>
      <c r="B731" s="327"/>
      <c r="D731" s="329"/>
      <c r="E731" s="327"/>
      <c r="F731" s="327"/>
      <c r="G731" s="327"/>
      <c r="H731" s="327"/>
      <c r="I731" s="327"/>
      <c r="J731" s="327"/>
      <c r="K731" s="327"/>
      <c r="P731" s="328" t="s">
        <v>85</v>
      </c>
      <c r="Q731" s="328" t="s">
        <v>85</v>
      </c>
      <c r="R731" s="328" t="s">
        <v>85</v>
      </c>
      <c r="S731" s="328" t="s">
        <v>85</v>
      </c>
      <c r="T731" s="328" t="s">
        <v>85</v>
      </c>
      <c r="U731" s="328" t="s">
        <v>85</v>
      </c>
      <c r="V731" s="328" t="s">
        <v>85</v>
      </c>
      <c r="W731" s="328" t="s">
        <v>85</v>
      </c>
      <c r="X731" s="328" t="s">
        <v>85</v>
      </c>
      <c r="Y731" s="328" t="s">
        <v>85</v>
      </c>
      <c r="Z731" s="328" t="s">
        <v>85</v>
      </c>
      <c r="AA731" s="328" t="s">
        <v>85</v>
      </c>
      <c r="AB731" s="328" t="s">
        <v>85</v>
      </c>
      <c r="AC731" s="328" t="s">
        <v>85</v>
      </c>
      <c r="AD731" s="328" t="s">
        <v>85</v>
      </c>
      <c r="AE731" s="328" t="s">
        <v>85</v>
      </c>
      <c r="AF731" s="328" t="s">
        <v>85</v>
      </c>
      <c r="AG731" s="328" t="s">
        <v>85</v>
      </c>
      <c r="AH731" s="328" t="s">
        <v>85</v>
      </c>
      <c r="AI731" s="328" t="s">
        <v>85</v>
      </c>
    </row>
    <row r="732" spans="1:59" ht="18" customHeight="1" thickBot="1" x14ac:dyDescent="0.35">
      <c r="A732" s="48" t="s">
        <v>19</v>
      </c>
      <c r="B732" s="163" t="s">
        <v>419</v>
      </c>
      <c r="C732" s="179" t="s">
        <v>191</v>
      </c>
      <c r="D732" s="49" t="s">
        <v>192</v>
      </c>
      <c r="E732" s="166">
        <v>9.9999999999999995E-8</v>
      </c>
      <c r="F732" s="163">
        <v>228</v>
      </c>
      <c r="G732" s="48">
        <v>0.2</v>
      </c>
      <c r="H732" s="50">
        <f>E732*F732*G732</f>
        <v>4.5599999999999995E-6</v>
      </c>
      <c r="I732" s="164">
        <v>1.1599999999999999</v>
      </c>
      <c r="J732" s="169">
        <f>I732</f>
        <v>1.1599999999999999</v>
      </c>
      <c r="K732" s="172" t="s">
        <v>184</v>
      </c>
      <c r="L732" s="177">
        <v>0</v>
      </c>
      <c r="M732" s="92" t="str">
        <f t="shared" ref="M732:M739" si="924">A732</f>
        <v>С1</v>
      </c>
      <c r="N732" s="92" t="str">
        <f t="shared" ref="N732:N739" si="925">B732</f>
        <v>Трубопровод топливного газа Рег. № ТТ-104</v>
      </c>
      <c r="O732" s="92" t="str">
        <f t="shared" ref="O732:O739" si="926">D732</f>
        <v>Полное-факел</v>
      </c>
      <c r="P732" s="92" t="s">
        <v>85</v>
      </c>
      <c r="Q732" s="92" t="s">
        <v>85</v>
      </c>
      <c r="R732" s="92" t="s">
        <v>85</v>
      </c>
      <c r="S732" s="92" t="s">
        <v>85</v>
      </c>
      <c r="T732" s="92" t="s">
        <v>85</v>
      </c>
      <c r="U732" s="92" t="s">
        <v>85</v>
      </c>
      <c r="V732" s="92" t="s">
        <v>85</v>
      </c>
      <c r="W732" s="92" t="s">
        <v>85</v>
      </c>
      <c r="X732" s="92" t="s">
        <v>85</v>
      </c>
      <c r="Y732" s="92">
        <v>36</v>
      </c>
      <c r="Z732" s="92">
        <v>6</v>
      </c>
      <c r="AA732" s="92" t="s">
        <v>85</v>
      </c>
      <c r="AB732" s="92" t="s">
        <v>85</v>
      </c>
      <c r="AC732" s="92" t="s">
        <v>85</v>
      </c>
      <c r="AD732" s="92" t="s">
        <v>85</v>
      </c>
      <c r="AE732" s="92" t="s">
        <v>85</v>
      </c>
      <c r="AF732" s="92" t="s">
        <v>85</v>
      </c>
      <c r="AG732" s="92" t="s">
        <v>85</v>
      </c>
      <c r="AH732" s="92" t="s">
        <v>85</v>
      </c>
      <c r="AI732" t="s">
        <v>85</v>
      </c>
      <c r="AJ732" s="52">
        <v>2</v>
      </c>
      <c r="AK732" s="52">
        <v>3</v>
      </c>
      <c r="AL732" s="165">
        <v>1.28</v>
      </c>
      <c r="AM732" s="165">
        <v>2.7E-2</v>
      </c>
      <c r="AN732" s="165">
        <v>3</v>
      </c>
      <c r="AO732" s="92"/>
      <c r="AP732" s="92"/>
      <c r="AQ732" s="93">
        <f>AM732*I732+AL732</f>
        <v>1.31132</v>
      </c>
      <c r="AR732" s="93">
        <f>0.1*AQ732</f>
        <v>0.131132</v>
      </c>
      <c r="AS732" s="94">
        <f>AJ732*3+0.25*AK732</f>
        <v>6.75</v>
      </c>
      <c r="AT732" s="94">
        <f>SUM(AQ732:AS732)/4</f>
        <v>2.0481129999999999</v>
      </c>
      <c r="AU732" s="93">
        <f>10068.2*J732*POWER(10,-6)</f>
        <v>1.1679111999999998E-2</v>
      </c>
      <c r="AV732" s="94">
        <f t="shared" ref="AV732:AV739" si="927">AU732+AT732+AS732+AR732+AQ732</f>
        <v>10.252244112</v>
      </c>
      <c r="AW732" s="95">
        <f>AJ732*H732</f>
        <v>9.1199999999999991E-6</v>
      </c>
      <c r="AX732" s="95">
        <f>H732*AK732</f>
        <v>1.3679999999999998E-5</v>
      </c>
      <c r="AY732" s="95">
        <f>H732*AV732</f>
        <v>4.6750233150719994E-5</v>
      </c>
      <c r="BD732" s="363">
        <f>SUM(AW732:AW790)</f>
        <v>2.0213119999999999E-5</v>
      </c>
      <c r="BE732" s="363">
        <f>SUM(AX732:AX790)</f>
        <v>3.2771548000000005E-4</v>
      </c>
      <c r="BF732" s="98">
        <f>BD732/35</f>
        <v>5.7751771428571424E-7</v>
      </c>
      <c r="BG732" s="98">
        <f>BE732/35</f>
        <v>9.3632994285714303E-6</v>
      </c>
    </row>
    <row r="733" spans="1:59" x14ac:dyDescent="0.3">
      <c r="A733" s="48" t="s">
        <v>20</v>
      </c>
      <c r="B733" s="48" t="str">
        <f>B732</f>
        <v>Трубопровод топливного газа Рег. № ТТ-104</v>
      </c>
      <c r="C733" s="179" t="s">
        <v>169</v>
      </c>
      <c r="D733" s="49" t="s">
        <v>63</v>
      </c>
      <c r="E733" s="167">
        <f>E732</f>
        <v>9.9999999999999995E-8</v>
      </c>
      <c r="F733" s="168">
        <f>F732</f>
        <v>228</v>
      </c>
      <c r="G733" s="48">
        <v>0.1152</v>
      </c>
      <c r="H733" s="50">
        <f t="shared" ref="H733:H739" si="928">E733*F733*G733</f>
        <v>2.6265599999999997E-6</v>
      </c>
      <c r="I733" s="162">
        <f>I732</f>
        <v>1.1599999999999999</v>
      </c>
      <c r="J733" s="180">
        <f>0.067*I732</f>
        <v>7.7719999999999997E-2</v>
      </c>
      <c r="K733" s="174" t="s">
        <v>185</v>
      </c>
      <c r="L733" s="178">
        <v>12</v>
      </c>
      <c r="M733" s="92" t="str">
        <f t="shared" si="924"/>
        <v>С2</v>
      </c>
      <c r="N733" s="92" t="str">
        <f t="shared" si="925"/>
        <v>Трубопровод топливного газа Рег. № ТТ-104</v>
      </c>
      <c r="O733" s="92" t="str">
        <f t="shared" si="926"/>
        <v>Полное-взрыв</v>
      </c>
      <c r="P733" s="92" t="s">
        <v>85</v>
      </c>
      <c r="Q733" s="92" t="s">
        <v>85</v>
      </c>
      <c r="R733" s="92" t="s">
        <v>85</v>
      </c>
      <c r="S733" s="92" t="s">
        <v>85</v>
      </c>
      <c r="T733" s="92">
        <v>0</v>
      </c>
      <c r="U733" s="92">
        <v>0</v>
      </c>
      <c r="V733" s="92">
        <v>39.6</v>
      </c>
      <c r="W733" s="92">
        <v>108.1</v>
      </c>
      <c r="X733" s="92">
        <v>185.1</v>
      </c>
      <c r="Y733" s="92" t="s">
        <v>85</v>
      </c>
      <c r="Z733" s="92" t="s">
        <v>85</v>
      </c>
      <c r="AA733" s="92" t="s">
        <v>85</v>
      </c>
      <c r="AB733" s="92" t="s">
        <v>85</v>
      </c>
      <c r="AC733" s="92" t="s">
        <v>85</v>
      </c>
      <c r="AD733" s="92" t="s">
        <v>85</v>
      </c>
      <c r="AE733" s="92" t="s">
        <v>85</v>
      </c>
      <c r="AF733" s="92" t="s">
        <v>85</v>
      </c>
      <c r="AG733" s="92" t="s">
        <v>85</v>
      </c>
      <c r="AH733" s="92" t="s">
        <v>85</v>
      </c>
      <c r="AI733" t="s">
        <v>85</v>
      </c>
      <c r="AJ733" s="52">
        <v>2</v>
      </c>
      <c r="AK733" s="52">
        <v>3</v>
      </c>
      <c r="AL733" s="92">
        <f>AL732</f>
        <v>1.28</v>
      </c>
      <c r="AM733" s="92">
        <f>AM732</f>
        <v>2.7E-2</v>
      </c>
      <c r="AN733" s="92">
        <f>AN732</f>
        <v>3</v>
      </c>
      <c r="AO733" s="92"/>
      <c r="AP733" s="92"/>
      <c r="AQ733" s="93">
        <f>AM733*I733+AL733</f>
        <v>1.31132</v>
      </c>
      <c r="AR733" s="93">
        <f t="shared" ref="AR733:AR739" si="929">0.1*AQ733</f>
        <v>0.131132</v>
      </c>
      <c r="AS733" s="94">
        <f t="shared" ref="AS733:AS739" si="930">AJ733*3+0.25*AK733</f>
        <v>6.75</v>
      </c>
      <c r="AT733" s="94">
        <f t="shared" ref="AT733:AT739" si="931">SUM(AQ733:AS733)/4</f>
        <v>2.0481129999999999</v>
      </c>
      <c r="AU733" s="93">
        <f>10068.2*J733*POWER(10,-6)*10</f>
        <v>7.8250050399999993E-3</v>
      </c>
      <c r="AV733" s="94">
        <f t="shared" si="927"/>
        <v>10.248390005039999</v>
      </c>
      <c r="AW733" s="95">
        <f t="shared" ref="AW733:AW739" si="932">AJ733*H733</f>
        <v>5.2531199999999994E-6</v>
      </c>
      <c r="AX733" s="95">
        <f t="shared" ref="AX733:AX739" si="933">H733*AK733</f>
        <v>7.8796799999999987E-6</v>
      </c>
      <c r="AY733" s="95">
        <f t="shared" ref="AY733:AY739" si="934">H733*AV733</f>
        <v>2.6918011251637858E-5</v>
      </c>
    </row>
    <row r="734" spans="1:59" x14ac:dyDescent="0.3">
      <c r="A734" s="48" t="s">
        <v>21</v>
      </c>
      <c r="B734" s="48" t="str">
        <f>B732</f>
        <v>Трубопровод топливного газа Рег. № ТТ-104</v>
      </c>
      <c r="C734" s="179" t="s">
        <v>193</v>
      </c>
      <c r="D734" s="49" t="s">
        <v>194</v>
      </c>
      <c r="E734" s="167">
        <f>E732</f>
        <v>9.9999999999999995E-8</v>
      </c>
      <c r="F734" s="168">
        <f>F732</f>
        <v>228</v>
      </c>
      <c r="G734" s="48">
        <v>7.6799999999999993E-2</v>
      </c>
      <c r="H734" s="50">
        <f t="shared" si="928"/>
        <v>1.7510399999999997E-6</v>
      </c>
      <c r="I734" s="162">
        <f>I732</f>
        <v>1.1599999999999999</v>
      </c>
      <c r="J734" s="169">
        <f>I732</f>
        <v>1.1599999999999999</v>
      </c>
      <c r="K734" s="174" t="s">
        <v>186</v>
      </c>
      <c r="L734" s="178">
        <v>0</v>
      </c>
      <c r="M734" s="92" t="str">
        <f t="shared" si="924"/>
        <v>С3</v>
      </c>
      <c r="N734" s="92" t="str">
        <f t="shared" si="925"/>
        <v>Трубопровод топливного газа Рег. № ТТ-104</v>
      </c>
      <c r="O734" s="92" t="str">
        <f t="shared" si="926"/>
        <v>Полное-вспышка</v>
      </c>
      <c r="P734" s="92" t="s">
        <v>85</v>
      </c>
      <c r="Q734" s="92" t="s">
        <v>85</v>
      </c>
      <c r="R734" s="92" t="s">
        <v>85</v>
      </c>
      <c r="S734" s="92" t="s">
        <v>85</v>
      </c>
      <c r="T734" s="92" t="s">
        <v>85</v>
      </c>
      <c r="U734" s="92" t="s">
        <v>85</v>
      </c>
      <c r="V734" s="92" t="s">
        <v>85</v>
      </c>
      <c r="W734" s="92" t="s">
        <v>85</v>
      </c>
      <c r="X734" s="92" t="s">
        <v>85</v>
      </c>
      <c r="Y734" s="92" t="s">
        <v>85</v>
      </c>
      <c r="Z734" s="92" t="s">
        <v>85</v>
      </c>
      <c r="AA734" s="92">
        <v>35.200000000000003</v>
      </c>
      <c r="AB734" s="92">
        <v>42.24</v>
      </c>
      <c r="AC734" s="92" t="s">
        <v>85</v>
      </c>
      <c r="AD734" s="92" t="s">
        <v>85</v>
      </c>
      <c r="AE734" s="92" t="s">
        <v>85</v>
      </c>
      <c r="AF734" s="92" t="s">
        <v>85</v>
      </c>
      <c r="AG734" s="92" t="s">
        <v>85</v>
      </c>
      <c r="AH734" s="92" t="s">
        <v>85</v>
      </c>
      <c r="AI734" t="s">
        <v>85</v>
      </c>
      <c r="AJ734" s="92">
        <v>0</v>
      </c>
      <c r="AK734" s="92">
        <v>0</v>
      </c>
      <c r="AL734" s="92">
        <f>AL732</f>
        <v>1.28</v>
      </c>
      <c r="AM734" s="92">
        <f>AM732</f>
        <v>2.7E-2</v>
      </c>
      <c r="AN734" s="92">
        <f>AN732</f>
        <v>3</v>
      </c>
      <c r="AO734" s="92"/>
      <c r="AP734" s="92"/>
      <c r="AQ734" s="93">
        <f>AM734*I734*0.1+AL734</f>
        <v>1.2831319999999999</v>
      </c>
      <c r="AR734" s="93">
        <f t="shared" si="929"/>
        <v>0.12831319999999999</v>
      </c>
      <c r="AS734" s="94">
        <f t="shared" si="930"/>
        <v>0</v>
      </c>
      <c r="AT734" s="94">
        <f t="shared" si="931"/>
        <v>0.35286129999999999</v>
      </c>
      <c r="AU734" s="93">
        <f>1333*J732*POWER(10,-6)</f>
        <v>1.5462799999999999E-3</v>
      </c>
      <c r="AV734" s="94">
        <f t="shared" si="927"/>
        <v>1.7658527799999999</v>
      </c>
      <c r="AW734" s="95">
        <f t="shared" si="932"/>
        <v>0</v>
      </c>
      <c r="AX734" s="95">
        <f t="shared" si="933"/>
        <v>0</v>
      </c>
      <c r="AY734" s="95">
        <f t="shared" si="934"/>
        <v>3.0920788518911994E-6</v>
      </c>
    </row>
    <row r="735" spans="1:59" x14ac:dyDescent="0.3">
      <c r="A735" s="48" t="s">
        <v>22</v>
      </c>
      <c r="B735" s="48" t="str">
        <f>B732</f>
        <v>Трубопровод топливного газа Рег. № ТТ-104</v>
      </c>
      <c r="C735" s="179" t="s">
        <v>170</v>
      </c>
      <c r="D735" s="49" t="s">
        <v>61</v>
      </c>
      <c r="E735" s="167">
        <f>E732</f>
        <v>9.9999999999999995E-8</v>
      </c>
      <c r="F735" s="168">
        <f>F732</f>
        <v>228</v>
      </c>
      <c r="G735" s="48">
        <v>0.60799999999999998</v>
      </c>
      <c r="H735" s="50">
        <f t="shared" si="928"/>
        <v>1.38624E-5</v>
      </c>
      <c r="I735" s="162">
        <f>I732</f>
        <v>1.1599999999999999</v>
      </c>
      <c r="J735" s="171">
        <v>0</v>
      </c>
      <c r="K735" s="174" t="s">
        <v>188</v>
      </c>
      <c r="L735" s="178">
        <v>45390</v>
      </c>
      <c r="M735" s="92" t="str">
        <f t="shared" si="924"/>
        <v>С4</v>
      </c>
      <c r="N735" s="92" t="str">
        <f t="shared" si="925"/>
        <v>Трубопровод топливного газа Рег. № ТТ-104</v>
      </c>
      <c r="O735" s="92" t="str">
        <f t="shared" si="926"/>
        <v>Полное-ликвидация</v>
      </c>
      <c r="P735" s="92" t="s">
        <v>85</v>
      </c>
      <c r="Q735" s="92" t="s">
        <v>85</v>
      </c>
      <c r="R735" s="92" t="s">
        <v>85</v>
      </c>
      <c r="S735" s="92" t="s">
        <v>85</v>
      </c>
      <c r="T735" s="92" t="s">
        <v>85</v>
      </c>
      <c r="U735" s="92" t="s">
        <v>85</v>
      </c>
      <c r="V735" s="92" t="s">
        <v>85</v>
      </c>
      <c r="W735" s="92" t="s">
        <v>85</v>
      </c>
      <c r="X735" s="92" t="s">
        <v>85</v>
      </c>
      <c r="Y735" s="92" t="s">
        <v>85</v>
      </c>
      <c r="Z735" s="92" t="s">
        <v>85</v>
      </c>
      <c r="AA735" s="92" t="s">
        <v>85</v>
      </c>
      <c r="AB735" s="92" t="s">
        <v>85</v>
      </c>
      <c r="AC735" s="92" t="s">
        <v>85</v>
      </c>
      <c r="AD735" s="92" t="s">
        <v>85</v>
      </c>
      <c r="AE735" s="92" t="s">
        <v>85</v>
      </c>
      <c r="AF735" s="92" t="s">
        <v>85</v>
      </c>
      <c r="AG735" s="92" t="s">
        <v>85</v>
      </c>
      <c r="AH735" s="92" t="s">
        <v>85</v>
      </c>
      <c r="AI735" t="s">
        <v>85</v>
      </c>
      <c r="AJ735" s="92">
        <v>0</v>
      </c>
      <c r="AK735" s="92">
        <v>0</v>
      </c>
      <c r="AL735" s="92">
        <f>AL732</f>
        <v>1.28</v>
      </c>
      <c r="AM735" s="92">
        <f>AM732</f>
        <v>2.7E-2</v>
      </c>
      <c r="AN735" s="92">
        <f>AN732</f>
        <v>3</v>
      </c>
      <c r="AO735" s="92"/>
      <c r="AP735" s="92"/>
      <c r="AQ735" s="93">
        <f>AM735*I735*0.1+AL735</f>
        <v>1.2831319999999999</v>
      </c>
      <c r="AR735" s="93">
        <f t="shared" si="929"/>
        <v>0.12831319999999999</v>
      </c>
      <c r="AS735" s="94">
        <f t="shared" si="930"/>
        <v>0</v>
      </c>
      <c r="AT735" s="94">
        <f t="shared" si="931"/>
        <v>0.35286129999999999</v>
      </c>
      <c r="AU735" s="93">
        <f>1333*J733*POWER(10,-6)</f>
        <v>1.0360075999999998E-4</v>
      </c>
      <c r="AV735" s="94">
        <f t="shared" si="927"/>
        <v>1.7644101007599999</v>
      </c>
      <c r="AW735" s="95">
        <f t="shared" si="932"/>
        <v>0</v>
      </c>
      <c r="AX735" s="95">
        <f t="shared" si="933"/>
        <v>0</v>
      </c>
      <c r="AY735" s="95">
        <f t="shared" si="934"/>
        <v>2.4458958580775424E-5</v>
      </c>
    </row>
    <row r="736" spans="1:59" x14ac:dyDescent="0.3">
      <c r="A736" s="48" t="s">
        <v>23</v>
      </c>
      <c r="B736" s="48" t="str">
        <f>B732</f>
        <v>Трубопровод топливного газа Рег. № ТТ-104</v>
      </c>
      <c r="C736" s="179" t="s">
        <v>195</v>
      </c>
      <c r="D736" s="49" t="s">
        <v>196</v>
      </c>
      <c r="E736" s="166">
        <v>4.9999999999999998E-7</v>
      </c>
      <c r="F736" s="168">
        <f>F732</f>
        <v>228</v>
      </c>
      <c r="G736" s="48">
        <v>3.5000000000000003E-2</v>
      </c>
      <c r="H736" s="50">
        <f t="shared" si="928"/>
        <v>3.9899999999999999E-6</v>
      </c>
      <c r="I736" s="162">
        <f>0.15*I732</f>
        <v>0.17399999999999999</v>
      </c>
      <c r="J736" s="169">
        <f>I736</f>
        <v>0.17399999999999999</v>
      </c>
      <c r="K736" s="174" t="s">
        <v>189</v>
      </c>
      <c r="L736" s="178">
        <v>3</v>
      </c>
      <c r="M736" s="92" t="str">
        <f t="shared" si="924"/>
        <v>С5</v>
      </c>
      <c r="N736" s="92" t="str">
        <f t="shared" si="925"/>
        <v>Трубопровод топливного газа Рег. № ТТ-104</v>
      </c>
      <c r="O736" s="92" t="str">
        <f t="shared" si="926"/>
        <v>Частичное-факел</v>
      </c>
      <c r="P736" s="92" t="s">
        <v>85</v>
      </c>
      <c r="Q736" s="92" t="s">
        <v>85</v>
      </c>
      <c r="R736" s="92" t="s">
        <v>85</v>
      </c>
      <c r="S736" s="92" t="s">
        <v>85</v>
      </c>
      <c r="T736" s="92" t="s">
        <v>85</v>
      </c>
      <c r="U736" s="92" t="s">
        <v>85</v>
      </c>
      <c r="V736" s="92" t="s">
        <v>85</v>
      </c>
      <c r="W736" s="92" t="s">
        <v>85</v>
      </c>
      <c r="X736" s="92" t="s">
        <v>85</v>
      </c>
      <c r="Y736" s="92">
        <v>23</v>
      </c>
      <c r="Z736" s="92">
        <v>4</v>
      </c>
      <c r="AA736" s="92" t="s">
        <v>85</v>
      </c>
      <c r="AB736" s="92" t="s">
        <v>85</v>
      </c>
      <c r="AC736" s="92" t="s">
        <v>85</v>
      </c>
      <c r="AD736" s="92" t="s">
        <v>85</v>
      </c>
      <c r="AE736" s="92" t="s">
        <v>85</v>
      </c>
      <c r="AF736" s="92" t="s">
        <v>85</v>
      </c>
      <c r="AG736" s="92" t="s">
        <v>85</v>
      </c>
      <c r="AH736" s="92" t="s">
        <v>85</v>
      </c>
      <c r="AI736" t="s">
        <v>85</v>
      </c>
      <c r="AJ736" s="92">
        <v>0</v>
      </c>
      <c r="AK736" s="92">
        <v>2</v>
      </c>
      <c r="AL736" s="92">
        <f>0.1*$AL$2</f>
        <v>0.25</v>
      </c>
      <c r="AM736" s="92">
        <f>AM732</f>
        <v>2.7E-2</v>
      </c>
      <c r="AN736" s="92">
        <f>ROUNDUP(AN732/3,0)</f>
        <v>1</v>
      </c>
      <c r="AO736" s="92"/>
      <c r="AP736" s="92"/>
      <c r="AQ736" s="93">
        <f>AM736*I736+AL736</f>
        <v>0.25469799999999998</v>
      </c>
      <c r="AR736" s="93">
        <f t="shared" si="929"/>
        <v>2.5469800000000001E-2</v>
      </c>
      <c r="AS736" s="94">
        <f t="shared" si="930"/>
        <v>0.5</v>
      </c>
      <c r="AT736" s="94">
        <f t="shared" si="931"/>
        <v>0.19504194999999999</v>
      </c>
      <c r="AU736" s="93">
        <f>10068.2*J736*POWER(10,-6)</f>
        <v>1.7518668E-3</v>
      </c>
      <c r="AV736" s="94">
        <f t="shared" si="927"/>
        <v>0.97696161679999993</v>
      </c>
      <c r="AW736" s="95">
        <f t="shared" si="932"/>
        <v>0</v>
      </c>
      <c r="AX736" s="95">
        <f t="shared" si="933"/>
        <v>7.9799999999999998E-6</v>
      </c>
      <c r="AY736" s="95">
        <f t="shared" si="934"/>
        <v>3.898076851032E-6</v>
      </c>
    </row>
    <row r="737" spans="1:51" x14ac:dyDescent="0.3">
      <c r="A737" s="48" t="s">
        <v>24</v>
      </c>
      <c r="B737" s="48" t="str">
        <f>B732</f>
        <v>Трубопровод топливного газа Рег. № ТТ-104</v>
      </c>
      <c r="C737" s="179" t="s">
        <v>197</v>
      </c>
      <c r="D737" s="49" t="s">
        <v>198</v>
      </c>
      <c r="E737" s="167">
        <f>E736</f>
        <v>4.9999999999999998E-7</v>
      </c>
      <c r="F737" s="168">
        <f>F732</f>
        <v>228</v>
      </c>
      <c r="G737" s="48">
        <v>8.3000000000000001E-3</v>
      </c>
      <c r="H737" s="50">
        <f t="shared" si="928"/>
        <v>9.4619999999999994E-7</v>
      </c>
      <c r="I737" s="162">
        <f>I736</f>
        <v>0.17399999999999999</v>
      </c>
      <c r="J737" s="169">
        <f>J733*0.15</f>
        <v>1.1658E-2</v>
      </c>
      <c r="K737" s="173" t="s">
        <v>200</v>
      </c>
      <c r="L737" s="230">
        <v>4</v>
      </c>
      <c r="M737" s="92" t="str">
        <f t="shared" si="924"/>
        <v>С6</v>
      </c>
      <c r="N737" s="92" t="str">
        <f t="shared" si="925"/>
        <v>Трубопровод топливного газа Рег. № ТТ-104</v>
      </c>
      <c r="O737" s="92" t="str">
        <f t="shared" si="926"/>
        <v>Частичное-взрыв</v>
      </c>
      <c r="P737" s="92" t="s">
        <v>85</v>
      </c>
      <c r="Q737" s="92" t="s">
        <v>85</v>
      </c>
      <c r="R737" s="92" t="s">
        <v>85</v>
      </c>
      <c r="S737" s="92" t="s">
        <v>85</v>
      </c>
      <c r="T737" s="92">
        <v>0</v>
      </c>
      <c r="U737" s="92">
        <v>0</v>
      </c>
      <c r="V737" s="92">
        <v>21.1</v>
      </c>
      <c r="W737" s="92">
        <v>57.1</v>
      </c>
      <c r="X737" s="92">
        <v>98.1</v>
      </c>
      <c r="Y737" s="92" t="s">
        <v>85</v>
      </c>
      <c r="Z737" s="92" t="s">
        <v>85</v>
      </c>
      <c r="AA737" s="92" t="s">
        <v>85</v>
      </c>
      <c r="AB737" s="92" t="s">
        <v>85</v>
      </c>
      <c r="AC737" s="92" t="s">
        <v>85</v>
      </c>
      <c r="AD737" s="92" t="s">
        <v>85</v>
      </c>
      <c r="AE737" s="92" t="s">
        <v>85</v>
      </c>
      <c r="AF737" s="92" t="s">
        <v>85</v>
      </c>
      <c r="AG737" s="92" t="s">
        <v>85</v>
      </c>
      <c r="AH737" s="92" t="s">
        <v>85</v>
      </c>
      <c r="AI737" t="s">
        <v>85</v>
      </c>
      <c r="AJ737" s="92">
        <v>0</v>
      </c>
      <c r="AK737" s="92">
        <v>1</v>
      </c>
      <c r="AL737" s="92">
        <f>0.1*$AL$2</f>
        <v>0.25</v>
      </c>
      <c r="AM737" s="92">
        <f>AM732</f>
        <v>2.7E-2</v>
      </c>
      <c r="AN737" s="92">
        <f>AN736</f>
        <v>1</v>
      </c>
      <c r="AO737" s="92"/>
      <c r="AP737" s="92"/>
      <c r="AQ737" s="93">
        <f t="shared" ref="AQ737:AQ738" si="935">AM737*I737+AL737</f>
        <v>0.25469799999999998</v>
      </c>
      <c r="AR737" s="93">
        <f t="shared" si="929"/>
        <v>2.5469800000000001E-2</v>
      </c>
      <c r="AS737" s="94">
        <f t="shared" si="930"/>
        <v>0.25</v>
      </c>
      <c r="AT737" s="94">
        <f t="shared" si="931"/>
        <v>0.13254194999999999</v>
      </c>
      <c r="AU737" s="93">
        <f>10068.2*J737*POWER(10,-6)*10</f>
        <v>1.1737507559999999E-3</v>
      </c>
      <c r="AV737" s="94">
        <f t="shared" si="927"/>
        <v>0.663883500756</v>
      </c>
      <c r="AW737" s="95">
        <f t="shared" si="932"/>
        <v>0</v>
      </c>
      <c r="AX737" s="95">
        <f t="shared" si="933"/>
        <v>9.4619999999999994E-7</v>
      </c>
      <c r="AY737" s="95">
        <f t="shared" si="934"/>
        <v>6.2816656841532718E-7</v>
      </c>
    </row>
    <row r="738" spans="1:51" x14ac:dyDescent="0.3">
      <c r="A738" s="48" t="s">
        <v>219</v>
      </c>
      <c r="B738" s="48" t="str">
        <f>B732</f>
        <v>Трубопровод топливного газа Рег. № ТТ-104</v>
      </c>
      <c r="C738" s="179" t="s">
        <v>172</v>
      </c>
      <c r="D738" s="49" t="s">
        <v>174</v>
      </c>
      <c r="E738" s="167">
        <f>E736</f>
        <v>4.9999999999999998E-7</v>
      </c>
      <c r="F738" s="168">
        <f>F732</f>
        <v>228</v>
      </c>
      <c r="G738" s="48">
        <v>2.64E-2</v>
      </c>
      <c r="H738" s="50">
        <f t="shared" si="928"/>
        <v>3.0096E-6</v>
      </c>
      <c r="I738" s="162">
        <f>0.15*I732</f>
        <v>0.17399999999999999</v>
      </c>
      <c r="J738" s="169">
        <f>J734*0.15</f>
        <v>0.17399999999999999</v>
      </c>
      <c r="K738" s="174"/>
      <c r="L738" s="178"/>
      <c r="M738" s="92" t="str">
        <f t="shared" si="924"/>
        <v>С7</v>
      </c>
      <c r="N738" s="92" t="str">
        <f t="shared" si="925"/>
        <v>Трубопровод топливного газа Рег. № ТТ-104</v>
      </c>
      <c r="O738" s="92" t="str">
        <f t="shared" si="926"/>
        <v>Частичное-пожар-вспышка</v>
      </c>
      <c r="P738" s="92" t="s">
        <v>85</v>
      </c>
      <c r="Q738" s="92" t="s">
        <v>85</v>
      </c>
      <c r="R738" s="92" t="s">
        <v>85</v>
      </c>
      <c r="S738" s="92" t="s">
        <v>85</v>
      </c>
      <c r="T738" s="92" t="s">
        <v>85</v>
      </c>
      <c r="U738" s="92" t="s">
        <v>85</v>
      </c>
      <c r="V738" s="92" t="s">
        <v>85</v>
      </c>
      <c r="W738" s="92" t="s">
        <v>85</v>
      </c>
      <c r="X738" s="92" t="s">
        <v>85</v>
      </c>
      <c r="Y738" s="92" t="s">
        <v>85</v>
      </c>
      <c r="Z738" s="92" t="s">
        <v>85</v>
      </c>
      <c r="AA738" s="92">
        <v>18.82</v>
      </c>
      <c r="AB738" s="92">
        <v>22.58</v>
      </c>
      <c r="AC738" s="92" t="s">
        <v>85</v>
      </c>
      <c r="AD738" s="92" t="s">
        <v>85</v>
      </c>
      <c r="AE738" s="92" t="s">
        <v>85</v>
      </c>
      <c r="AF738" s="92" t="s">
        <v>85</v>
      </c>
      <c r="AG738" s="92" t="s">
        <v>85</v>
      </c>
      <c r="AH738" s="92" t="s">
        <v>85</v>
      </c>
      <c r="AI738" t="s">
        <v>85</v>
      </c>
      <c r="AJ738" s="92">
        <v>0</v>
      </c>
      <c r="AK738" s="92">
        <v>1</v>
      </c>
      <c r="AL738" s="92">
        <f>0.1*$AL$2</f>
        <v>0.25</v>
      </c>
      <c r="AM738" s="92">
        <f>AM732</f>
        <v>2.7E-2</v>
      </c>
      <c r="AN738" s="92">
        <f>ROUNDUP(AN732/3,0)</f>
        <v>1</v>
      </c>
      <c r="AO738" s="92"/>
      <c r="AP738" s="92"/>
      <c r="AQ738" s="93">
        <f t="shared" si="935"/>
        <v>0.25469799999999998</v>
      </c>
      <c r="AR738" s="93">
        <f t="shared" si="929"/>
        <v>2.5469800000000001E-2</v>
      </c>
      <c r="AS738" s="94">
        <f t="shared" si="930"/>
        <v>0.25</v>
      </c>
      <c r="AT738" s="94">
        <f t="shared" si="931"/>
        <v>0.13254194999999999</v>
      </c>
      <c r="AU738" s="93">
        <f>10068.2*J738*POWER(10,-6)*10</f>
        <v>1.7518668000000001E-2</v>
      </c>
      <c r="AV738" s="94">
        <f t="shared" si="927"/>
        <v>0.680228418</v>
      </c>
      <c r="AW738" s="95">
        <f t="shared" si="932"/>
        <v>0</v>
      </c>
      <c r="AX738" s="95">
        <f t="shared" si="933"/>
        <v>3.0096E-6</v>
      </c>
      <c r="AY738" s="95">
        <f t="shared" si="934"/>
        <v>2.0472154468128001E-6</v>
      </c>
    </row>
    <row r="739" spans="1:51" ht="15" thickBot="1" x14ac:dyDescent="0.35">
      <c r="A739" s="48" t="s">
        <v>220</v>
      </c>
      <c r="B739" s="48" t="str">
        <f>B732</f>
        <v>Трубопровод топливного газа Рег. № ТТ-104</v>
      </c>
      <c r="C739" s="179" t="s">
        <v>173</v>
      </c>
      <c r="D739" s="49" t="s">
        <v>62</v>
      </c>
      <c r="E739" s="167">
        <f>E736</f>
        <v>4.9999999999999998E-7</v>
      </c>
      <c r="F739" s="168">
        <f>F732</f>
        <v>228</v>
      </c>
      <c r="G739" s="48">
        <v>0.93030000000000002</v>
      </c>
      <c r="H739" s="50">
        <f t="shared" si="928"/>
        <v>1.060542E-4</v>
      </c>
      <c r="I739" s="162">
        <f>0.15*I732</f>
        <v>0.17399999999999999</v>
      </c>
      <c r="J739" s="171">
        <v>0</v>
      </c>
      <c r="K739" s="175"/>
      <c r="L739" s="176"/>
      <c r="M739" s="92" t="str">
        <f t="shared" si="924"/>
        <v>С8</v>
      </c>
      <c r="N739" s="92" t="str">
        <f t="shared" si="925"/>
        <v>Трубопровод топливного газа Рег. № ТТ-104</v>
      </c>
      <c r="O739" s="92" t="str">
        <f t="shared" si="926"/>
        <v>Частичное-ликвидация</v>
      </c>
      <c r="P739" s="92" t="s">
        <v>85</v>
      </c>
      <c r="Q739" s="92" t="s">
        <v>85</v>
      </c>
      <c r="R739" s="92" t="s">
        <v>85</v>
      </c>
      <c r="S739" s="92" t="s">
        <v>85</v>
      </c>
      <c r="T739" s="92" t="s">
        <v>85</v>
      </c>
      <c r="U739" s="92" t="s">
        <v>85</v>
      </c>
      <c r="V739" s="92" t="s">
        <v>85</v>
      </c>
      <c r="W739" s="92" t="s">
        <v>85</v>
      </c>
      <c r="X739" s="92" t="s">
        <v>85</v>
      </c>
      <c r="Y739" s="92" t="s">
        <v>85</v>
      </c>
      <c r="Z739" s="92" t="s">
        <v>85</v>
      </c>
      <c r="AA739" s="92" t="s">
        <v>85</v>
      </c>
      <c r="AB739" s="92" t="s">
        <v>85</v>
      </c>
      <c r="AC739" s="92" t="s">
        <v>85</v>
      </c>
      <c r="AD739" s="92" t="s">
        <v>85</v>
      </c>
      <c r="AE739" s="92" t="s">
        <v>85</v>
      </c>
      <c r="AF739" s="92" t="s">
        <v>85</v>
      </c>
      <c r="AG739" s="92" t="s">
        <v>85</v>
      </c>
      <c r="AH739" s="92" t="s">
        <v>85</v>
      </c>
      <c r="AI739" t="s">
        <v>85</v>
      </c>
      <c r="AJ739" s="92">
        <v>0</v>
      </c>
      <c r="AK739" s="92">
        <v>0</v>
      </c>
      <c r="AL739" s="92">
        <f>0.1*$AL$2</f>
        <v>0.25</v>
      </c>
      <c r="AM739" s="92">
        <f>AM732</f>
        <v>2.7E-2</v>
      </c>
      <c r="AN739" s="92">
        <f>ROUNDUP(AN732/3,0)</f>
        <v>1</v>
      </c>
      <c r="AO739" s="92"/>
      <c r="AP739" s="92"/>
      <c r="AQ739" s="93">
        <f>AM739*I739*0.1+AL739</f>
        <v>0.25046980000000002</v>
      </c>
      <c r="AR739" s="93">
        <f t="shared" si="929"/>
        <v>2.5046980000000003E-2</v>
      </c>
      <c r="AS739" s="94">
        <f t="shared" si="930"/>
        <v>0</v>
      </c>
      <c r="AT739" s="94">
        <f t="shared" si="931"/>
        <v>6.8879195000000004E-2</v>
      </c>
      <c r="AU739" s="93">
        <f>1333*J738*POWER(10,-6)</f>
        <v>2.3194199999999996E-4</v>
      </c>
      <c r="AV739" s="94">
        <f t="shared" si="927"/>
        <v>0.34462791700000006</v>
      </c>
      <c r="AW739" s="95">
        <f t="shared" si="932"/>
        <v>0</v>
      </c>
      <c r="AX739" s="95">
        <f t="shared" si="933"/>
        <v>0</v>
      </c>
      <c r="AY739" s="95">
        <f t="shared" si="934"/>
        <v>3.6549238035101407E-5</v>
      </c>
    </row>
    <row r="740" spans="1:51" x14ac:dyDescent="0.3">
      <c r="A740" s="52"/>
      <c r="B740" s="52"/>
      <c r="C740" s="92"/>
      <c r="D740" s="268"/>
      <c r="E740" s="269"/>
      <c r="F740" s="270"/>
      <c r="G740" s="52"/>
      <c r="H740" s="95"/>
      <c r="I740" s="94"/>
      <c r="J740" s="52"/>
      <c r="K740" s="52"/>
      <c r="L740" s="52"/>
      <c r="M740" s="92"/>
      <c r="N740" s="92"/>
      <c r="O740" s="92"/>
      <c r="P740" s="92" t="s">
        <v>85</v>
      </c>
      <c r="Q740" s="92" t="s">
        <v>85</v>
      </c>
      <c r="R740" s="92" t="s">
        <v>85</v>
      </c>
      <c r="S740" s="92" t="s">
        <v>85</v>
      </c>
      <c r="T740" s="92" t="s">
        <v>85</v>
      </c>
      <c r="U740" s="92" t="s">
        <v>85</v>
      </c>
      <c r="V740" s="92" t="s">
        <v>85</v>
      </c>
      <c r="W740" s="92" t="s">
        <v>85</v>
      </c>
      <c r="X740" s="92" t="s">
        <v>85</v>
      </c>
      <c r="Y740" s="92" t="s">
        <v>85</v>
      </c>
      <c r="Z740" s="92" t="s">
        <v>85</v>
      </c>
      <c r="AA740" s="92" t="s">
        <v>85</v>
      </c>
      <c r="AB740" s="92" t="s">
        <v>85</v>
      </c>
      <c r="AC740" s="92" t="s">
        <v>85</v>
      </c>
      <c r="AD740" s="92" t="s">
        <v>85</v>
      </c>
      <c r="AE740" s="92" t="s">
        <v>85</v>
      </c>
      <c r="AF740" s="92" t="s">
        <v>85</v>
      </c>
      <c r="AG740" s="92" t="s">
        <v>85</v>
      </c>
      <c r="AH740" s="92" t="s">
        <v>85</v>
      </c>
      <c r="AI740" t="s">
        <v>85</v>
      </c>
      <c r="AJ740" s="92"/>
      <c r="AK740" s="92"/>
      <c r="AL740" s="92"/>
      <c r="AM740" s="92"/>
      <c r="AN740" s="92"/>
      <c r="AO740" s="92"/>
      <c r="AP740" s="92"/>
      <c r="AQ740" s="93"/>
      <c r="AR740" s="93"/>
      <c r="AS740" s="94"/>
      <c r="AT740" s="94"/>
      <c r="AU740" s="93"/>
      <c r="AV740" s="94"/>
      <c r="AW740" s="95"/>
      <c r="AX740" s="95"/>
      <c r="AY740" s="95"/>
    </row>
    <row r="741" spans="1:51" ht="15" thickBot="1" x14ac:dyDescent="0.35">
      <c r="P741" t="s">
        <v>85</v>
      </c>
      <c r="Q741" t="s">
        <v>85</v>
      </c>
      <c r="R741" t="s">
        <v>85</v>
      </c>
      <c r="S741" t="s">
        <v>85</v>
      </c>
      <c r="T741" t="s">
        <v>85</v>
      </c>
      <c r="U741" t="s">
        <v>85</v>
      </c>
      <c r="V741" t="s">
        <v>85</v>
      </c>
      <c r="W741" t="s">
        <v>85</v>
      </c>
      <c r="X741" t="s">
        <v>85</v>
      </c>
      <c r="Y741" t="s">
        <v>85</v>
      </c>
      <c r="Z741" t="s">
        <v>85</v>
      </c>
      <c r="AA741" t="s">
        <v>85</v>
      </c>
      <c r="AB741" t="s">
        <v>85</v>
      </c>
      <c r="AC741" t="s">
        <v>85</v>
      </c>
      <c r="AD741" t="s">
        <v>85</v>
      </c>
      <c r="AE741" t="s">
        <v>85</v>
      </c>
      <c r="AF741" t="s">
        <v>85</v>
      </c>
      <c r="AG741" t="s">
        <v>85</v>
      </c>
      <c r="AH741" t="s">
        <v>85</v>
      </c>
      <c r="AI741" t="s">
        <v>85</v>
      </c>
    </row>
    <row r="742" spans="1:51" s="241" customFormat="1" ht="18" customHeight="1" x14ac:dyDescent="0.3">
      <c r="A742" s="232" t="s">
        <v>19</v>
      </c>
      <c r="B742" s="233" t="s">
        <v>423</v>
      </c>
      <c r="C742" s="53" t="s">
        <v>421</v>
      </c>
      <c r="D742" s="234" t="s">
        <v>180</v>
      </c>
      <c r="E742" s="166">
        <v>9.9999999999999995E-8</v>
      </c>
      <c r="F742" s="233">
        <v>28</v>
      </c>
      <c r="G742" s="232">
        <v>0.2</v>
      </c>
      <c r="H742" s="236">
        <f>E742*F742*G742</f>
        <v>5.6000000000000004E-7</v>
      </c>
      <c r="I742" s="237">
        <v>0.56000000000000005</v>
      </c>
      <c r="J742" s="295">
        <f>I742</f>
        <v>0.56000000000000005</v>
      </c>
      <c r="K742" s="239" t="s">
        <v>184</v>
      </c>
      <c r="L742" s="240">
        <f>I742*30</f>
        <v>16.8</v>
      </c>
      <c r="M742" s="241" t="str">
        <f t="shared" ref="M742:N743" si="936">A742</f>
        <v>С1</v>
      </c>
      <c r="N742" s="241" t="str">
        <f t="shared" si="936"/>
        <v>Трубопровод серной кислоты 94% Рег. № ТТ-188</v>
      </c>
      <c r="O742" s="241" t="str">
        <f t="shared" ref="O742:O743" si="937">D742</f>
        <v>Полное-токси</v>
      </c>
      <c r="P742" s="241" t="s">
        <v>85</v>
      </c>
      <c r="Q742" s="241" t="s">
        <v>85</v>
      </c>
      <c r="R742" s="241" t="s">
        <v>85</v>
      </c>
      <c r="S742" s="241" t="s">
        <v>85</v>
      </c>
      <c r="T742" s="241" t="s">
        <v>85</v>
      </c>
      <c r="U742" s="241" t="s">
        <v>85</v>
      </c>
      <c r="V742" s="241" t="s">
        <v>85</v>
      </c>
      <c r="W742" s="241" t="s">
        <v>85</v>
      </c>
      <c r="X742" s="241" t="s">
        <v>85</v>
      </c>
      <c r="Y742" s="241" t="s">
        <v>85</v>
      </c>
      <c r="Z742" s="241" t="s">
        <v>85</v>
      </c>
      <c r="AA742" s="241" t="s">
        <v>85</v>
      </c>
      <c r="AB742" s="241" t="s">
        <v>85</v>
      </c>
      <c r="AC742" s="241" t="s">
        <v>85</v>
      </c>
      <c r="AD742" s="241" t="s">
        <v>85</v>
      </c>
      <c r="AE742" s="241" t="s">
        <v>85</v>
      </c>
      <c r="AF742" s="241" t="s">
        <v>85</v>
      </c>
      <c r="AG742" s="241" t="s">
        <v>85</v>
      </c>
      <c r="AH742" s="241" t="s">
        <v>85</v>
      </c>
      <c r="AI742" s="241">
        <v>20.16</v>
      </c>
      <c r="AJ742" s="242">
        <v>0</v>
      </c>
      <c r="AK742" s="242">
        <v>2</v>
      </c>
      <c r="AL742" s="243">
        <v>1.66</v>
      </c>
      <c r="AM742" s="243">
        <v>2.7E-2</v>
      </c>
      <c r="AN742" s="243">
        <v>3</v>
      </c>
      <c r="AQ742" s="244">
        <f>AM742*I742+AL742</f>
        <v>1.6751199999999999</v>
      </c>
      <c r="AR742" s="244">
        <f>0.1*AQ742</f>
        <v>0.16751199999999999</v>
      </c>
      <c r="AS742" s="245">
        <f>AJ742*3+0.25*AK742</f>
        <v>0.5</v>
      </c>
      <c r="AT742" s="245">
        <f>SUM(AQ742:AS742)/4</f>
        <v>0.58565800000000001</v>
      </c>
      <c r="AU742" s="244">
        <f>10068.2*J742*POWER(10,-6)</f>
        <v>5.6381920000000011E-3</v>
      </c>
      <c r="AV742" s="245">
        <f t="shared" ref="AV742:AV743" si="938">AU742+AT742+AS742+AR742+AQ742</f>
        <v>2.9339281919999998</v>
      </c>
      <c r="AW742" s="246">
        <f>AJ742*H742</f>
        <v>0</v>
      </c>
      <c r="AX742" s="246">
        <f>H742*AK742</f>
        <v>1.1200000000000001E-6</v>
      </c>
      <c r="AY742" s="246">
        <f>H742*AV742</f>
        <v>1.64299978752E-6</v>
      </c>
    </row>
    <row r="743" spans="1:51" s="241" customFormat="1" x14ac:dyDescent="0.3">
      <c r="A743" s="232" t="s">
        <v>20</v>
      </c>
      <c r="B743" s="232" t="str">
        <f>B742</f>
        <v>Трубопровод серной кислоты 94% Рег. № ТТ-188</v>
      </c>
      <c r="C743" s="53" t="s">
        <v>442</v>
      </c>
      <c r="D743" s="234" t="s">
        <v>443</v>
      </c>
      <c r="E743" s="166">
        <v>4.9999999999999998E-7</v>
      </c>
      <c r="F743" s="248">
        <f>F742</f>
        <v>28</v>
      </c>
      <c r="G743" s="232">
        <v>0.8</v>
      </c>
      <c r="H743" s="236">
        <f t="shared" ref="H743" si="939">E743*F743*G743</f>
        <v>1.1200000000000001E-5</v>
      </c>
      <c r="I743" s="249">
        <f>0.2*I742</f>
        <v>0.11200000000000002</v>
      </c>
      <c r="J743" s="295">
        <f>I743</f>
        <v>0.11200000000000002</v>
      </c>
      <c r="K743" s="250" t="s">
        <v>185</v>
      </c>
      <c r="L743" s="251">
        <v>0</v>
      </c>
      <c r="M743" s="241" t="str">
        <f t="shared" si="936"/>
        <v>С2</v>
      </c>
      <c r="N743" s="241" t="str">
        <f t="shared" si="936"/>
        <v>Трубопровод серной кислоты 94% Рег. № ТТ-188</v>
      </c>
      <c r="O743" s="241" t="str">
        <f t="shared" si="937"/>
        <v>Частиянон-токси</v>
      </c>
      <c r="P743" s="241" t="s">
        <v>85</v>
      </c>
      <c r="Q743" s="241" t="s">
        <v>85</v>
      </c>
      <c r="R743" s="241" t="s">
        <v>85</v>
      </c>
      <c r="S743" s="241" t="s">
        <v>85</v>
      </c>
      <c r="T743" s="241" t="s">
        <v>85</v>
      </c>
      <c r="U743" s="241" t="s">
        <v>85</v>
      </c>
      <c r="V743" s="241" t="s">
        <v>85</v>
      </c>
      <c r="W743" s="241" t="s">
        <v>85</v>
      </c>
      <c r="X743" s="241" t="s">
        <v>85</v>
      </c>
      <c r="Y743" s="241" t="s">
        <v>85</v>
      </c>
      <c r="Z743" s="241" t="s">
        <v>85</v>
      </c>
      <c r="AA743" s="241" t="s">
        <v>85</v>
      </c>
      <c r="AB743" s="241" t="s">
        <v>85</v>
      </c>
      <c r="AC743" s="241" t="s">
        <v>85</v>
      </c>
      <c r="AD743" s="241" t="s">
        <v>85</v>
      </c>
      <c r="AE743" s="241" t="s">
        <v>85</v>
      </c>
      <c r="AF743" s="241" t="s">
        <v>85</v>
      </c>
      <c r="AG743" s="241" t="s">
        <v>85</v>
      </c>
      <c r="AH743" s="241" t="s">
        <v>85</v>
      </c>
      <c r="AI743" s="241">
        <v>2.8000000000000003</v>
      </c>
      <c r="AJ743" s="242">
        <v>0</v>
      </c>
      <c r="AK743" s="242">
        <v>1</v>
      </c>
      <c r="AL743" s="241">
        <f>AL742</f>
        <v>1.66</v>
      </c>
      <c r="AM743" s="241">
        <f>AM742</f>
        <v>2.7E-2</v>
      </c>
      <c r="AN743" s="241">
        <f>AN742</f>
        <v>3</v>
      </c>
      <c r="AQ743" s="244">
        <f>AM743*I743+AL743</f>
        <v>1.6630239999999998</v>
      </c>
      <c r="AR743" s="244">
        <f t="shared" ref="AR743" si="940">0.1*AQ743</f>
        <v>0.16630239999999999</v>
      </c>
      <c r="AS743" s="245">
        <f t="shared" ref="AS743" si="941">AJ743*3+0.25*AK743</f>
        <v>0.25</v>
      </c>
      <c r="AT743" s="245">
        <f t="shared" ref="AT743" si="942">SUM(AQ743:AS743)/4</f>
        <v>0.51983159999999995</v>
      </c>
      <c r="AU743" s="244">
        <f>10068.2*J743*POWER(10,-6)*10</f>
        <v>1.1276384000000002E-2</v>
      </c>
      <c r="AV743" s="245">
        <f t="shared" si="938"/>
        <v>2.6104343839999995</v>
      </c>
      <c r="AW743" s="246">
        <f t="shared" ref="AW743" si="943">AJ743*H743</f>
        <v>0</v>
      </c>
      <c r="AX743" s="246">
        <f t="shared" ref="AX743" si="944">H743*AK743</f>
        <v>1.1200000000000001E-5</v>
      </c>
      <c r="AY743" s="246">
        <f t="shared" ref="AY743" si="945">H743*AV743</f>
        <v>2.9236865100799996E-5</v>
      </c>
    </row>
    <row r="744" spans="1:51" s="241" customFormat="1" x14ac:dyDescent="0.3">
      <c r="A744" s="232"/>
      <c r="B744" s="232"/>
      <c r="C744" s="53"/>
      <c r="D744" s="234"/>
      <c r="E744" s="247"/>
      <c r="F744" s="248"/>
      <c r="G744" s="232"/>
      <c r="H744" s="236"/>
      <c r="I744" s="249"/>
      <c r="J744" s="252"/>
      <c r="K744" s="250" t="s">
        <v>186</v>
      </c>
      <c r="L744" s="251">
        <v>0</v>
      </c>
      <c r="P744" s="241" t="s">
        <v>85</v>
      </c>
      <c r="Q744" s="241" t="s">
        <v>85</v>
      </c>
      <c r="R744" s="241" t="s">
        <v>85</v>
      </c>
      <c r="S744" s="241" t="s">
        <v>85</v>
      </c>
      <c r="T744" s="241" t="s">
        <v>85</v>
      </c>
      <c r="U744" s="241" t="s">
        <v>85</v>
      </c>
      <c r="V744" s="241" t="s">
        <v>85</v>
      </c>
      <c r="W744" s="241" t="s">
        <v>85</v>
      </c>
      <c r="X744" s="241" t="s">
        <v>85</v>
      </c>
      <c r="Y744" s="241" t="s">
        <v>85</v>
      </c>
      <c r="Z744" s="241" t="s">
        <v>85</v>
      </c>
      <c r="AA744" s="241" t="s">
        <v>85</v>
      </c>
      <c r="AB744" s="241" t="s">
        <v>85</v>
      </c>
      <c r="AC744" s="241" t="s">
        <v>85</v>
      </c>
      <c r="AD744" s="241" t="s">
        <v>85</v>
      </c>
      <c r="AE744" s="241" t="s">
        <v>85</v>
      </c>
      <c r="AF744" s="241" t="s">
        <v>85</v>
      </c>
      <c r="AG744" s="241" t="s">
        <v>85</v>
      </c>
      <c r="AH744" s="241" t="s">
        <v>85</v>
      </c>
      <c r="AI744" s="241" t="s">
        <v>85</v>
      </c>
      <c r="AQ744" s="244"/>
      <c r="AR744" s="244"/>
      <c r="AS744" s="245"/>
      <c r="AT744" s="245"/>
      <c r="AU744" s="244"/>
      <c r="AV744" s="245"/>
      <c r="AW744" s="246"/>
      <c r="AX744" s="246"/>
      <c r="AY744" s="246"/>
    </row>
    <row r="745" spans="1:51" s="241" customFormat="1" x14ac:dyDescent="0.3">
      <c r="A745" s="232"/>
      <c r="B745" s="232"/>
      <c r="C745" s="53"/>
      <c r="D745" s="234"/>
      <c r="E745" s="235"/>
      <c r="F745" s="248"/>
      <c r="G745" s="232"/>
      <c r="H745" s="236"/>
      <c r="I745" s="249"/>
      <c r="J745" s="238"/>
      <c r="K745" s="250" t="s">
        <v>188</v>
      </c>
      <c r="L745" s="251">
        <v>0</v>
      </c>
      <c r="P745" s="241" t="s">
        <v>85</v>
      </c>
      <c r="Q745" s="241" t="s">
        <v>85</v>
      </c>
      <c r="R745" s="241" t="s">
        <v>85</v>
      </c>
      <c r="S745" s="241" t="s">
        <v>85</v>
      </c>
      <c r="T745" s="241" t="s">
        <v>85</v>
      </c>
      <c r="U745" s="241" t="s">
        <v>85</v>
      </c>
      <c r="V745" s="241" t="s">
        <v>85</v>
      </c>
      <c r="W745" s="241" t="s">
        <v>85</v>
      </c>
      <c r="X745" s="241" t="s">
        <v>85</v>
      </c>
      <c r="Y745" s="241" t="s">
        <v>85</v>
      </c>
      <c r="Z745" s="241" t="s">
        <v>85</v>
      </c>
      <c r="AA745" s="241" t="s">
        <v>85</v>
      </c>
      <c r="AB745" s="241" t="s">
        <v>85</v>
      </c>
      <c r="AC745" s="241" t="s">
        <v>85</v>
      </c>
      <c r="AD745" s="241" t="s">
        <v>85</v>
      </c>
      <c r="AE745" s="241" t="s">
        <v>85</v>
      </c>
      <c r="AF745" s="241" t="s">
        <v>85</v>
      </c>
      <c r="AG745" s="241" t="s">
        <v>85</v>
      </c>
      <c r="AH745" s="241" t="s">
        <v>85</v>
      </c>
      <c r="AI745" s="241" t="s">
        <v>85</v>
      </c>
      <c r="AQ745" s="244"/>
      <c r="AR745" s="244"/>
      <c r="AS745" s="245"/>
      <c r="AT745" s="245"/>
      <c r="AU745" s="244"/>
      <c r="AV745" s="245"/>
      <c r="AW745" s="246"/>
      <c r="AX745" s="246"/>
      <c r="AY745" s="246"/>
    </row>
    <row r="746" spans="1:51" s="241" customFormat="1" x14ac:dyDescent="0.3">
      <c r="A746" s="232"/>
      <c r="B746" s="232"/>
      <c r="C746" s="53"/>
      <c r="D746" s="234"/>
      <c r="E746" s="247"/>
      <c r="F746" s="248"/>
      <c r="G746" s="232"/>
      <c r="H746" s="236"/>
      <c r="I746" s="249"/>
      <c r="J746" s="238"/>
      <c r="K746" s="250" t="s">
        <v>189</v>
      </c>
      <c r="L746" s="251">
        <v>0</v>
      </c>
      <c r="P746" s="241" t="s">
        <v>85</v>
      </c>
      <c r="Q746" s="241" t="s">
        <v>85</v>
      </c>
      <c r="R746" s="241" t="s">
        <v>85</v>
      </c>
      <c r="S746" s="241" t="s">
        <v>85</v>
      </c>
      <c r="T746" s="241" t="s">
        <v>85</v>
      </c>
      <c r="U746" s="241" t="s">
        <v>85</v>
      </c>
      <c r="V746" s="241" t="s">
        <v>85</v>
      </c>
      <c r="W746" s="241" t="s">
        <v>85</v>
      </c>
      <c r="X746" s="241" t="s">
        <v>85</v>
      </c>
      <c r="Y746" s="241" t="s">
        <v>85</v>
      </c>
      <c r="Z746" s="241" t="s">
        <v>85</v>
      </c>
      <c r="AA746" s="241" t="s">
        <v>85</v>
      </c>
      <c r="AB746" s="241" t="s">
        <v>85</v>
      </c>
      <c r="AC746" s="241" t="s">
        <v>85</v>
      </c>
      <c r="AD746" s="241" t="s">
        <v>85</v>
      </c>
      <c r="AE746" s="241" t="s">
        <v>85</v>
      </c>
      <c r="AF746" s="241" t="s">
        <v>85</v>
      </c>
      <c r="AG746" s="241" t="s">
        <v>85</v>
      </c>
      <c r="AH746" s="241" t="s">
        <v>85</v>
      </c>
      <c r="AI746" s="241" t="s">
        <v>85</v>
      </c>
      <c r="AQ746" s="244"/>
      <c r="AR746" s="244"/>
      <c r="AS746" s="245"/>
      <c r="AT746" s="245"/>
      <c r="AU746" s="244"/>
      <c r="AV746" s="245"/>
      <c r="AW746" s="246"/>
      <c r="AX746" s="246"/>
      <c r="AY746" s="246"/>
    </row>
    <row r="747" spans="1:51" s="241" customFormat="1" ht="15" thickBot="1" x14ac:dyDescent="0.35">
      <c r="A747" s="232"/>
      <c r="B747" s="232"/>
      <c r="C747" s="53"/>
      <c r="D747" s="234"/>
      <c r="E747" s="247"/>
      <c r="F747" s="248"/>
      <c r="G747" s="232"/>
      <c r="H747" s="236"/>
      <c r="I747" s="249"/>
      <c r="J747" s="238"/>
      <c r="K747" s="255" t="s">
        <v>200</v>
      </c>
      <c r="L747" s="267">
        <v>24</v>
      </c>
      <c r="P747" s="241" t="s">
        <v>85</v>
      </c>
      <c r="Q747" s="241" t="s">
        <v>85</v>
      </c>
      <c r="R747" s="241" t="s">
        <v>85</v>
      </c>
      <c r="S747" s="241" t="s">
        <v>85</v>
      </c>
      <c r="T747" s="241" t="s">
        <v>85</v>
      </c>
      <c r="U747" s="241" t="s">
        <v>85</v>
      </c>
      <c r="V747" s="241" t="s">
        <v>85</v>
      </c>
      <c r="W747" s="241" t="s">
        <v>85</v>
      </c>
      <c r="X747" s="241" t="s">
        <v>85</v>
      </c>
      <c r="Y747" s="241" t="s">
        <v>85</v>
      </c>
      <c r="Z747" s="241" t="s">
        <v>85</v>
      </c>
      <c r="AA747" s="241" t="s">
        <v>85</v>
      </c>
      <c r="AB747" s="241" t="s">
        <v>85</v>
      </c>
      <c r="AC747" s="241" t="s">
        <v>85</v>
      </c>
      <c r="AD747" s="241" t="s">
        <v>85</v>
      </c>
      <c r="AE747" s="241" t="s">
        <v>85</v>
      </c>
      <c r="AF747" s="241" t="s">
        <v>85</v>
      </c>
      <c r="AG747" s="241" t="s">
        <v>85</v>
      </c>
      <c r="AH747" s="241" t="s">
        <v>85</v>
      </c>
      <c r="AI747" s="241" t="s">
        <v>85</v>
      </c>
      <c r="AQ747" s="244"/>
      <c r="AR747" s="244"/>
      <c r="AS747" s="245"/>
      <c r="AT747" s="245"/>
      <c r="AU747" s="244"/>
      <c r="AV747" s="245"/>
      <c r="AW747" s="246"/>
      <c r="AX747" s="246"/>
      <c r="AY747" s="246"/>
    </row>
    <row r="748" spans="1:51" s="241" customFormat="1" x14ac:dyDescent="0.3">
      <c r="A748" s="242"/>
      <c r="B748" s="242"/>
      <c r="D748" s="288"/>
      <c r="E748" s="289"/>
      <c r="F748" s="290"/>
      <c r="G748" s="242"/>
      <c r="H748" s="246"/>
      <c r="I748" s="245"/>
      <c r="J748" s="245"/>
      <c r="K748" s="242"/>
      <c r="L748" s="290"/>
      <c r="P748" s="241" t="s">
        <v>85</v>
      </c>
      <c r="Q748" s="241" t="s">
        <v>85</v>
      </c>
      <c r="R748" s="241" t="s">
        <v>85</v>
      </c>
      <c r="S748" s="241" t="s">
        <v>85</v>
      </c>
      <c r="T748" s="241" t="s">
        <v>85</v>
      </c>
      <c r="U748" s="241" t="s">
        <v>85</v>
      </c>
      <c r="V748" s="241" t="s">
        <v>85</v>
      </c>
      <c r="W748" s="241" t="s">
        <v>85</v>
      </c>
      <c r="X748" s="241" t="s">
        <v>85</v>
      </c>
      <c r="Y748" s="241" t="s">
        <v>85</v>
      </c>
      <c r="Z748" s="241" t="s">
        <v>85</v>
      </c>
      <c r="AA748" s="241" t="s">
        <v>85</v>
      </c>
      <c r="AB748" s="241" t="s">
        <v>85</v>
      </c>
      <c r="AC748" s="241" t="s">
        <v>85</v>
      </c>
      <c r="AD748" s="241" t="s">
        <v>85</v>
      </c>
      <c r="AE748" s="241" t="s">
        <v>85</v>
      </c>
      <c r="AF748" s="241" t="s">
        <v>85</v>
      </c>
      <c r="AG748" s="241" t="s">
        <v>85</v>
      </c>
      <c r="AH748" s="241" t="s">
        <v>85</v>
      </c>
      <c r="AI748" s="241" t="s">
        <v>85</v>
      </c>
      <c r="AQ748" s="244"/>
      <c r="AR748" s="244"/>
      <c r="AS748" s="245"/>
      <c r="AT748" s="245"/>
      <c r="AU748" s="244"/>
      <c r="AV748" s="245"/>
      <c r="AW748" s="246"/>
      <c r="AX748" s="246"/>
      <c r="AY748" s="246"/>
    </row>
    <row r="749" spans="1:51" s="241" customFormat="1" x14ac:dyDescent="0.3">
      <c r="A749" s="242"/>
      <c r="B749" s="242"/>
      <c r="D749" s="288"/>
      <c r="E749" s="289"/>
      <c r="F749" s="290"/>
      <c r="G749" s="242"/>
      <c r="H749" s="246"/>
      <c r="I749" s="245"/>
      <c r="J749" s="245"/>
      <c r="K749" s="242"/>
      <c r="L749" s="290"/>
      <c r="P749" s="241" t="s">
        <v>85</v>
      </c>
      <c r="Q749" s="241" t="s">
        <v>85</v>
      </c>
      <c r="R749" s="241" t="s">
        <v>85</v>
      </c>
      <c r="S749" s="241" t="s">
        <v>85</v>
      </c>
      <c r="T749" s="241" t="s">
        <v>85</v>
      </c>
      <c r="U749" s="241" t="s">
        <v>85</v>
      </c>
      <c r="V749" s="241" t="s">
        <v>85</v>
      </c>
      <c r="W749" s="241" t="s">
        <v>85</v>
      </c>
      <c r="X749" s="241" t="s">
        <v>85</v>
      </c>
      <c r="Y749" s="241" t="s">
        <v>85</v>
      </c>
      <c r="Z749" s="241" t="s">
        <v>85</v>
      </c>
      <c r="AA749" s="241" t="s">
        <v>85</v>
      </c>
      <c r="AB749" s="241" t="s">
        <v>85</v>
      </c>
      <c r="AC749" s="241" t="s">
        <v>85</v>
      </c>
      <c r="AD749" s="241" t="s">
        <v>85</v>
      </c>
      <c r="AE749" s="241" t="s">
        <v>85</v>
      </c>
      <c r="AF749" s="241" t="s">
        <v>85</v>
      </c>
      <c r="AG749" s="241" t="s">
        <v>85</v>
      </c>
      <c r="AH749" s="241" t="s">
        <v>85</v>
      </c>
      <c r="AI749" s="241" t="s">
        <v>85</v>
      </c>
      <c r="AQ749" s="244"/>
      <c r="AR749" s="244"/>
      <c r="AS749" s="245"/>
      <c r="AT749" s="245"/>
      <c r="AU749" s="244"/>
      <c r="AV749" s="245"/>
      <c r="AW749" s="246"/>
      <c r="AX749" s="246"/>
      <c r="AY749" s="246"/>
    </row>
    <row r="750" spans="1:51" s="241" customFormat="1" x14ac:dyDescent="0.3">
      <c r="A750" s="242"/>
      <c r="B750" s="242"/>
      <c r="D750" s="288"/>
      <c r="E750" s="289"/>
      <c r="F750" s="290"/>
      <c r="G750" s="242"/>
      <c r="H750" s="246"/>
      <c r="I750" s="245"/>
      <c r="J750" s="245"/>
      <c r="K750" s="242"/>
      <c r="L750" s="290"/>
      <c r="P750" s="241" t="s">
        <v>85</v>
      </c>
      <c r="Q750" s="241" t="s">
        <v>85</v>
      </c>
      <c r="R750" s="241" t="s">
        <v>85</v>
      </c>
      <c r="S750" s="241" t="s">
        <v>85</v>
      </c>
      <c r="T750" s="241" t="s">
        <v>85</v>
      </c>
      <c r="U750" s="241" t="s">
        <v>85</v>
      </c>
      <c r="V750" s="241" t="s">
        <v>85</v>
      </c>
      <c r="W750" s="241" t="s">
        <v>85</v>
      </c>
      <c r="X750" s="241" t="s">
        <v>85</v>
      </c>
      <c r="Y750" s="241" t="s">
        <v>85</v>
      </c>
      <c r="Z750" s="241" t="s">
        <v>85</v>
      </c>
      <c r="AA750" s="241" t="s">
        <v>85</v>
      </c>
      <c r="AB750" s="241" t="s">
        <v>85</v>
      </c>
      <c r="AC750" s="241" t="s">
        <v>85</v>
      </c>
      <c r="AD750" s="241" t="s">
        <v>85</v>
      </c>
      <c r="AE750" s="241" t="s">
        <v>85</v>
      </c>
      <c r="AF750" s="241" t="s">
        <v>85</v>
      </c>
      <c r="AG750" s="241" t="s">
        <v>85</v>
      </c>
      <c r="AH750" s="241" t="s">
        <v>85</v>
      </c>
      <c r="AI750" s="241" t="s">
        <v>85</v>
      </c>
      <c r="AQ750" s="244"/>
      <c r="AR750" s="244"/>
      <c r="AS750" s="245"/>
      <c r="AT750" s="245"/>
      <c r="AU750" s="244"/>
      <c r="AV750" s="245"/>
      <c r="AW750" s="246"/>
      <c r="AX750" s="246"/>
      <c r="AY750" s="246"/>
    </row>
    <row r="751" spans="1:51" ht="15" thickBot="1" x14ac:dyDescent="0.35">
      <c r="P751" t="s">
        <v>85</v>
      </c>
      <c r="Q751" t="s">
        <v>85</v>
      </c>
      <c r="R751" t="s">
        <v>85</v>
      </c>
      <c r="S751" t="s">
        <v>85</v>
      </c>
      <c r="T751" t="s">
        <v>85</v>
      </c>
      <c r="U751" t="s">
        <v>85</v>
      </c>
      <c r="V751" t="s">
        <v>85</v>
      </c>
      <c r="W751" t="s">
        <v>85</v>
      </c>
      <c r="X751" t="s">
        <v>85</v>
      </c>
      <c r="Y751" t="s">
        <v>85</v>
      </c>
      <c r="Z751" t="s">
        <v>85</v>
      </c>
      <c r="AA751" t="s">
        <v>85</v>
      </c>
      <c r="AB751" t="s">
        <v>85</v>
      </c>
      <c r="AC751" t="s">
        <v>85</v>
      </c>
      <c r="AD751" t="s">
        <v>85</v>
      </c>
      <c r="AE751" t="s">
        <v>85</v>
      </c>
      <c r="AF751" t="s">
        <v>85</v>
      </c>
      <c r="AG751" t="s">
        <v>85</v>
      </c>
      <c r="AH751" t="s">
        <v>85</v>
      </c>
      <c r="AI751" t="s">
        <v>85</v>
      </c>
    </row>
    <row r="752" spans="1:51" s="241" customFormat="1" ht="18" customHeight="1" x14ac:dyDescent="0.3">
      <c r="A752" s="232" t="s">
        <v>19</v>
      </c>
      <c r="B752" s="233" t="s">
        <v>424</v>
      </c>
      <c r="C752" s="53" t="s">
        <v>421</v>
      </c>
      <c r="D752" s="234" t="s">
        <v>180</v>
      </c>
      <c r="E752" s="166">
        <v>9.9999999999999995E-8</v>
      </c>
      <c r="F752" s="233">
        <v>36</v>
      </c>
      <c r="G752" s="232">
        <v>0.2</v>
      </c>
      <c r="H752" s="236">
        <f>E752*F752*G752</f>
        <v>7.1999999999999999E-7</v>
      </c>
      <c r="I752" s="237">
        <v>0.42</v>
      </c>
      <c r="J752" s="295">
        <f>I752</f>
        <v>0.42</v>
      </c>
      <c r="K752" s="239" t="s">
        <v>184</v>
      </c>
      <c r="L752" s="240">
        <f>I752*30</f>
        <v>12.6</v>
      </c>
      <c r="M752" s="241" t="str">
        <f t="shared" ref="M752:M753" si="946">A752</f>
        <v>С1</v>
      </c>
      <c r="N752" s="241" t="str">
        <f t="shared" ref="N752:N753" si="947">B752</f>
        <v>Трубопровод раствора едкого натра Рег. № ТТ-199</v>
      </c>
      <c r="O752" s="241" t="str">
        <f t="shared" ref="O752:O753" si="948">D752</f>
        <v>Полное-токси</v>
      </c>
      <c r="P752" s="241" t="s">
        <v>85</v>
      </c>
      <c r="Q752" s="241" t="s">
        <v>85</v>
      </c>
      <c r="R752" s="241" t="s">
        <v>85</v>
      </c>
      <c r="S752" s="241" t="s">
        <v>85</v>
      </c>
      <c r="T752" s="241" t="s">
        <v>85</v>
      </c>
      <c r="U752" s="241" t="s">
        <v>85</v>
      </c>
      <c r="V752" s="241" t="s">
        <v>85</v>
      </c>
      <c r="W752" s="241" t="s">
        <v>85</v>
      </c>
      <c r="X752" s="241" t="s">
        <v>85</v>
      </c>
      <c r="Y752" s="241" t="s">
        <v>85</v>
      </c>
      <c r="Z752" s="241" t="s">
        <v>85</v>
      </c>
      <c r="AA752" s="241" t="s">
        <v>85</v>
      </c>
      <c r="AB752" s="241" t="s">
        <v>85</v>
      </c>
      <c r="AC752" s="241" t="s">
        <v>85</v>
      </c>
      <c r="AD752" s="241" t="s">
        <v>85</v>
      </c>
      <c r="AE752" s="241" t="s">
        <v>85</v>
      </c>
      <c r="AF752" s="241" t="s">
        <v>85</v>
      </c>
      <c r="AG752" s="241" t="s">
        <v>85</v>
      </c>
      <c r="AH752" s="241" t="s">
        <v>85</v>
      </c>
      <c r="AI752" s="241">
        <v>15.12</v>
      </c>
      <c r="AJ752" s="242">
        <v>0</v>
      </c>
      <c r="AK752" s="242">
        <v>2</v>
      </c>
      <c r="AL752" s="243">
        <v>1.85</v>
      </c>
      <c r="AM752" s="243">
        <v>2.7E-2</v>
      </c>
      <c r="AN752" s="243">
        <v>3</v>
      </c>
      <c r="AQ752" s="244">
        <f>AM752*I752+AL752</f>
        <v>1.86134</v>
      </c>
      <c r="AR752" s="244">
        <f>0.1*AQ752</f>
        <v>0.18613400000000002</v>
      </c>
      <c r="AS752" s="245">
        <f>AJ752*3+0.25*AK752</f>
        <v>0.5</v>
      </c>
      <c r="AT752" s="245">
        <f>SUM(AQ752:AS752)/4</f>
        <v>0.63686850000000006</v>
      </c>
      <c r="AU752" s="244">
        <f>10068.2*J752*POWER(10,-6)</f>
        <v>4.2286440000000002E-3</v>
      </c>
      <c r="AV752" s="245">
        <f t="shared" ref="AV752:AV753" si="949">AU752+AT752+AS752+AR752+AQ752</f>
        <v>3.188571144</v>
      </c>
      <c r="AW752" s="246">
        <f>AJ752*H752</f>
        <v>0</v>
      </c>
      <c r="AX752" s="246">
        <f>H752*AK752</f>
        <v>1.44E-6</v>
      </c>
      <c r="AY752" s="246">
        <f>H752*AV752</f>
        <v>2.2957712236799998E-6</v>
      </c>
    </row>
    <row r="753" spans="1:51" s="241" customFormat="1" x14ac:dyDescent="0.3">
      <c r="A753" s="232" t="s">
        <v>20</v>
      </c>
      <c r="B753" s="232" t="str">
        <f>B752</f>
        <v>Трубопровод раствора едкого натра Рег. № ТТ-199</v>
      </c>
      <c r="C753" s="53" t="s">
        <v>442</v>
      </c>
      <c r="D753" s="234" t="s">
        <v>443</v>
      </c>
      <c r="E753" s="166">
        <v>4.9999999999999998E-7</v>
      </c>
      <c r="F753" s="248">
        <f>F752</f>
        <v>36</v>
      </c>
      <c r="G753" s="232">
        <v>0.8</v>
      </c>
      <c r="H753" s="236">
        <f t="shared" ref="H753" si="950">E753*F753*G753</f>
        <v>1.4400000000000001E-5</v>
      </c>
      <c r="I753" s="249">
        <f>0.2*I752</f>
        <v>8.4000000000000005E-2</v>
      </c>
      <c r="J753" s="295">
        <f>I753</f>
        <v>8.4000000000000005E-2</v>
      </c>
      <c r="K753" s="250" t="s">
        <v>185</v>
      </c>
      <c r="L753" s="251">
        <v>0</v>
      </c>
      <c r="M753" s="241" t="str">
        <f t="shared" si="946"/>
        <v>С2</v>
      </c>
      <c r="N753" s="241" t="str">
        <f t="shared" si="947"/>
        <v>Трубопровод раствора едкого натра Рег. № ТТ-199</v>
      </c>
      <c r="O753" s="241" t="str">
        <f t="shared" si="948"/>
        <v>Частиянон-токси</v>
      </c>
      <c r="P753" s="241" t="s">
        <v>85</v>
      </c>
      <c r="Q753" s="241" t="s">
        <v>85</v>
      </c>
      <c r="R753" s="241" t="s">
        <v>85</v>
      </c>
      <c r="S753" s="241" t="s">
        <v>85</v>
      </c>
      <c r="T753" s="241" t="s">
        <v>85</v>
      </c>
      <c r="U753" s="241" t="s">
        <v>85</v>
      </c>
      <c r="V753" s="241" t="s">
        <v>85</v>
      </c>
      <c r="W753" s="241" t="s">
        <v>85</v>
      </c>
      <c r="X753" s="241" t="s">
        <v>85</v>
      </c>
      <c r="Y753" s="241" t="s">
        <v>85</v>
      </c>
      <c r="Z753" s="241" t="s">
        <v>85</v>
      </c>
      <c r="AA753" s="241" t="s">
        <v>85</v>
      </c>
      <c r="AB753" s="241" t="s">
        <v>85</v>
      </c>
      <c r="AC753" s="241" t="s">
        <v>85</v>
      </c>
      <c r="AD753" s="241" t="s">
        <v>85</v>
      </c>
      <c r="AE753" s="241" t="s">
        <v>85</v>
      </c>
      <c r="AF753" s="241" t="s">
        <v>85</v>
      </c>
      <c r="AG753" s="241" t="s">
        <v>85</v>
      </c>
      <c r="AH753" s="241" t="s">
        <v>85</v>
      </c>
      <c r="AI753" s="241">
        <v>2.1</v>
      </c>
      <c r="AJ753" s="242">
        <v>0</v>
      </c>
      <c r="AK753" s="242">
        <v>1</v>
      </c>
      <c r="AL753" s="241">
        <f>AL752</f>
        <v>1.85</v>
      </c>
      <c r="AM753" s="241">
        <f>AM752</f>
        <v>2.7E-2</v>
      </c>
      <c r="AN753" s="241">
        <f>AN752</f>
        <v>3</v>
      </c>
      <c r="AQ753" s="244">
        <f>AM753*I753+AL753</f>
        <v>1.852268</v>
      </c>
      <c r="AR753" s="244">
        <f t="shared" ref="AR753" si="951">0.1*AQ753</f>
        <v>0.18522680000000002</v>
      </c>
      <c r="AS753" s="245">
        <f t="shared" ref="AS753" si="952">AJ753*3+0.25*AK753</f>
        <v>0.25</v>
      </c>
      <c r="AT753" s="245">
        <f t="shared" ref="AT753" si="953">SUM(AQ753:AS753)/4</f>
        <v>0.57187370000000004</v>
      </c>
      <c r="AU753" s="244">
        <f>10068.2*J753*POWER(10,-6)*10</f>
        <v>8.4572880000000003E-3</v>
      </c>
      <c r="AV753" s="245">
        <f t="shared" si="949"/>
        <v>2.8678257880000002</v>
      </c>
      <c r="AW753" s="246">
        <f t="shared" ref="AW753" si="954">AJ753*H753</f>
        <v>0</v>
      </c>
      <c r="AX753" s="246">
        <f t="shared" ref="AX753" si="955">H753*AK753</f>
        <v>1.4400000000000001E-5</v>
      </c>
      <c r="AY753" s="246">
        <f t="shared" ref="AY753" si="956">H753*AV753</f>
        <v>4.1296691347200007E-5</v>
      </c>
    </row>
    <row r="754" spans="1:51" s="241" customFormat="1" x14ac:dyDescent="0.3">
      <c r="A754" s="232"/>
      <c r="B754" s="232"/>
      <c r="C754" s="53"/>
      <c r="D754" s="234"/>
      <c r="E754" s="247"/>
      <c r="F754" s="248"/>
      <c r="G754" s="232"/>
      <c r="H754" s="236"/>
      <c r="I754" s="249"/>
      <c r="J754" s="252"/>
      <c r="K754" s="250" t="s">
        <v>186</v>
      </c>
      <c r="L754" s="251">
        <v>0</v>
      </c>
      <c r="P754" s="241" t="s">
        <v>85</v>
      </c>
      <c r="Q754" s="241" t="s">
        <v>85</v>
      </c>
      <c r="R754" s="241" t="s">
        <v>85</v>
      </c>
      <c r="S754" s="241" t="s">
        <v>85</v>
      </c>
      <c r="T754" s="241" t="s">
        <v>85</v>
      </c>
      <c r="U754" s="241" t="s">
        <v>85</v>
      </c>
      <c r="V754" s="241" t="s">
        <v>85</v>
      </c>
      <c r="W754" s="241" t="s">
        <v>85</v>
      </c>
      <c r="X754" s="241" t="s">
        <v>85</v>
      </c>
      <c r="Y754" s="241" t="s">
        <v>85</v>
      </c>
      <c r="Z754" s="241" t="s">
        <v>85</v>
      </c>
      <c r="AA754" s="241" t="s">
        <v>85</v>
      </c>
      <c r="AB754" s="241" t="s">
        <v>85</v>
      </c>
      <c r="AC754" s="241" t="s">
        <v>85</v>
      </c>
      <c r="AD754" s="241" t="s">
        <v>85</v>
      </c>
      <c r="AE754" s="241" t="s">
        <v>85</v>
      </c>
      <c r="AF754" s="241" t="s">
        <v>85</v>
      </c>
      <c r="AG754" s="241" t="s">
        <v>85</v>
      </c>
      <c r="AH754" s="241" t="s">
        <v>85</v>
      </c>
      <c r="AI754" s="241" t="s">
        <v>85</v>
      </c>
      <c r="AQ754" s="244"/>
      <c r="AR754" s="244"/>
      <c r="AS754" s="245"/>
      <c r="AT754" s="245"/>
      <c r="AU754" s="244"/>
      <c r="AV754" s="245"/>
      <c r="AW754" s="246"/>
      <c r="AX754" s="246"/>
      <c r="AY754" s="246"/>
    </row>
    <row r="755" spans="1:51" s="241" customFormat="1" x14ac:dyDescent="0.3">
      <c r="A755" s="232"/>
      <c r="B755" s="232"/>
      <c r="C755" s="53"/>
      <c r="D755" s="234"/>
      <c r="E755" s="235"/>
      <c r="F755" s="248"/>
      <c r="G755" s="232"/>
      <c r="H755" s="236"/>
      <c r="I755" s="249"/>
      <c r="J755" s="238"/>
      <c r="K755" s="250" t="s">
        <v>188</v>
      </c>
      <c r="L755" s="251">
        <v>0</v>
      </c>
      <c r="P755" s="241" t="s">
        <v>85</v>
      </c>
      <c r="Q755" s="241" t="s">
        <v>85</v>
      </c>
      <c r="R755" s="241" t="s">
        <v>85</v>
      </c>
      <c r="S755" s="241" t="s">
        <v>85</v>
      </c>
      <c r="T755" s="241" t="s">
        <v>85</v>
      </c>
      <c r="U755" s="241" t="s">
        <v>85</v>
      </c>
      <c r="V755" s="241" t="s">
        <v>85</v>
      </c>
      <c r="W755" s="241" t="s">
        <v>85</v>
      </c>
      <c r="X755" s="241" t="s">
        <v>85</v>
      </c>
      <c r="Y755" s="241" t="s">
        <v>85</v>
      </c>
      <c r="Z755" s="241" t="s">
        <v>85</v>
      </c>
      <c r="AA755" s="241" t="s">
        <v>85</v>
      </c>
      <c r="AB755" s="241" t="s">
        <v>85</v>
      </c>
      <c r="AC755" s="241" t="s">
        <v>85</v>
      </c>
      <c r="AD755" s="241" t="s">
        <v>85</v>
      </c>
      <c r="AE755" s="241" t="s">
        <v>85</v>
      </c>
      <c r="AF755" s="241" t="s">
        <v>85</v>
      </c>
      <c r="AG755" s="241" t="s">
        <v>85</v>
      </c>
      <c r="AH755" s="241" t="s">
        <v>85</v>
      </c>
      <c r="AI755" s="241" t="s">
        <v>85</v>
      </c>
      <c r="AQ755" s="244"/>
      <c r="AR755" s="244"/>
      <c r="AS755" s="245"/>
      <c r="AT755" s="245"/>
      <c r="AU755" s="244"/>
      <c r="AV755" s="245"/>
      <c r="AW755" s="246"/>
      <c r="AX755" s="246"/>
      <c r="AY755" s="246"/>
    </row>
    <row r="756" spans="1:51" s="241" customFormat="1" x14ac:dyDescent="0.3">
      <c r="A756" s="232"/>
      <c r="B756" s="232"/>
      <c r="C756" s="53"/>
      <c r="D756" s="234"/>
      <c r="E756" s="247"/>
      <c r="F756" s="248"/>
      <c r="G756" s="232"/>
      <c r="H756" s="236"/>
      <c r="I756" s="249"/>
      <c r="J756" s="238"/>
      <c r="K756" s="250" t="s">
        <v>189</v>
      </c>
      <c r="L756" s="251">
        <v>0</v>
      </c>
      <c r="P756" s="241" t="s">
        <v>85</v>
      </c>
      <c r="Q756" s="241" t="s">
        <v>85</v>
      </c>
      <c r="R756" s="241" t="s">
        <v>85</v>
      </c>
      <c r="S756" s="241" t="s">
        <v>85</v>
      </c>
      <c r="T756" s="241" t="s">
        <v>85</v>
      </c>
      <c r="U756" s="241" t="s">
        <v>85</v>
      </c>
      <c r="V756" s="241" t="s">
        <v>85</v>
      </c>
      <c r="W756" s="241" t="s">
        <v>85</v>
      </c>
      <c r="X756" s="241" t="s">
        <v>85</v>
      </c>
      <c r="Y756" s="241" t="s">
        <v>85</v>
      </c>
      <c r="Z756" s="241" t="s">
        <v>85</v>
      </c>
      <c r="AA756" s="241" t="s">
        <v>85</v>
      </c>
      <c r="AB756" s="241" t="s">
        <v>85</v>
      </c>
      <c r="AC756" s="241" t="s">
        <v>85</v>
      </c>
      <c r="AD756" s="241" t="s">
        <v>85</v>
      </c>
      <c r="AE756" s="241" t="s">
        <v>85</v>
      </c>
      <c r="AF756" s="241" t="s">
        <v>85</v>
      </c>
      <c r="AG756" s="241" t="s">
        <v>85</v>
      </c>
      <c r="AH756" s="241" t="s">
        <v>85</v>
      </c>
      <c r="AI756" s="241" t="s">
        <v>85</v>
      </c>
      <c r="AQ756" s="244"/>
      <c r="AR756" s="244"/>
      <c r="AS756" s="245"/>
      <c r="AT756" s="245"/>
      <c r="AU756" s="244"/>
      <c r="AV756" s="245"/>
      <c r="AW756" s="246"/>
      <c r="AX756" s="246"/>
      <c r="AY756" s="246"/>
    </row>
    <row r="757" spans="1:51" s="241" customFormat="1" ht="15" thickBot="1" x14ac:dyDescent="0.35">
      <c r="A757" s="232"/>
      <c r="B757" s="232"/>
      <c r="C757" s="53"/>
      <c r="D757" s="234"/>
      <c r="E757" s="247"/>
      <c r="F757" s="248"/>
      <c r="G757" s="232"/>
      <c r="H757" s="236"/>
      <c r="I757" s="249"/>
      <c r="J757" s="238"/>
      <c r="K757" s="255" t="s">
        <v>200</v>
      </c>
      <c r="L757" s="267">
        <v>24</v>
      </c>
      <c r="P757" s="241" t="s">
        <v>85</v>
      </c>
      <c r="Q757" s="241" t="s">
        <v>85</v>
      </c>
      <c r="R757" s="241" t="s">
        <v>85</v>
      </c>
      <c r="S757" s="241" t="s">
        <v>85</v>
      </c>
      <c r="T757" s="241" t="s">
        <v>85</v>
      </c>
      <c r="U757" s="241" t="s">
        <v>85</v>
      </c>
      <c r="V757" s="241" t="s">
        <v>85</v>
      </c>
      <c r="W757" s="241" t="s">
        <v>85</v>
      </c>
      <c r="X757" s="241" t="s">
        <v>85</v>
      </c>
      <c r="Y757" s="241" t="s">
        <v>85</v>
      </c>
      <c r="Z757" s="241" t="s">
        <v>85</v>
      </c>
      <c r="AA757" s="241" t="s">
        <v>85</v>
      </c>
      <c r="AB757" s="241" t="s">
        <v>85</v>
      </c>
      <c r="AC757" s="241" t="s">
        <v>85</v>
      </c>
      <c r="AD757" s="241" t="s">
        <v>85</v>
      </c>
      <c r="AE757" s="241" t="s">
        <v>85</v>
      </c>
      <c r="AF757" s="241" t="s">
        <v>85</v>
      </c>
      <c r="AG757" s="241" t="s">
        <v>85</v>
      </c>
      <c r="AH757" s="241" t="s">
        <v>85</v>
      </c>
      <c r="AI757" s="241" t="s">
        <v>85</v>
      </c>
      <c r="AQ757" s="244"/>
      <c r="AR757" s="244"/>
      <c r="AS757" s="245"/>
      <c r="AT757" s="245"/>
      <c r="AU757" s="244"/>
      <c r="AV757" s="245"/>
      <c r="AW757" s="246"/>
      <c r="AX757" s="246"/>
      <c r="AY757" s="246"/>
    </row>
    <row r="758" spans="1:51" s="241" customFormat="1" x14ac:dyDescent="0.3">
      <c r="A758" s="242"/>
      <c r="B758" s="242"/>
      <c r="D758" s="288"/>
      <c r="E758" s="289"/>
      <c r="F758" s="290"/>
      <c r="G758" s="242"/>
      <c r="H758" s="246"/>
      <c r="I758" s="245"/>
      <c r="J758" s="245"/>
      <c r="K758" s="242"/>
      <c r="L758" s="290"/>
      <c r="P758" s="241" t="s">
        <v>85</v>
      </c>
      <c r="Q758" s="241" t="s">
        <v>85</v>
      </c>
      <c r="R758" s="241" t="s">
        <v>85</v>
      </c>
      <c r="S758" s="241" t="s">
        <v>85</v>
      </c>
      <c r="T758" s="241" t="s">
        <v>85</v>
      </c>
      <c r="U758" s="241" t="s">
        <v>85</v>
      </c>
      <c r="V758" s="241" t="s">
        <v>85</v>
      </c>
      <c r="W758" s="241" t="s">
        <v>85</v>
      </c>
      <c r="X758" s="241" t="s">
        <v>85</v>
      </c>
      <c r="Y758" s="241" t="s">
        <v>85</v>
      </c>
      <c r="Z758" s="241" t="s">
        <v>85</v>
      </c>
      <c r="AA758" s="241" t="s">
        <v>85</v>
      </c>
      <c r="AB758" s="241" t="s">
        <v>85</v>
      </c>
      <c r="AC758" s="241" t="s">
        <v>85</v>
      </c>
      <c r="AD758" s="241" t="s">
        <v>85</v>
      </c>
      <c r="AE758" s="241" t="s">
        <v>85</v>
      </c>
      <c r="AF758" s="241" t="s">
        <v>85</v>
      </c>
      <c r="AG758" s="241" t="s">
        <v>85</v>
      </c>
      <c r="AH758" s="241" t="s">
        <v>85</v>
      </c>
      <c r="AI758" s="241" t="s">
        <v>85</v>
      </c>
      <c r="AQ758" s="244"/>
      <c r="AR758" s="244"/>
      <c r="AS758" s="245"/>
      <c r="AT758" s="245"/>
      <c r="AU758" s="244"/>
      <c r="AV758" s="245"/>
      <c r="AW758" s="246"/>
      <c r="AX758" s="246"/>
      <c r="AY758" s="246"/>
    </row>
    <row r="759" spans="1:51" s="241" customFormat="1" x14ac:dyDescent="0.3">
      <c r="A759" s="242"/>
      <c r="B759" s="242"/>
      <c r="D759" s="288"/>
      <c r="E759" s="289"/>
      <c r="F759" s="290"/>
      <c r="G759" s="242"/>
      <c r="H759" s="246"/>
      <c r="I759" s="245"/>
      <c r="J759" s="245"/>
      <c r="K759" s="242"/>
      <c r="L759" s="290"/>
      <c r="P759" s="241" t="s">
        <v>85</v>
      </c>
      <c r="Q759" s="241" t="s">
        <v>85</v>
      </c>
      <c r="R759" s="241" t="s">
        <v>85</v>
      </c>
      <c r="S759" s="241" t="s">
        <v>85</v>
      </c>
      <c r="T759" s="241" t="s">
        <v>85</v>
      </c>
      <c r="U759" s="241" t="s">
        <v>85</v>
      </c>
      <c r="V759" s="241" t="s">
        <v>85</v>
      </c>
      <c r="W759" s="241" t="s">
        <v>85</v>
      </c>
      <c r="X759" s="241" t="s">
        <v>85</v>
      </c>
      <c r="Y759" s="241" t="s">
        <v>85</v>
      </c>
      <c r="Z759" s="241" t="s">
        <v>85</v>
      </c>
      <c r="AA759" s="241" t="s">
        <v>85</v>
      </c>
      <c r="AB759" s="241" t="s">
        <v>85</v>
      </c>
      <c r="AC759" s="241" t="s">
        <v>85</v>
      </c>
      <c r="AD759" s="241" t="s">
        <v>85</v>
      </c>
      <c r="AE759" s="241" t="s">
        <v>85</v>
      </c>
      <c r="AF759" s="241" t="s">
        <v>85</v>
      </c>
      <c r="AG759" s="241" t="s">
        <v>85</v>
      </c>
      <c r="AH759" s="241" t="s">
        <v>85</v>
      </c>
      <c r="AI759" s="241" t="s">
        <v>85</v>
      </c>
      <c r="AQ759" s="244"/>
      <c r="AR759" s="244"/>
      <c r="AS759" s="245"/>
      <c r="AT759" s="245"/>
      <c r="AU759" s="244"/>
      <c r="AV759" s="245"/>
      <c r="AW759" s="246"/>
      <c r="AX759" s="246"/>
      <c r="AY759" s="246"/>
    </row>
    <row r="760" spans="1:51" s="241" customFormat="1" x14ac:dyDescent="0.3">
      <c r="A760" s="242"/>
      <c r="B760" s="242"/>
      <c r="D760" s="288"/>
      <c r="E760" s="289"/>
      <c r="F760" s="290"/>
      <c r="G760" s="242"/>
      <c r="H760" s="246"/>
      <c r="I760" s="245"/>
      <c r="J760" s="245"/>
      <c r="K760" s="242"/>
      <c r="L760" s="290"/>
      <c r="P760" s="241" t="s">
        <v>85</v>
      </c>
      <c r="Q760" s="241" t="s">
        <v>85</v>
      </c>
      <c r="R760" s="241" t="s">
        <v>85</v>
      </c>
      <c r="S760" s="241" t="s">
        <v>85</v>
      </c>
      <c r="T760" s="241" t="s">
        <v>85</v>
      </c>
      <c r="U760" s="241" t="s">
        <v>85</v>
      </c>
      <c r="V760" s="241" t="s">
        <v>85</v>
      </c>
      <c r="W760" s="241" t="s">
        <v>85</v>
      </c>
      <c r="X760" s="241" t="s">
        <v>85</v>
      </c>
      <c r="Y760" s="241" t="s">
        <v>85</v>
      </c>
      <c r="Z760" s="241" t="s">
        <v>85</v>
      </c>
      <c r="AA760" s="241" t="s">
        <v>85</v>
      </c>
      <c r="AB760" s="241" t="s">
        <v>85</v>
      </c>
      <c r="AC760" s="241" t="s">
        <v>85</v>
      </c>
      <c r="AD760" s="241" t="s">
        <v>85</v>
      </c>
      <c r="AE760" s="241" t="s">
        <v>85</v>
      </c>
      <c r="AF760" s="241" t="s">
        <v>85</v>
      </c>
      <c r="AG760" s="241" t="s">
        <v>85</v>
      </c>
      <c r="AH760" s="241" t="s">
        <v>85</v>
      </c>
      <c r="AI760" s="241" t="s">
        <v>85</v>
      </c>
      <c r="AQ760" s="244"/>
      <c r="AR760" s="244"/>
      <c r="AS760" s="245"/>
      <c r="AT760" s="245"/>
      <c r="AU760" s="244"/>
      <c r="AV760" s="245"/>
      <c r="AW760" s="246"/>
      <c r="AX760" s="246"/>
      <c r="AY760" s="246"/>
    </row>
    <row r="761" spans="1:51" ht="15" thickBot="1" x14ac:dyDescent="0.35">
      <c r="P761" t="s">
        <v>85</v>
      </c>
      <c r="Q761" t="s">
        <v>85</v>
      </c>
      <c r="R761" t="s">
        <v>85</v>
      </c>
      <c r="S761" t="s">
        <v>85</v>
      </c>
      <c r="T761" t="s">
        <v>85</v>
      </c>
      <c r="U761" t="s">
        <v>85</v>
      </c>
      <c r="V761" t="s">
        <v>85</v>
      </c>
      <c r="W761" t="s">
        <v>85</v>
      </c>
      <c r="X761" t="s">
        <v>85</v>
      </c>
      <c r="Y761" t="s">
        <v>85</v>
      </c>
      <c r="Z761" t="s">
        <v>85</v>
      </c>
      <c r="AA761" t="s">
        <v>85</v>
      </c>
      <c r="AB761" t="s">
        <v>85</v>
      </c>
      <c r="AC761" t="s">
        <v>85</v>
      </c>
      <c r="AD761" t="s">
        <v>85</v>
      </c>
      <c r="AE761" t="s">
        <v>85</v>
      </c>
      <c r="AF761" t="s">
        <v>85</v>
      </c>
      <c r="AG761" t="s">
        <v>85</v>
      </c>
      <c r="AH761" t="s">
        <v>85</v>
      </c>
      <c r="AI761" t="s">
        <v>85</v>
      </c>
    </row>
    <row r="762" spans="1:51" s="192" customFormat="1" ht="28.8" thickBot="1" x14ac:dyDescent="0.35">
      <c r="A762" s="182" t="s">
        <v>19</v>
      </c>
      <c r="B762" s="332" t="s">
        <v>425</v>
      </c>
      <c r="C762" s="184" t="s">
        <v>205</v>
      </c>
      <c r="D762" s="185" t="s">
        <v>60</v>
      </c>
      <c r="E762" s="186">
        <v>9.9999999999999995E-7</v>
      </c>
      <c r="F762" s="183">
        <v>6</v>
      </c>
      <c r="G762" s="182">
        <v>0.1</v>
      </c>
      <c r="H762" s="187">
        <f t="shared" ref="H762:H767" si="957">E762*F762*G762</f>
        <v>6.0000000000000008E-7</v>
      </c>
      <c r="I762" s="188">
        <v>26.96</v>
      </c>
      <c r="J762" s="189">
        <f>I762</f>
        <v>26.96</v>
      </c>
      <c r="K762" s="190" t="s">
        <v>184</v>
      </c>
      <c r="L762" s="191">
        <f>I762*20</f>
        <v>539.20000000000005</v>
      </c>
      <c r="M762" s="192" t="str">
        <f t="shared" ref="M762:M767" si="958">A762</f>
        <v>С1</v>
      </c>
      <c r="N762" s="192" t="str">
        <f t="shared" ref="N762:N767" si="959">B762</f>
        <v>Фильтр осветлительный (сорбционный) поз. Ф- 101 А Рег. №ТО-64, Учетный номер – Заводской № S2082,</v>
      </c>
      <c r="O762" s="192" t="str">
        <f t="shared" ref="O762:O767" si="960">D762</f>
        <v>Полное-пожар</v>
      </c>
      <c r="P762" s="192">
        <v>18.899999999999999</v>
      </c>
      <c r="Q762" s="192">
        <v>26.2</v>
      </c>
      <c r="R762" s="192">
        <v>37.5</v>
      </c>
      <c r="S762" s="192">
        <v>70.099999999999994</v>
      </c>
      <c r="T762" s="192" t="s">
        <v>85</v>
      </c>
      <c r="U762" s="192" t="s">
        <v>85</v>
      </c>
      <c r="V762" s="192" t="s">
        <v>85</v>
      </c>
      <c r="W762" s="192" t="s">
        <v>85</v>
      </c>
      <c r="X762" s="192" t="s">
        <v>85</v>
      </c>
      <c r="Y762" s="192" t="s">
        <v>85</v>
      </c>
      <c r="Z762" s="192" t="s">
        <v>85</v>
      </c>
      <c r="AA762" s="192" t="s">
        <v>85</v>
      </c>
      <c r="AB762" s="192" t="s">
        <v>85</v>
      </c>
      <c r="AC762" s="192" t="s">
        <v>85</v>
      </c>
      <c r="AD762" s="192" t="s">
        <v>85</v>
      </c>
      <c r="AE762" s="192" t="s">
        <v>85</v>
      </c>
      <c r="AF762" s="192" t="s">
        <v>85</v>
      </c>
      <c r="AG762" s="192" t="s">
        <v>85</v>
      </c>
      <c r="AH762" s="192" t="s">
        <v>85</v>
      </c>
      <c r="AI762" s="192" t="s">
        <v>85</v>
      </c>
      <c r="AJ762" s="193">
        <v>1</v>
      </c>
      <c r="AK762" s="193">
        <v>2</v>
      </c>
      <c r="AL762" s="194">
        <v>3.3</v>
      </c>
      <c r="AM762" s="194">
        <v>2.7E-2</v>
      </c>
      <c r="AN762" s="194">
        <v>4</v>
      </c>
      <c r="AQ762" s="195">
        <f>AM762*I762+AL762</f>
        <v>4.0279199999999999</v>
      </c>
      <c r="AR762" s="195">
        <f>0.1*AQ762</f>
        <v>0.40279200000000004</v>
      </c>
      <c r="AS762" s="196">
        <f>AJ762*3+0.25*AK762</f>
        <v>3.5</v>
      </c>
      <c r="AT762" s="196">
        <f>SUM(AQ762:AS762)/4</f>
        <v>1.9826779999999999</v>
      </c>
      <c r="AU762" s="195">
        <f>10068.2*J762*POWER(10,-6)</f>
        <v>0.27143867199999999</v>
      </c>
      <c r="AV762" s="196">
        <f t="shared" ref="AV762:AV767" si="961">AU762+AT762+AS762+AR762+AQ762</f>
        <v>10.184828672</v>
      </c>
      <c r="AW762" s="197">
        <f>AJ762*H762</f>
        <v>6.0000000000000008E-7</v>
      </c>
      <c r="AX762" s="197">
        <f>H762*AK762</f>
        <v>1.2000000000000002E-6</v>
      </c>
      <c r="AY762" s="197">
        <f>H762*AV762</f>
        <v>6.1108972032000009E-6</v>
      </c>
    </row>
    <row r="763" spans="1:51" s="343" customFormat="1" ht="15" thickBot="1" x14ac:dyDescent="0.35">
      <c r="A763" s="333" t="s">
        <v>20</v>
      </c>
      <c r="B763" s="333" t="str">
        <f>B762</f>
        <v>Фильтр осветлительный (сорбционный) поз. Ф- 101 А Рег. №ТО-64, Учетный номер – Заводской № S2082,</v>
      </c>
      <c r="C763" s="334" t="s">
        <v>206</v>
      </c>
      <c r="D763" s="335" t="s">
        <v>63</v>
      </c>
      <c r="E763" s="336">
        <f>E762</f>
        <v>9.9999999999999995E-7</v>
      </c>
      <c r="F763" s="337">
        <v>6</v>
      </c>
      <c r="G763" s="333">
        <v>0.18000000000000002</v>
      </c>
      <c r="H763" s="338">
        <f t="shared" si="957"/>
        <v>1.0800000000000002E-6</v>
      </c>
      <c r="I763" s="339">
        <f>I762</f>
        <v>26.96</v>
      </c>
      <c r="J763" s="340">
        <v>0.23</v>
      </c>
      <c r="K763" s="341" t="s">
        <v>185</v>
      </c>
      <c r="L763" s="342">
        <v>0</v>
      </c>
      <c r="M763" s="343" t="str">
        <f t="shared" si="958"/>
        <v>С2</v>
      </c>
      <c r="N763" s="343" t="str">
        <f t="shared" si="959"/>
        <v>Фильтр осветлительный (сорбционный) поз. Ф- 101 А Рег. №ТО-64, Учетный номер – Заводской № S2082,</v>
      </c>
      <c r="O763" s="343" t="str">
        <f t="shared" si="960"/>
        <v>Полное-взрыв</v>
      </c>
      <c r="P763" s="343" t="s">
        <v>85</v>
      </c>
      <c r="Q763" s="343" t="s">
        <v>85</v>
      </c>
      <c r="R763" s="343" t="s">
        <v>85</v>
      </c>
      <c r="S763" s="343" t="s">
        <v>85</v>
      </c>
      <c r="T763" s="343">
        <v>0</v>
      </c>
      <c r="U763" s="343">
        <v>0</v>
      </c>
      <c r="V763" s="343">
        <v>57.1</v>
      </c>
      <c r="W763" s="343">
        <v>155.1</v>
      </c>
      <c r="X763" s="343">
        <v>265.60000000000002</v>
      </c>
      <c r="Y763" s="343" t="s">
        <v>85</v>
      </c>
      <c r="Z763" s="343" t="s">
        <v>85</v>
      </c>
      <c r="AA763" s="343" t="s">
        <v>85</v>
      </c>
      <c r="AB763" s="343" t="s">
        <v>85</v>
      </c>
      <c r="AC763" s="343" t="s">
        <v>85</v>
      </c>
      <c r="AD763" s="343" t="s">
        <v>85</v>
      </c>
      <c r="AE763" s="343" t="s">
        <v>85</v>
      </c>
      <c r="AF763" s="343" t="s">
        <v>85</v>
      </c>
      <c r="AG763" s="343" t="s">
        <v>85</v>
      </c>
      <c r="AH763" s="343" t="s">
        <v>85</v>
      </c>
      <c r="AI763" s="343" t="s">
        <v>85</v>
      </c>
      <c r="AJ763" s="344">
        <v>3</v>
      </c>
      <c r="AK763" s="344">
        <v>2</v>
      </c>
      <c r="AL763" s="343">
        <f>AL762</f>
        <v>3.3</v>
      </c>
      <c r="AM763" s="343">
        <f>AM762</f>
        <v>2.7E-2</v>
      </c>
      <c r="AN763" s="343">
        <f>AN762</f>
        <v>4</v>
      </c>
      <c r="AQ763" s="345">
        <f>AM763*I763+AL763</f>
        <v>4.0279199999999999</v>
      </c>
      <c r="AR763" s="345">
        <f t="shared" ref="AR763:AR767" si="962">0.1*AQ763</f>
        <v>0.40279200000000004</v>
      </c>
      <c r="AS763" s="346">
        <f t="shared" ref="AS763:AS767" si="963">AJ763*3+0.25*AK763</f>
        <v>9.5</v>
      </c>
      <c r="AT763" s="346">
        <f t="shared" ref="AT763:AT767" si="964">SUM(AQ763:AS763)/4</f>
        <v>3.4826779999999999</v>
      </c>
      <c r="AU763" s="345">
        <f>10068.2*J763*POWER(10,-6)*10</f>
        <v>2.3156860000000001E-2</v>
      </c>
      <c r="AV763" s="346">
        <f t="shared" si="961"/>
        <v>17.43654686</v>
      </c>
      <c r="AW763" s="347">
        <f t="shared" ref="AW763:AW767" si="965">AJ763*H763</f>
        <v>3.2400000000000007E-6</v>
      </c>
      <c r="AX763" s="347">
        <f t="shared" ref="AX763:AX767" si="966">H763*AK763</f>
        <v>2.1600000000000005E-6</v>
      </c>
      <c r="AY763" s="347">
        <f t="shared" ref="AY763:AY767" si="967">H763*AV763</f>
        <v>1.8831470608800003E-5</v>
      </c>
    </row>
    <row r="764" spans="1:51" s="192" customFormat="1" x14ac:dyDescent="0.3">
      <c r="A764" s="182" t="s">
        <v>21</v>
      </c>
      <c r="B764" s="182" t="str">
        <f>B762</f>
        <v>Фильтр осветлительный (сорбционный) поз. Ф- 101 А Рег. №ТО-64, Учетный номер – Заводской № S2082,</v>
      </c>
      <c r="C764" s="184" t="s">
        <v>207</v>
      </c>
      <c r="D764" s="185" t="s">
        <v>61</v>
      </c>
      <c r="E764" s="198">
        <f>E762</f>
        <v>9.9999999999999995E-7</v>
      </c>
      <c r="F764" s="199">
        <f>F762</f>
        <v>6</v>
      </c>
      <c r="G764" s="182">
        <v>0.72000000000000008</v>
      </c>
      <c r="H764" s="187">
        <f t="shared" si="957"/>
        <v>4.320000000000001E-6</v>
      </c>
      <c r="I764" s="200">
        <f>I762</f>
        <v>26.96</v>
      </c>
      <c r="J764" s="202">
        <v>0</v>
      </c>
      <c r="K764" s="190" t="s">
        <v>186</v>
      </c>
      <c r="L764" s="191">
        <v>0</v>
      </c>
      <c r="M764" s="192" t="str">
        <f t="shared" si="958"/>
        <v>С3</v>
      </c>
      <c r="N764" s="192" t="str">
        <f t="shared" si="959"/>
        <v>Фильтр осветлительный (сорбционный) поз. Ф- 101 А Рег. №ТО-64, Учетный номер – Заводской № S2082,</v>
      </c>
      <c r="O764" s="192" t="str">
        <f t="shared" si="960"/>
        <v>Полное-ликвидация</v>
      </c>
      <c r="P764" s="192" t="s">
        <v>85</v>
      </c>
      <c r="Q764" s="192" t="s">
        <v>85</v>
      </c>
      <c r="R764" s="192" t="s">
        <v>85</v>
      </c>
      <c r="S764" s="192" t="s">
        <v>85</v>
      </c>
      <c r="T764" s="192" t="s">
        <v>85</v>
      </c>
      <c r="U764" s="192" t="s">
        <v>85</v>
      </c>
      <c r="V764" s="192" t="s">
        <v>85</v>
      </c>
      <c r="W764" s="192" t="s">
        <v>85</v>
      </c>
      <c r="X764" s="192" t="s">
        <v>85</v>
      </c>
      <c r="Y764" s="192" t="s">
        <v>85</v>
      </c>
      <c r="Z764" s="192" t="s">
        <v>85</v>
      </c>
      <c r="AA764" s="192" t="s">
        <v>85</v>
      </c>
      <c r="AB764" s="192" t="s">
        <v>85</v>
      </c>
      <c r="AC764" s="192" t="s">
        <v>85</v>
      </c>
      <c r="AD764" s="192" t="s">
        <v>85</v>
      </c>
      <c r="AE764" s="192" t="s">
        <v>85</v>
      </c>
      <c r="AF764" s="192" t="s">
        <v>85</v>
      </c>
      <c r="AG764" s="192" t="s">
        <v>85</v>
      </c>
      <c r="AH764" s="192" t="s">
        <v>85</v>
      </c>
      <c r="AI764" s="192" t="s">
        <v>85</v>
      </c>
      <c r="AJ764" s="192">
        <v>0</v>
      </c>
      <c r="AK764" s="192">
        <v>0</v>
      </c>
      <c r="AL764" s="192">
        <f>AL762</f>
        <v>3.3</v>
      </c>
      <c r="AM764" s="192">
        <f>AM762</f>
        <v>2.7E-2</v>
      </c>
      <c r="AN764" s="192">
        <f>AN762</f>
        <v>4</v>
      </c>
      <c r="AQ764" s="195">
        <f>AM764*I764*0.1+AL764</f>
        <v>3.372792</v>
      </c>
      <c r="AR764" s="195">
        <f t="shared" si="962"/>
        <v>0.3372792</v>
      </c>
      <c r="AS764" s="196">
        <f t="shared" si="963"/>
        <v>0</v>
      </c>
      <c r="AT764" s="196">
        <f t="shared" si="964"/>
        <v>0.92751779999999995</v>
      </c>
      <c r="AU764" s="195">
        <f>1333*J763*POWER(10,-6)</f>
        <v>3.0659000000000003E-4</v>
      </c>
      <c r="AV764" s="196">
        <f t="shared" si="961"/>
        <v>4.6378955899999994</v>
      </c>
      <c r="AW764" s="197">
        <f t="shared" si="965"/>
        <v>0</v>
      </c>
      <c r="AX764" s="197">
        <f t="shared" si="966"/>
        <v>0</v>
      </c>
      <c r="AY764" s="197">
        <f t="shared" si="967"/>
        <v>2.0035708948800002E-5</v>
      </c>
    </row>
    <row r="765" spans="1:51" s="192" customFormat="1" x14ac:dyDescent="0.3">
      <c r="A765" s="182" t="s">
        <v>22</v>
      </c>
      <c r="B765" s="182" t="str">
        <f>B762</f>
        <v>Фильтр осветлительный (сорбционный) поз. Ф- 101 А Рег. №ТО-64, Учетный номер – Заводской № S2082,</v>
      </c>
      <c r="C765" s="184" t="s">
        <v>208</v>
      </c>
      <c r="D765" s="185" t="s">
        <v>86</v>
      </c>
      <c r="E765" s="186">
        <v>1.0000000000000001E-5</v>
      </c>
      <c r="F765" s="199">
        <f>F762</f>
        <v>6</v>
      </c>
      <c r="G765" s="182">
        <v>0.1</v>
      </c>
      <c r="H765" s="187">
        <f t="shared" si="957"/>
        <v>6.000000000000001E-6</v>
      </c>
      <c r="I765" s="200">
        <f>0.15*I762</f>
        <v>4.0439999999999996</v>
      </c>
      <c r="J765" s="189">
        <f>I765</f>
        <v>4.0439999999999996</v>
      </c>
      <c r="K765" s="203" t="s">
        <v>188</v>
      </c>
      <c r="L765" s="204">
        <v>45390</v>
      </c>
      <c r="M765" s="192" t="str">
        <f t="shared" si="958"/>
        <v>С4</v>
      </c>
      <c r="N765" s="192" t="str">
        <f t="shared" si="959"/>
        <v>Фильтр осветлительный (сорбционный) поз. Ф- 101 А Рег. №ТО-64, Учетный номер – Заводской № S2082,</v>
      </c>
      <c r="O765" s="192" t="str">
        <f t="shared" si="960"/>
        <v>Частичное-пожар</v>
      </c>
      <c r="P765" s="192">
        <v>13.1</v>
      </c>
      <c r="Q765" s="192">
        <v>17.3</v>
      </c>
      <c r="R765" s="192">
        <v>23.6</v>
      </c>
      <c r="S765" s="192">
        <v>42.3</v>
      </c>
      <c r="T765" s="192" t="s">
        <v>85</v>
      </c>
      <c r="U765" s="192" t="s">
        <v>85</v>
      </c>
      <c r="V765" s="192" t="s">
        <v>85</v>
      </c>
      <c r="W765" s="192" t="s">
        <v>85</v>
      </c>
      <c r="X765" s="192" t="s">
        <v>85</v>
      </c>
      <c r="Y765" s="192" t="s">
        <v>85</v>
      </c>
      <c r="Z765" s="192" t="s">
        <v>85</v>
      </c>
      <c r="AA765" s="192" t="s">
        <v>85</v>
      </c>
      <c r="AB765" s="192" t="s">
        <v>85</v>
      </c>
      <c r="AC765" s="192" t="s">
        <v>85</v>
      </c>
      <c r="AD765" s="192" t="s">
        <v>85</v>
      </c>
      <c r="AE765" s="192" t="s">
        <v>85</v>
      </c>
      <c r="AF765" s="192" t="s">
        <v>85</v>
      </c>
      <c r="AG765" s="192" t="s">
        <v>85</v>
      </c>
      <c r="AH765" s="192" t="s">
        <v>85</v>
      </c>
      <c r="AI765" s="192" t="s">
        <v>85</v>
      </c>
      <c r="AJ765" s="192">
        <v>0</v>
      </c>
      <c r="AK765" s="192">
        <v>2</v>
      </c>
      <c r="AL765" s="192">
        <f>0.1*$AL$2</f>
        <v>0.25</v>
      </c>
      <c r="AM765" s="192">
        <f>AM762</f>
        <v>2.7E-2</v>
      </c>
      <c r="AN765" s="192">
        <f>ROUNDUP(AN762/3,0)</f>
        <v>2</v>
      </c>
      <c r="AQ765" s="195">
        <f>AM765*I765+AL765</f>
        <v>0.35918800000000001</v>
      </c>
      <c r="AR765" s="195">
        <f t="shared" si="962"/>
        <v>3.5918800000000001E-2</v>
      </c>
      <c r="AS765" s="196">
        <f t="shared" si="963"/>
        <v>0.5</v>
      </c>
      <c r="AT765" s="196">
        <f t="shared" si="964"/>
        <v>0.2237767</v>
      </c>
      <c r="AU765" s="195">
        <f>10068.2*J765*POWER(10,-6)</f>
        <v>4.0715800799999993E-2</v>
      </c>
      <c r="AV765" s="196">
        <f t="shared" si="961"/>
        <v>1.1595993008000001</v>
      </c>
      <c r="AW765" s="197">
        <f t="shared" si="965"/>
        <v>0</v>
      </c>
      <c r="AX765" s="197">
        <f t="shared" si="966"/>
        <v>1.2000000000000002E-5</v>
      </c>
      <c r="AY765" s="197">
        <f t="shared" si="967"/>
        <v>6.9575958048000011E-6</v>
      </c>
    </row>
    <row r="766" spans="1:51" s="192" customFormat="1" x14ac:dyDescent="0.3">
      <c r="A766" s="182" t="s">
        <v>23</v>
      </c>
      <c r="B766" s="182" t="str">
        <f>B762</f>
        <v>Фильтр осветлительный (сорбционный) поз. Ф- 101 А Рег. №ТО-64, Учетный номер – Заводской № S2082,</v>
      </c>
      <c r="C766" s="184" t="s">
        <v>209</v>
      </c>
      <c r="D766" s="185" t="s">
        <v>174</v>
      </c>
      <c r="E766" s="198">
        <f>E765</f>
        <v>1.0000000000000001E-5</v>
      </c>
      <c r="F766" s="199">
        <f>F762</f>
        <v>6</v>
      </c>
      <c r="G766" s="182">
        <v>4.5000000000000005E-2</v>
      </c>
      <c r="H766" s="187">
        <f t="shared" si="957"/>
        <v>2.7000000000000008E-6</v>
      </c>
      <c r="I766" s="200">
        <f>0.15*I762</f>
        <v>4.0439999999999996</v>
      </c>
      <c r="J766" s="189">
        <f>0.15*J763</f>
        <v>3.4500000000000003E-2</v>
      </c>
      <c r="K766" s="203" t="s">
        <v>189</v>
      </c>
      <c r="L766" s="204">
        <v>3</v>
      </c>
      <c r="M766" s="192" t="str">
        <f t="shared" si="958"/>
        <v>С5</v>
      </c>
      <c r="N766" s="192" t="str">
        <f t="shared" si="959"/>
        <v>Фильтр осветлительный (сорбционный) поз. Ф- 101 А Рег. №ТО-64, Учетный номер – Заводской № S2082,</v>
      </c>
      <c r="O766" s="192" t="str">
        <f t="shared" si="960"/>
        <v>Частичное-пожар-вспышка</v>
      </c>
      <c r="P766" s="192" t="s">
        <v>85</v>
      </c>
      <c r="Q766" s="192" t="s">
        <v>85</v>
      </c>
      <c r="R766" s="192" t="s">
        <v>85</v>
      </c>
      <c r="S766" s="192" t="s">
        <v>85</v>
      </c>
      <c r="T766" s="192" t="s">
        <v>85</v>
      </c>
      <c r="U766" s="192" t="s">
        <v>85</v>
      </c>
      <c r="V766" s="192" t="s">
        <v>85</v>
      </c>
      <c r="W766" s="192" t="s">
        <v>85</v>
      </c>
      <c r="X766" s="192" t="s">
        <v>85</v>
      </c>
      <c r="Y766" s="192" t="s">
        <v>85</v>
      </c>
      <c r="Z766" s="192" t="s">
        <v>85</v>
      </c>
      <c r="AA766" s="192">
        <v>11.03</v>
      </c>
      <c r="AB766" s="192">
        <v>13.24</v>
      </c>
      <c r="AC766" s="192" t="s">
        <v>85</v>
      </c>
      <c r="AD766" s="192" t="s">
        <v>85</v>
      </c>
      <c r="AE766" s="192" t="s">
        <v>85</v>
      </c>
      <c r="AF766" s="192" t="s">
        <v>85</v>
      </c>
      <c r="AG766" s="192" t="s">
        <v>85</v>
      </c>
      <c r="AH766" s="192" t="s">
        <v>85</v>
      </c>
      <c r="AI766" s="192" t="s">
        <v>85</v>
      </c>
      <c r="AJ766" s="192">
        <v>0</v>
      </c>
      <c r="AK766" s="192">
        <v>1</v>
      </c>
      <c r="AL766" s="192">
        <f>0.1*$AL$2</f>
        <v>0.25</v>
      </c>
      <c r="AM766" s="192">
        <f>AM762</f>
        <v>2.7E-2</v>
      </c>
      <c r="AN766" s="192">
        <f>ROUNDUP(AN762/3,0)</f>
        <v>2</v>
      </c>
      <c r="AQ766" s="195">
        <f t="shared" ref="AQ766" si="968">AM766*I766+AL766</f>
        <v>0.35918800000000001</v>
      </c>
      <c r="AR766" s="195">
        <f t="shared" si="962"/>
        <v>3.5918800000000001E-2</v>
      </c>
      <c r="AS766" s="196">
        <f t="shared" si="963"/>
        <v>0.25</v>
      </c>
      <c r="AT766" s="196">
        <f t="shared" si="964"/>
        <v>0.1612767</v>
      </c>
      <c r="AU766" s="195">
        <f>10068.2*J766*POWER(10,-6)*10</f>
        <v>3.4735290000000004E-3</v>
      </c>
      <c r="AV766" s="196">
        <f t="shared" si="961"/>
        <v>0.80985702900000001</v>
      </c>
      <c r="AW766" s="197">
        <f t="shared" si="965"/>
        <v>0</v>
      </c>
      <c r="AX766" s="197">
        <f t="shared" si="966"/>
        <v>2.7000000000000008E-6</v>
      </c>
      <c r="AY766" s="197">
        <f t="shared" si="967"/>
        <v>2.1866139783000005E-6</v>
      </c>
    </row>
    <row r="767" spans="1:51" s="192" customFormat="1" ht="15" thickBot="1" x14ac:dyDescent="0.35">
      <c r="A767" s="182" t="s">
        <v>24</v>
      </c>
      <c r="B767" s="182" t="str">
        <f>B762</f>
        <v>Фильтр осветлительный (сорбционный) поз. Ф- 101 А Рег. №ТО-64, Учетный номер – Заводской № S2082,</v>
      </c>
      <c r="C767" s="184" t="s">
        <v>210</v>
      </c>
      <c r="D767" s="185" t="s">
        <v>62</v>
      </c>
      <c r="E767" s="198">
        <f>E765</f>
        <v>1.0000000000000001E-5</v>
      </c>
      <c r="F767" s="199">
        <f>F762</f>
        <v>6</v>
      </c>
      <c r="G767" s="182">
        <v>0.85499999999999998</v>
      </c>
      <c r="H767" s="187">
        <f t="shared" si="957"/>
        <v>5.1300000000000007E-5</v>
      </c>
      <c r="I767" s="200">
        <f>0.15*I762</f>
        <v>4.0439999999999996</v>
      </c>
      <c r="J767" s="202">
        <v>0</v>
      </c>
      <c r="K767" s="205" t="s">
        <v>200</v>
      </c>
      <c r="L767" s="205">
        <v>9</v>
      </c>
      <c r="M767" s="192" t="str">
        <f t="shared" si="958"/>
        <v>С6</v>
      </c>
      <c r="N767" s="192" t="str">
        <f t="shared" si="959"/>
        <v>Фильтр осветлительный (сорбционный) поз. Ф- 101 А Рег. №ТО-64, Учетный номер – Заводской № S2082,</v>
      </c>
      <c r="O767" s="192" t="str">
        <f t="shared" si="960"/>
        <v>Частичное-ликвидация</v>
      </c>
      <c r="P767" s="192" t="s">
        <v>85</v>
      </c>
      <c r="Q767" s="192" t="s">
        <v>85</v>
      </c>
      <c r="R767" s="192" t="s">
        <v>85</v>
      </c>
      <c r="S767" s="192" t="s">
        <v>85</v>
      </c>
      <c r="T767" s="192" t="s">
        <v>85</v>
      </c>
      <c r="U767" s="192" t="s">
        <v>85</v>
      </c>
      <c r="V767" s="192" t="s">
        <v>85</v>
      </c>
      <c r="W767" s="192" t="s">
        <v>85</v>
      </c>
      <c r="X767" s="192" t="s">
        <v>85</v>
      </c>
      <c r="Y767" s="192" t="s">
        <v>85</v>
      </c>
      <c r="Z767" s="192" t="s">
        <v>85</v>
      </c>
      <c r="AA767" s="192" t="s">
        <v>85</v>
      </c>
      <c r="AB767" s="192" t="s">
        <v>85</v>
      </c>
      <c r="AC767" s="192" t="s">
        <v>85</v>
      </c>
      <c r="AD767" s="192" t="s">
        <v>85</v>
      </c>
      <c r="AE767" s="192" t="s">
        <v>85</v>
      </c>
      <c r="AF767" s="192" t="s">
        <v>85</v>
      </c>
      <c r="AG767" s="192" t="s">
        <v>85</v>
      </c>
      <c r="AH767" s="192" t="s">
        <v>85</v>
      </c>
      <c r="AI767" s="192" t="s">
        <v>85</v>
      </c>
      <c r="AJ767" s="192">
        <v>0</v>
      </c>
      <c r="AK767" s="192">
        <v>0</v>
      </c>
      <c r="AL767" s="192">
        <f>0.1*$AL$2</f>
        <v>0.25</v>
      </c>
      <c r="AM767" s="192">
        <f>AM762</f>
        <v>2.7E-2</v>
      </c>
      <c r="AN767" s="192">
        <f>ROUNDUP(AN762/3,0)</f>
        <v>2</v>
      </c>
      <c r="AQ767" s="195">
        <f>AM767*I767*0.1+AL767</f>
        <v>0.26091880000000001</v>
      </c>
      <c r="AR767" s="195">
        <f t="shared" si="962"/>
        <v>2.6091880000000001E-2</v>
      </c>
      <c r="AS767" s="196">
        <f t="shared" si="963"/>
        <v>0</v>
      </c>
      <c r="AT767" s="196">
        <f t="shared" si="964"/>
        <v>7.1752670000000005E-2</v>
      </c>
      <c r="AU767" s="195">
        <f>1333*J766*POWER(10,-6)</f>
        <v>4.5988500000000002E-5</v>
      </c>
      <c r="AV767" s="196">
        <f t="shared" si="961"/>
        <v>0.35880933850000002</v>
      </c>
      <c r="AW767" s="197">
        <f t="shared" si="965"/>
        <v>0</v>
      </c>
      <c r="AX767" s="197">
        <f t="shared" si="966"/>
        <v>0</v>
      </c>
      <c r="AY767" s="197">
        <f t="shared" si="967"/>
        <v>1.8406919065050003E-5</v>
      </c>
    </row>
    <row r="768" spans="1:51" s="192" customFormat="1" x14ac:dyDescent="0.3">
      <c r="A768" s="193"/>
      <c r="B768" s="193"/>
      <c r="D768" s="285"/>
      <c r="E768" s="286"/>
      <c r="F768" s="287"/>
      <c r="G768" s="193"/>
      <c r="H768" s="197"/>
      <c r="I768" s="196"/>
      <c r="J768" s="193"/>
      <c r="K768" s="193"/>
      <c r="L768" s="193"/>
      <c r="P768" s="192" t="s">
        <v>85</v>
      </c>
      <c r="Q768" s="192" t="s">
        <v>85</v>
      </c>
      <c r="R768" s="192" t="s">
        <v>85</v>
      </c>
      <c r="S768" s="192" t="s">
        <v>85</v>
      </c>
      <c r="T768" s="192" t="s">
        <v>85</v>
      </c>
      <c r="U768" s="192" t="s">
        <v>85</v>
      </c>
      <c r="V768" s="192" t="s">
        <v>85</v>
      </c>
      <c r="W768" s="192" t="s">
        <v>85</v>
      </c>
      <c r="X768" s="192" t="s">
        <v>85</v>
      </c>
      <c r="Y768" s="192" t="s">
        <v>85</v>
      </c>
      <c r="Z768" s="192" t="s">
        <v>85</v>
      </c>
      <c r="AA768" s="192" t="s">
        <v>85</v>
      </c>
      <c r="AB768" s="192" t="s">
        <v>85</v>
      </c>
      <c r="AC768" s="192" t="s">
        <v>85</v>
      </c>
      <c r="AD768" s="192" t="s">
        <v>85</v>
      </c>
      <c r="AE768" s="192" t="s">
        <v>85</v>
      </c>
      <c r="AF768" s="192" t="s">
        <v>85</v>
      </c>
      <c r="AG768" s="192" t="s">
        <v>85</v>
      </c>
      <c r="AH768" s="192" t="s">
        <v>85</v>
      </c>
      <c r="AI768" s="192" t="s">
        <v>85</v>
      </c>
      <c r="AQ768" s="195"/>
      <c r="AR768" s="195"/>
      <c r="AS768" s="196"/>
      <c r="AT768" s="196"/>
      <c r="AU768" s="195"/>
      <c r="AV768" s="196"/>
      <c r="AW768" s="197"/>
      <c r="AX768" s="197"/>
      <c r="AY768" s="197"/>
    </row>
    <row r="769" spans="1:51" s="192" customFormat="1" x14ac:dyDescent="0.3">
      <c r="A769" s="193"/>
      <c r="B769" s="193"/>
      <c r="D769" s="285"/>
      <c r="E769" s="286"/>
      <c r="F769" s="287"/>
      <c r="G769" s="193"/>
      <c r="H769" s="197"/>
      <c r="I769" s="196"/>
      <c r="J769" s="193"/>
      <c r="K769" s="193"/>
      <c r="L769" s="193"/>
      <c r="P769" s="192" t="s">
        <v>85</v>
      </c>
      <c r="Q769" s="192" t="s">
        <v>85</v>
      </c>
      <c r="R769" s="192" t="s">
        <v>85</v>
      </c>
      <c r="S769" s="192" t="s">
        <v>85</v>
      </c>
      <c r="T769" s="192" t="s">
        <v>85</v>
      </c>
      <c r="U769" s="192" t="s">
        <v>85</v>
      </c>
      <c r="V769" s="192" t="s">
        <v>85</v>
      </c>
      <c r="W769" s="192" t="s">
        <v>85</v>
      </c>
      <c r="X769" s="192" t="s">
        <v>85</v>
      </c>
      <c r="Y769" s="192" t="s">
        <v>85</v>
      </c>
      <c r="Z769" s="192" t="s">
        <v>85</v>
      </c>
      <c r="AA769" s="192" t="s">
        <v>85</v>
      </c>
      <c r="AB769" s="192" t="s">
        <v>85</v>
      </c>
      <c r="AC769" s="192" t="s">
        <v>85</v>
      </c>
      <c r="AD769" s="192" t="s">
        <v>85</v>
      </c>
      <c r="AE769" s="192" t="s">
        <v>85</v>
      </c>
      <c r="AF769" s="192" t="s">
        <v>85</v>
      </c>
      <c r="AG769" s="192" t="s">
        <v>85</v>
      </c>
      <c r="AH769" s="192" t="s">
        <v>85</v>
      </c>
      <c r="AI769" s="192" t="s">
        <v>85</v>
      </c>
      <c r="AQ769" s="195"/>
      <c r="AR769" s="195"/>
      <c r="AS769" s="196"/>
      <c r="AT769" s="196"/>
      <c r="AU769" s="195"/>
      <c r="AV769" s="196"/>
      <c r="AW769" s="197"/>
      <c r="AX769" s="197"/>
      <c r="AY769" s="197"/>
    </row>
    <row r="770" spans="1:51" s="192" customFormat="1" x14ac:dyDescent="0.3">
      <c r="A770" s="193"/>
      <c r="B770" s="193"/>
      <c r="D770" s="285"/>
      <c r="E770" s="286"/>
      <c r="F770" s="287"/>
      <c r="G770" s="193"/>
      <c r="H770" s="197"/>
      <c r="I770" s="196"/>
      <c r="J770" s="193"/>
      <c r="K770" s="193"/>
      <c r="L770" s="193"/>
      <c r="P770" s="192" t="s">
        <v>85</v>
      </c>
      <c r="Q770" s="192" t="s">
        <v>85</v>
      </c>
      <c r="R770" s="192" t="s">
        <v>85</v>
      </c>
      <c r="S770" s="192" t="s">
        <v>85</v>
      </c>
      <c r="T770" s="192" t="s">
        <v>85</v>
      </c>
      <c r="U770" s="192" t="s">
        <v>85</v>
      </c>
      <c r="V770" s="192" t="s">
        <v>85</v>
      </c>
      <c r="W770" s="192" t="s">
        <v>85</v>
      </c>
      <c r="X770" s="192" t="s">
        <v>85</v>
      </c>
      <c r="Y770" s="192" t="s">
        <v>85</v>
      </c>
      <c r="Z770" s="192" t="s">
        <v>85</v>
      </c>
      <c r="AA770" s="192" t="s">
        <v>85</v>
      </c>
      <c r="AB770" s="192" t="s">
        <v>85</v>
      </c>
      <c r="AC770" s="192" t="s">
        <v>85</v>
      </c>
      <c r="AD770" s="192" t="s">
        <v>85</v>
      </c>
      <c r="AE770" s="192" t="s">
        <v>85</v>
      </c>
      <c r="AF770" s="192" t="s">
        <v>85</v>
      </c>
      <c r="AG770" s="192" t="s">
        <v>85</v>
      </c>
      <c r="AH770" s="192" t="s">
        <v>85</v>
      </c>
      <c r="AI770" s="192" t="s">
        <v>85</v>
      </c>
      <c r="AQ770" s="195"/>
      <c r="AR770" s="195"/>
      <c r="AS770" s="196"/>
      <c r="AT770" s="196"/>
      <c r="AU770" s="195"/>
      <c r="AV770" s="196"/>
      <c r="AW770" s="197"/>
      <c r="AX770" s="197"/>
      <c r="AY770" s="197"/>
    </row>
    <row r="771" spans="1:51" ht="15" thickBot="1" x14ac:dyDescent="0.35">
      <c r="P771" t="s">
        <v>85</v>
      </c>
      <c r="Q771" t="s">
        <v>85</v>
      </c>
      <c r="R771" t="s">
        <v>85</v>
      </c>
      <c r="S771" t="s">
        <v>85</v>
      </c>
      <c r="T771" t="s">
        <v>85</v>
      </c>
      <c r="U771" t="s">
        <v>85</v>
      </c>
      <c r="V771" t="s">
        <v>85</v>
      </c>
      <c r="W771" t="s">
        <v>85</v>
      </c>
      <c r="X771" t="s">
        <v>85</v>
      </c>
      <c r="Y771" t="s">
        <v>85</v>
      </c>
      <c r="Z771" t="s">
        <v>85</v>
      </c>
      <c r="AA771" t="s">
        <v>85</v>
      </c>
      <c r="AB771" t="s">
        <v>85</v>
      </c>
      <c r="AC771" t="s">
        <v>85</v>
      </c>
      <c r="AD771" t="s">
        <v>85</v>
      </c>
      <c r="AE771" t="s">
        <v>85</v>
      </c>
      <c r="AF771" t="s">
        <v>85</v>
      </c>
      <c r="AG771" t="s">
        <v>85</v>
      </c>
      <c r="AH771" t="s">
        <v>85</v>
      </c>
      <c r="AI771" t="s">
        <v>85</v>
      </c>
    </row>
    <row r="772" spans="1:51" s="241" customFormat="1" ht="18" customHeight="1" x14ac:dyDescent="0.3">
      <c r="A772" s="232" t="s">
        <v>19</v>
      </c>
      <c r="B772" s="330" t="s">
        <v>427</v>
      </c>
      <c r="C772" s="53" t="s">
        <v>421</v>
      </c>
      <c r="D772" s="234" t="s">
        <v>180</v>
      </c>
      <c r="E772" s="166">
        <v>1.0000000000000001E-5</v>
      </c>
      <c r="F772" s="233">
        <v>1</v>
      </c>
      <c r="G772" s="232">
        <v>0.2</v>
      </c>
      <c r="H772" s="236">
        <f>E772*F772*G772</f>
        <v>2.0000000000000003E-6</v>
      </c>
      <c r="I772" s="237">
        <v>1.31</v>
      </c>
      <c r="J772" s="295">
        <f>I772</f>
        <v>1.31</v>
      </c>
      <c r="K772" s="239" t="s">
        <v>184</v>
      </c>
      <c r="L772" s="240">
        <f>I772*30</f>
        <v>39.300000000000004</v>
      </c>
      <c r="M772" s="241" t="str">
        <f t="shared" ref="M772:M773" si="969">A772</f>
        <v>С1</v>
      </c>
      <c r="N772" s="241" t="str">
        <f t="shared" ref="N772:N773" si="970">B772</f>
        <v>Бак-мерник едкого натра поз. Е-302 А Рег. №ТО-24,
Заводской № 3223,</v>
      </c>
      <c r="O772" s="241" t="str">
        <f t="shared" ref="O772:O773" si="971">D772</f>
        <v>Полное-токси</v>
      </c>
      <c r="P772" s="241" t="s">
        <v>85</v>
      </c>
      <c r="Q772" s="241" t="s">
        <v>85</v>
      </c>
      <c r="R772" s="241" t="s">
        <v>85</v>
      </c>
      <c r="S772" s="241" t="s">
        <v>85</v>
      </c>
      <c r="T772" s="241" t="s">
        <v>85</v>
      </c>
      <c r="U772" s="241" t="s">
        <v>85</v>
      </c>
      <c r="V772" s="241" t="s">
        <v>85</v>
      </c>
      <c r="W772" s="241" t="s">
        <v>85</v>
      </c>
      <c r="X772" s="241" t="s">
        <v>85</v>
      </c>
      <c r="Y772" s="241" t="s">
        <v>85</v>
      </c>
      <c r="Z772" s="241" t="s">
        <v>85</v>
      </c>
      <c r="AA772" s="241" t="s">
        <v>85</v>
      </c>
      <c r="AB772" s="241" t="s">
        <v>85</v>
      </c>
      <c r="AC772" s="241" t="s">
        <v>85</v>
      </c>
      <c r="AD772" s="241" t="s">
        <v>85</v>
      </c>
      <c r="AE772" s="241" t="s">
        <v>85</v>
      </c>
      <c r="AF772" s="241" t="s">
        <v>85</v>
      </c>
      <c r="AG772" s="241" t="s">
        <v>85</v>
      </c>
      <c r="AH772" s="241" t="s">
        <v>85</v>
      </c>
      <c r="AI772" s="241">
        <v>47.160000000000004</v>
      </c>
      <c r="AJ772" s="242">
        <v>0</v>
      </c>
      <c r="AK772" s="242">
        <v>2</v>
      </c>
      <c r="AL772" s="243">
        <v>2.89</v>
      </c>
      <c r="AM772" s="243">
        <v>2.7E-2</v>
      </c>
      <c r="AN772" s="243">
        <v>3</v>
      </c>
      <c r="AQ772" s="244">
        <f>AM772*I772+AL772</f>
        <v>2.92537</v>
      </c>
      <c r="AR772" s="244">
        <f>0.1*AQ772</f>
        <v>0.29253699999999999</v>
      </c>
      <c r="AS772" s="245">
        <f>AJ772*3+0.25*AK772</f>
        <v>0.5</v>
      </c>
      <c r="AT772" s="245">
        <f>SUM(AQ772:AS772)/4</f>
        <v>0.92947674999999996</v>
      </c>
      <c r="AU772" s="244">
        <f>10068.2*J772*POWER(10,-6)</f>
        <v>1.3189342000000001E-2</v>
      </c>
      <c r="AV772" s="245">
        <f t="shared" ref="AV772:AV773" si="972">AU772+AT772+AS772+AR772+AQ772</f>
        <v>4.6605730919999999</v>
      </c>
      <c r="AW772" s="246">
        <f>AJ772*H772</f>
        <v>0</v>
      </c>
      <c r="AX772" s="246">
        <f>H772*AK772</f>
        <v>4.0000000000000007E-6</v>
      </c>
      <c r="AY772" s="246">
        <f>H772*AV772</f>
        <v>9.3211461840000019E-6</v>
      </c>
    </row>
    <row r="773" spans="1:51" s="241" customFormat="1" x14ac:dyDescent="0.3">
      <c r="A773" s="232" t="s">
        <v>20</v>
      </c>
      <c r="B773" s="232" t="str">
        <f>B772</f>
        <v>Бак-мерник едкого натра поз. Е-302 А Рег. №ТО-24,
Заводской № 3223,</v>
      </c>
      <c r="C773" s="53" t="s">
        <v>442</v>
      </c>
      <c r="D773" s="234" t="s">
        <v>443</v>
      </c>
      <c r="E773" s="166">
        <v>1E-4</v>
      </c>
      <c r="F773" s="248">
        <v>1</v>
      </c>
      <c r="G773" s="232">
        <v>0.8</v>
      </c>
      <c r="H773" s="236">
        <f t="shared" ref="H773" si="973">E773*F773*G773</f>
        <v>8.0000000000000007E-5</v>
      </c>
      <c r="I773" s="249">
        <f>0.2*I772</f>
        <v>0.26200000000000001</v>
      </c>
      <c r="J773" s="295">
        <f>I773</f>
        <v>0.26200000000000001</v>
      </c>
      <c r="K773" s="250" t="s">
        <v>185</v>
      </c>
      <c r="L773" s="251">
        <v>0</v>
      </c>
      <c r="M773" s="241" t="str">
        <f t="shared" si="969"/>
        <v>С2</v>
      </c>
      <c r="N773" s="241" t="str">
        <f t="shared" si="970"/>
        <v>Бак-мерник едкого натра поз. Е-302 А Рег. №ТО-24,
Заводской № 3223,</v>
      </c>
      <c r="O773" s="241" t="str">
        <f t="shared" si="971"/>
        <v>Частиянон-токси</v>
      </c>
      <c r="P773" s="241" t="s">
        <v>85</v>
      </c>
      <c r="Q773" s="241" t="s">
        <v>85</v>
      </c>
      <c r="R773" s="241" t="s">
        <v>85</v>
      </c>
      <c r="S773" s="241" t="s">
        <v>85</v>
      </c>
      <c r="T773" s="241" t="s">
        <v>85</v>
      </c>
      <c r="U773" s="241" t="s">
        <v>85</v>
      </c>
      <c r="V773" s="241" t="s">
        <v>85</v>
      </c>
      <c r="W773" s="241" t="s">
        <v>85</v>
      </c>
      <c r="X773" s="241" t="s">
        <v>85</v>
      </c>
      <c r="Y773" s="241" t="s">
        <v>85</v>
      </c>
      <c r="Z773" s="241" t="s">
        <v>85</v>
      </c>
      <c r="AA773" s="241" t="s">
        <v>85</v>
      </c>
      <c r="AB773" s="241" t="s">
        <v>85</v>
      </c>
      <c r="AC773" s="241" t="s">
        <v>85</v>
      </c>
      <c r="AD773" s="241" t="s">
        <v>85</v>
      </c>
      <c r="AE773" s="241" t="s">
        <v>85</v>
      </c>
      <c r="AF773" s="241" t="s">
        <v>85</v>
      </c>
      <c r="AG773" s="241" t="s">
        <v>85</v>
      </c>
      <c r="AH773" s="241" t="s">
        <v>85</v>
      </c>
      <c r="AI773" s="241">
        <v>6.5500000000000007</v>
      </c>
      <c r="AJ773" s="242">
        <v>0</v>
      </c>
      <c r="AK773" s="242">
        <v>1</v>
      </c>
      <c r="AL773" s="241">
        <f>AL772</f>
        <v>2.89</v>
      </c>
      <c r="AM773" s="241">
        <f>AM772</f>
        <v>2.7E-2</v>
      </c>
      <c r="AN773" s="241">
        <f>AN772</f>
        <v>3</v>
      </c>
      <c r="AQ773" s="244">
        <f>AM773*I773+AL773</f>
        <v>2.8970739999999999</v>
      </c>
      <c r="AR773" s="244">
        <f t="shared" ref="AR773" si="974">0.1*AQ773</f>
        <v>0.2897074</v>
      </c>
      <c r="AS773" s="245">
        <f t="shared" ref="AS773" si="975">AJ773*3+0.25*AK773</f>
        <v>0.25</v>
      </c>
      <c r="AT773" s="245">
        <f t="shared" ref="AT773" si="976">SUM(AQ773:AS773)/4</f>
        <v>0.85919535000000002</v>
      </c>
      <c r="AU773" s="244">
        <f>10068.2*J773*POWER(10,-6)*10</f>
        <v>2.6378684000000003E-2</v>
      </c>
      <c r="AV773" s="245">
        <f t="shared" si="972"/>
        <v>4.3223554340000003</v>
      </c>
      <c r="AW773" s="246">
        <f t="shared" ref="AW773" si="977">AJ773*H773</f>
        <v>0</v>
      </c>
      <c r="AX773" s="246">
        <f t="shared" ref="AX773" si="978">H773*AK773</f>
        <v>8.0000000000000007E-5</v>
      </c>
      <c r="AY773" s="246">
        <f t="shared" ref="AY773" si="979">H773*AV773</f>
        <v>3.4578843472000005E-4</v>
      </c>
    </row>
    <row r="774" spans="1:51" s="241" customFormat="1" x14ac:dyDescent="0.3">
      <c r="A774" s="232"/>
      <c r="B774" s="232"/>
      <c r="C774" s="53"/>
      <c r="D774" s="234"/>
      <c r="E774" s="247"/>
      <c r="F774" s="248"/>
      <c r="G774" s="232"/>
      <c r="H774" s="236"/>
      <c r="I774" s="249"/>
      <c r="J774" s="252"/>
      <c r="K774" s="250" t="s">
        <v>186</v>
      </c>
      <c r="L774" s="251">
        <v>0</v>
      </c>
      <c r="P774" s="241" t="s">
        <v>85</v>
      </c>
      <c r="Q774" s="241" t="s">
        <v>85</v>
      </c>
      <c r="R774" s="241" t="s">
        <v>85</v>
      </c>
      <c r="S774" s="241" t="s">
        <v>85</v>
      </c>
      <c r="T774" s="241" t="s">
        <v>85</v>
      </c>
      <c r="U774" s="241" t="s">
        <v>85</v>
      </c>
      <c r="V774" s="241" t="s">
        <v>85</v>
      </c>
      <c r="W774" s="241" t="s">
        <v>85</v>
      </c>
      <c r="X774" s="241" t="s">
        <v>85</v>
      </c>
      <c r="Y774" s="241" t="s">
        <v>85</v>
      </c>
      <c r="Z774" s="241" t="s">
        <v>85</v>
      </c>
      <c r="AA774" s="241" t="s">
        <v>85</v>
      </c>
      <c r="AB774" s="241" t="s">
        <v>85</v>
      </c>
      <c r="AC774" s="241" t="s">
        <v>85</v>
      </c>
      <c r="AD774" s="241" t="s">
        <v>85</v>
      </c>
      <c r="AE774" s="241" t="s">
        <v>85</v>
      </c>
      <c r="AF774" s="241" t="s">
        <v>85</v>
      </c>
      <c r="AG774" s="241" t="s">
        <v>85</v>
      </c>
      <c r="AH774" s="241" t="s">
        <v>85</v>
      </c>
      <c r="AI774" s="241" t="s">
        <v>85</v>
      </c>
      <c r="AQ774" s="244"/>
      <c r="AR774" s="244"/>
      <c r="AS774" s="245"/>
      <c r="AT774" s="245"/>
      <c r="AU774" s="244"/>
      <c r="AV774" s="245"/>
      <c r="AW774" s="246"/>
      <c r="AX774" s="246"/>
      <c r="AY774" s="246"/>
    </row>
    <row r="775" spans="1:51" s="241" customFormat="1" x14ac:dyDescent="0.3">
      <c r="A775" s="232"/>
      <c r="B775" s="232"/>
      <c r="C775" s="53"/>
      <c r="D775" s="234"/>
      <c r="E775" s="235"/>
      <c r="F775" s="248"/>
      <c r="G775" s="232"/>
      <c r="H775" s="236"/>
      <c r="I775" s="249"/>
      <c r="J775" s="238"/>
      <c r="K775" s="250" t="s">
        <v>188</v>
      </c>
      <c r="L775" s="251">
        <v>0</v>
      </c>
      <c r="P775" s="241" t="s">
        <v>85</v>
      </c>
      <c r="Q775" s="241" t="s">
        <v>85</v>
      </c>
      <c r="R775" s="241" t="s">
        <v>85</v>
      </c>
      <c r="S775" s="241" t="s">
        <v>85</v>
      </c>
      <c r="T775" s="241" t="s">
        <v>85</v>
      </c>
      <c r="U775" s="241" t="s">
        <v>85</v>
      </c>
      <c r="V775" s="241" t="s">
        <v>85</v>
      </c>
      <c r="W775" s="241" t="s">
        <v>85</v>
      </c>
      <c r="X775" s="241" t="s">
        <v>85</v>
      </c>
      <c r="Y775" s="241" t="s">
        <v>85</v>
      </c>
      <c r="Z775" s="241" t="s">
        <v>85</v>
      </c>
      <c r="AA775" s="241" t="s">
        <v>85</v>
      </c>
      <c r="AB775" s="241" t="s">
        <v>85</v>
      </c>
      <c r="AC775" s="241" t="s">
        <v>85</v>
      </c>
      <c r="AD775" s="241" t="s">
        <v>85</v>
      </c>
      <c r="AE775" s="241" t="s">
        <v>85</v>
      </c>
      <c r="AF775" s="241" t="s">
        <v>85</v>
      </c>
      <c r="AG775" s="241" t="s">
        <v>85</v>
      </c>
      <c r="AH775" s="241" t="s">
        <v>85</v>
      </c>
      <c r="AI775" s="241" t="s">
        <v>85</v>
      </c>
      <c r="AQ775" s="244"/>
      <c r="AR775" s="244"/>
      <c r="AS775" s="245"/>
      <c r="AT775" s="245"/>
      <c r="AU775" s="244"/>
      <c r="AV775" s="245"/>
      <c r="AW775" s="246"/>
      <c r="AX775" s="246"/>
      <c r="AY775" s="246"/>
    </row>
    <row r="776" spans="1:51" s="241" customFormat="1" x14ac:dyDescent="0.3">
      <c r="A776" s="232"/>
      <c r="B776" s="232"/>
      <c r="C776" s="53"/>
      <c r="D776" s="234"/>
      <c r="E776" s="247"/>
      <c r="F776" s="248"/>
      <c r="G776" s="232"/>
      <c r="H776" s="236"/>
      <c r="I776" s="249"/>
      <c r="J776" s="238"/>
      <c r="K776" s="250" t="s">
        <v>189</v>
      </c>
      <c r="L776" s="251">
        <v>0</v>
      </c>
      <c r="P776" s="241" t="s">
        <v>85</v>
      </c>
      <c r="Q776" s="241" t="s">
        <v>85</v>
      </c>
      <c r="R776" s="241" t="s">
        <v>85</v>
      </c>
      <c r="S776" s="241" t="s">
        <v>85</v>
      </c>
      <c r="T776" s="241" t="s">
        <v>85</v>
      </c>
      <c r="U776" s="241" t="s">
        <v>85</v>
      </c>
      <c r="V776" s="241" t="s">
        <v>85</v>
      </c>
      <c r="W776" s="241" t="s">
        <v>85</v>
      </c>
      <c r="X776" s="241" t="s">
        <v>85</v>
      </c>
      <c r="Y776" s="241" t="s">
        <v>85</v>
      </c>
      <c r="Z776" s="241" t="s">
        <v>85</v>
      </c>
      <c r="AA776" s="241" t="s">
        <v>85</v>
      </c>
      <c r="AB776" s="241" t="s">
        <v>85</v>
      </c>
      <c r="AC776" s="241" t="s">
        <v>85</v>
      </c>
      <c r="AD776" s="241" t="s">
        <v>85</v>
      </c>
      <c r="AE776" s="241" t="s">
        <v>85</v>
      </c>
      <c r="AF776" s="241" t="s">
        <v>85</v>
      </c>
      <c r="AG776" s="241" t="s">
        <v>85</v>
      </c>
      <c r="AH776" s="241" t="s">
        <v>85</v>
      </c>
      <c r="AI776" s="241" t="s">
        <v>85</v>
      </c>
      <c r="AQ776" s="244"/>
      <c r="AR776" s="244"/>
      <c r="AS776" s="245"/>
      <c r="AT776" s="245"/>
      <c r="AU776" s="244"/>
      <c r="AV776" s="245"/>
      <c r="AW776" s="246"/>
      <c r="AX776" s="246"/>
      <c r="AY776" s="246"/>
    </row>
    <row r="777" spans="1:51" s="241" customFormat="1" ht="15" thickBot="1" x14ac:dyDescent="0.35">
      <c r="A777" s="232"/>
      <c r="B777" s="232"/>
      <c r="C777" s="53"/>
      <c r="D777" s="234"/>
      <c r="E777" s="247"/>
      <c r="F777" s="248"/>
      <c r="G777" s="232"/>
      <c r="H777" s="236"/>
      <c r="I777" s="249"/>
      <c r="J777" s="238"/>
      <c r="K777" s="255" t="s">
        <v>200</v>
      </c>
      <c r="L777" s="267">
        <v>24</v>
      </c>
      <c r="P777" s="241" t="s">
        <v>85</v>
      </c>
      <c r="Q777" s="241" t="s">
        <v>85</v>
      </c>
      <c r="R777" s="241" t="s">
        <v>85</v>
      </c>
      <c r="S777" s="241" t="s">
        <v>85</v>
      </c>
      <c r="T777" s="241" t="s">
        <v>85</v>
      </c>
      <c r="U777" s="241" t="s">
        <v>85</v>
      </c>
      <c r="V777" s="241" t="s">
        <v>85</v>
      </c>
      <c r="W777" s="241" t="s">
        <v>85</v>
      </c>
      <c r="X777" s="241" t="s">
        <v>85</v>
      </c>
      <c r="Y777" s="241" t="s">
        <v>85</v>
      </c>
      <c r="Z777" s="241" t="s">
        <v>85</v>
      </c>
      <c r="AA777" s="241" t="s">
        <v>85</v>
      </c>
      <c r="AB777" s="241" t="s">
        <v>85</v>
      </c>
      <c r="AC777" s="241" t="s">
        <v>85</v>
      </c>
      <c r="AD777" s="241" t="s">
        <v>85</v>
      </c>
      <c r="AE777" s="241" t="s">
        <v>85</v>
      </c>
      <c r="AF777" s="241" t="s">
        <v>85</v>
      </c>
      <c r="AG777" s="241" t="s">
        <v>85</v>
      </c>
      <c r="AH777" s="241" t="s">
        <v>85</v>
      </c>
      <c r="AI777" s="241" t="s">
        <v>85</v>
      </c>
      <c r="AQ777" s="244"/>
      <c r="AR777" s="244"/>
      <c r="AS777" s="245"/>
      <c r="AT777" s="245"/>
      <c r="AU777" s="244"/>
      <c r="AV777" s="245"/>
      <c r="AW777" s="246"/>
      <c r="AX777" s="246"/>
      <c r="AY777" s="246"/>
    </row>
    <row r="778" spans="1:51" s="241" customFormat="1" x14ac:dyDescent="0.3">
      <c r="A778" s="242"/>
      <c r="B778" s="242"/>
      <c r="D778" s="288"/>
      <c r="E778" s="289"/>
      <c r="F778" s="290"/>
      <c r="G778" s="242"/>
      <c r="H778" s="246"/>
      <c r="I778" s="245"/>
      <c r="J778" s="245"/>
      <c r="K778" s="242"/>
      <c r="L778" s="290"/>
      <c r="P778" s="241" t="s">
        <v>85</v>
      </c>
      <c r="Q778" s="241" t="s">
        <v>85</v>
      </c>
      <c r="R778" s="241" t="s">
        <v>85</v>
      </c>
      <c r="S778" s="241" t="s">
        <v>85</v>
      </c>
      <c r="T778" s="241" t="s">
        <v>85</v>
      </c>
      <c r="U778" s="241" t="s">
        <v>85</v>
      </c>
      <c r="V778" s="241" t="s">
        <v>85</v>
      </c>
      <c r="W778" s="241" t="s">
        <v>85</v>
      </c>
      <c r="X778" s="241" t="s">
        <v>85</v>
      </c>
      <c r="Y778" s="241" t="s">
        <v>85</v>
      </c>
      <c r="Z778" s="241" t="s">
        <v>85</v>
      </c>
      <c r="AA778" s="241" t="s">
        <v>85</v>
      </c>
      <c r="AB778" s="241" t="s">
        <v>85</v>
      </c>
      <c r="AC778" s="241" t="s">
        <v>85</v>
      </c>
      <c r="AD778" s="241" t="s">
        <v>85</v>
      </c>
      <c r="AE778" s="241" t="s">
        <v>85</v>
      </c>
      <c r="AF778" s="241" t="s">
        <v>85</v>
      </c>
      <c r="AG778" s="241" t="s">
        <v>85</v>
      </c>
      <c r="AH778" s="241" t="s">
        <v>85</v>
      </c>
      <c r="AI778" s="241" t="s">
        <v>85</v>
      </c>
      <c r="AQ778" s="244"/>
      <c r="AR778" s="244"/>
      <c r="AS778" s="245"/>
      <c r="AT778" s="245"/>
      <c r="AU778" s="244"/>
      <c r="AV778" s="245"/>
      <c r="AW778" s="246"/>
      <c r="AX778" s="246"/>
      <c r="AY778" s="246"/>
    </row>
    <row r="779" spans="1:51" s="241" customFormat="1" x14ac:dyDescent="0.3">
      <c r="A779" s="242"/>
      <c r="B779" s="242"/>
      <c r="D779" s="288"/>
      <c r="E779" s="289"/>
      <c r="F779" s="290"/>
      <c r="G779" s="242"/>
      <c r="H779" s="246"/>
      <c r="I779" s="245"/>
      <c r="J779" s="245"/>
      <c r="K779" s="242"/>
      <c r="L779" s="290"/>
      <c r="P779" s="241" t="s">
        <v>85</v>
      </c>
      <c r="Q779" s="241" t="s">
        <v>85</v>
      </c>
      <c r="R779" s="241" t="s">
        <v>85</v>
      </c>
      <c r="S779" s="241" t="s">
        <v>85</v>
      </c>
      <c r="T779" s="241" t="s">
        <v>85</v>
      </c>
      <c r="U779" s="241" t="s">
        <v>85</v>
      </c>
      <c r="V779" s="241" t="s">
        <v>85</v>
      </c>
      <c r="W779" s="241" t="s">
        <v>85</v>
      </c>
      <c r="X779" s="241" t="s">
        <v>85</v>
      </c>
      <c r="Y779" s="241" t="s">
        <v>85</v>
      </c>
      <c r="Z779" s="241" t="s">
        <v>85</v>
      </c>
      <c r="AA779" s="241" t="s">
        <v>85</v>
      </c>
      <c r="AB779" s="241" t="s">
        <v>85</v>
      </c>
      <c r="AC779" s="241" t="s">
        <v>85</v>
      </c>
      <c r="AD779" s="241" t="s">
        <v>85</v>
      </c>
      <c r="AE779" s="241" t="s">
        <v>85</v>
      </c>
      <c r="AF779" s="241" t="s">
        <v>85</v>
      </c>
      <c r="AG779" s="241" t="s">
        <v>85</v>
      </c>
      <c r="AH779" s="241" t="s">
        <v>85</v>
      </c>
      <c r="AI779" s="241" t="s">
        <v>85</v>
      </c>
      <c r="AQ779" s="244"/>
      <c r="AR779" s="244"/>
      <c r="AS779" s="245"/>
      <c r="AT779" s="245"/>
      <c r="AU779" s="244"/>
      <c r="AV779" s="245"/>
      <c r="AW779" s="246"/>
      <c r="AX779" s="246"/>
      <c r="AY779" s="246"/>
    </row>
    <row r="780" spans="1:51" s="241" customFormat="1" x14ac:dyDescent="0.3">
      <c r="A780" s="242"/>
      <c r="B780" s="242"/>
      <c r="D780" s="288"/>
      <c r="E780" s="289"/>
      <c r="F780" s="290"/>
      <c r="G780" s="242"/>
      <c r="H780" s="246"/>
      <c r="I780" s="245"/>
      <c r="J780" s="245"/>
      <c r="K780" s="242"/>
      <c r="L780" s="290"/>
      <c r="P780" s="241" t="s">
        <v>85</v>
      </c>
      <c r="Q780" s="241" t="s">
        <v>85</v>
      </c>
      <c r="R780" s="241" t="s">
        <v>85</v>
      </c>
      <c r="S780" s="241" t="s">
        <v>85</v>
      </c>
      <c r="T780" s="241" t="s">
        <v>85</v>
      </c>
      <c r="U780" s="241" t="s">
        <v>85</v>
      </c>
      <c r="V780" s="241" t="s">
        <v>85</v>
      </c>
      <c r="W780" s="241" t="s">
        <v>85</v>
      </c>
      <c r="X780" s="241" t="s">
        <v>85</v>
      </c>
      <c r="Y780" s="241" t="s">
        <v>85</v>
      </c>
      <c r="Z780" s="241" t="s">
        <v>85</v>
      </c>
      <c r="AA780" s="241" t="s">
        <v>85</v>
      </c>
      <c r="AB780" s="241" t="s">
        <v>85</v>
      </c>
      <c r="AC780" s="241" t="s">
        <v>85</v>
      </c>
      <c r="AD780" s="241" t="s">
        <v>85</v>
      </c>
      <c r="AE780" s="241" t="s">
        <v>85</v>
      </c>
      <c r="AF780" s="241" t="s">
        <v>85</v>
      </c>
      <c r="AG780" s="241" t="s">
        <v>85</v>
      </c>
      <c r="AH780" s="241" t="s">
        <v>85</v>
      </c>
      <c r="AI780" s="241" t="s">
        <v>85</v>
      </c>
      <c r="AQ780" s="244"/>
      <c r="AR780" s="244"/>
      <c r="AS780" s="245"/>
      <c r="AT780" s="245"/>
      <c r="AU780" s="244"/>
      <c r="AV780" s="245"/>
      <c r="AW780" s="246"/>
      <c r="AX780" s="246"/>
      <c r="AY780" s="246"/>
    </row>
    <row r="781" spans="1:51" ht="15" thickBot="1" x14ac:dyDescent="0.35">
      <c r="P781" t="s">
        <v>85</v>
      </c>
      <c r="Q781" t="s">
        <v>85</v>
      </c>
      <c r="R781" t="s">
        <v>85</v>
      </c>
      <c r="S781" t="s">
        <v>85</v>
      </c>
      <c r="T781" t="s">
        <v>85</v>
      </c>
      <c r="U781" t="s">
        <v>85</v>
      </c>
      <c r="V781" t="s">
        <v>85</v>
      </c>
      <c r="W781" t="s">
        <v>85</v>
      </c>
      <c r="X781" t="s">
        <v>85</v>
      </c>
      <c r="Y781" t="s">
        <v>85</v>
      </c>
      <c r="Z781" t="s">
        <v>85</v>
      </c>
      <c r="AA781" t="s">
        <v>85</v>
      </c>
      <c r="AB781" t="s">
        <v>85</v>
      </c>
      <c r="AC781" t="s">
        <v>85</v>
      </c>
      <c r="AD781" t="s">
        <v>85</v>
      </c>
      <c r="AE781" t="s">
        <v>85</v>
      </c>
      <c r="AF781" t="s">
        <v>85</v>
      </c>
      <c r="AG781" t="s">
        <v>85</v>
      </c>
      <c r="AH781" t="s">
        <v>85</v>
      </c>
      <c r="AI781" t="s">
        <v>85</v>
      </c>
    </row>
    <row r="782" spans="1:51" s="241" customFormat="1" ht="18" customHeight="1" x14ac:dyDescent="0.3">
      <c r="A782" s="232" t="s">
        <v>19</v>
      </c>
      <c r="B782" s="330" t="s">
        <v>426</v>
      </c>
      <c r="C782" s="53" t="s">
        <v>421</v>
      </c>
      <c r="D782" s="234" t="s">
        <v>180</v>
      </c>
      <c r="E782" s="166">
        <v>1.0000000000000001E-5</v>
      </c>
      <c r="F782" s="233">
        <v>1</v>
      </c>
      <c r="G782" s="232">
        <v>0.2</v>
      </c>
      <c r="H782" s="236">
        <f>E782*F782*G782</f>
        <v>2.0000000000000003E-6</v>
      </c>
      <c r="I782" s="237">
        <v>10.26</v>
      </c>
      <c r="J782" s="295">
        <f>I782</f>
        <v>10.26</v>
      </c>
      <c r="K782" s="239" t="s">
        <v>184</v>
      </c>
      <c r="L782" s="240">
        <f>I782*30</f>
        <v>307.8</v>
      </c>
      <c r="M782" s="241" t="str">
        <f t="shared" ref="M782:M783" si="980">A782</f>
        <v>С1</v>
      </c>
      <c r="N782" s="241" t="str">
        <f t="shared" ref="N782:N783" si="981">B782</f>
        <v>Бак хранения серной кислоты поз. Е-201 А Рег. №ТО-26,
Заводской № 3221,</v>
      </c>
      <c r="O782" s="241" t="str">
        <f t="shared" ref="O782:O783" si="982">D782</f>
        <v>Полное-токси</v>
      </c>
      <c r="P782" s="241" t="s">
        <v>85</v>
      </c>
      <c r="Q782" s="241" t="s">
        <v>85</v>
      </c>
      <c r="R782" s="241" t="s">
        <v>85</v>
      </c>
      <c r="S782" s="241" t="s">
        <v>85</v>
      </c>
      <c r="T782" s="241" t="s">
        <v>85</v>
      </c>
      <c r="U782" s="241" t="s">
        <v>85</v>
      </c>
      <c r="V782" s="241" t="s">
        <v>85</v>
      </c>
      <c r="W782" s="241" t="s">
        <v>85</v>
      </c>
      <c r="X782" s="241" t="s">
        <v>85</v>
      </c>
      <c r="Y782" s="241" t="s">
        <v>85</v>
      </c>
      <c r="Z782" s="241" t="s">
        <v>85</v>
      </c>
      <c r="AA782" s="241" t="s">
        <v>85</v>
      </c>
      <c r="AB782" s="241" t="s">
        <v>85</v>
      </c>
      <c r="AC782" s="241" t="s">
        <v>85</v>
      </c>
      <c r="AD782" s="241" t="s">
        <v>85</v>
      </c>
      <c r="AE782" s="241" t="s">
        <v>85</v>
      </c>
      <c r="AF782" s="241" t="s">
        <v>85</v>
      </c>
      <c r="AG782" s="241" t="s">
        <v>85</v>
      </c>
      <c r="AH782" s="241" t="s">
        <v>85</v>
      </c>
      <c r="AI782" s="241">
        <v>369.36</v>
      </c>
      <c r="AJ782" s="242">
        <v>1</v>
      </c>
      <c r="AK782" s="242">
        <v>2</v>
      </c>
      <c r="AL782" s="243">
        <v>1.39</v>
      </c>
      <c r="AM782" s="243">
        <v>2.7E-2</v>
      </c>
      <c r="AN782" s="243">
        <v>3</v>
      </c>
      <c r="AQ782" s="244">
        <f>AM782*I782+AL782</f>
        <v>1.6670199999999999</v>
      </c>
      <c r="AR782" s="244">
        <f>0.1*AQ782</f>
        <v>0.16670200000000002</v>
      </c>
      <c r="AS782" s="245">
        <f>AJ782*3+0.25*AK782</f>
        <v>3.5</v>
      </c>
      <c r="AT782" s="245">
        <f>SUM(AQ782:AS782)/4</f>
        <v>1.3334305</v>
      </c>
      <c r="AU782" s="244">
        <f>10068.2*J782*POWER(10,-6)</f>
        <v>0.10329973200000001</v>
      </c>
      <c r="AV782" s="245">
        <f t="shared" ref="AV782:AV783" si="983">AU782+AT782+AS782+AR782+AQ782</f>
        <v>6.7704522320000002</v>
      </c>
      <c r="AW782" s="246">
        <f>AJ782*H782</f>
        <v>2.0000000000000003E-6</v>
      </c>
      <c r="AX782" s="246">
        <f>H782*AK782</f>
        <v>4.0000000000000007E-6</v>
      </c>
      <c r="AY782" s="246">
        <f>H782*AV782</f>
        <v>1.3540904464000002E-5</v>
      </c>
    </row>
    <row r="783" spans="1:51" s="241" customFormat="1" x14ac:dyDescent="0.3">
      <c r="A783" s="232" t="s">
        <v>20</v>
      </c>
      <c r="B783" s="232" t="str">
        <f>B782</f>
        <v>Бак хранения серной кислоты поз. Е-201 А Рег. №ТО-26,
Заводской № 3221,</v>
      </c>
      <c r="C783" s="53" t="s">
        <v>442</v>
      </c>
      <c r="D783" s="234" t="s">
        <v>443</v>
      </c>
      <c r="E783" s="166">
        <v>1E-4</v>
      </c>
      <c r="F783" s="248">
        <v>1</v>
      </c>
      <c r="G783" s="232">
        <v>0.8</v>
      </c>
      <c r="H783" s="236">
        <f t="shared" ref="H783" si="984">E783*F783*G783</f>
        <v>8.0000000000000007E-5</v>
      </c>
      <c r="I783" s="249">
        <f>0.2*I782</f>
        <v>2.052</v>
      </c>
      <c r="J783" s="295">
        <f>I783</f>
        <v>2.052</v>
      </c>
      <c r="K783" s="250" t="s">
        <v>185</v>
      </c>
      <c r="L783" s="251">
        <v>0</v>
      </c>
      <c r="M783" s="241" t="str">
        <f t="shared" si="980"/>
        <v>С2</v>
      </c>
      <c r="N783" s="241" t="str">
        <f t="shared" si="981"/>
        <v>Бак хранения серной кислоты поз. Е-201 А Рег. №ТО-26,
Заводской № 3221,</v>
      </c>
      <c r="O783" s="241" t="str">
        <f t="shared" si="982"/>
        <v>Частиянон-токси</v>
      </c>
      <c r="P783" s="241" t="s">
        <v>85</v>
      </c>
      <c r="Q783" s="241" t="s">
        <v>85</v>
      </c>
      <c r="R783" s="241" t="s">
        <v>85</v>
      </c>
      <c r="S783" s="241" t="s">
        <v>85</v>
      </c>
      <c r="T783" s="241" t="s">
        <v>85</v>
      </c>
      <c r="U783" s="241" t="s">
        <v>85</v>
      </c>
      <c r="V783" s="241" t="s">
        <v>85</v>
      </c>
      <c r="W783" s="241" t="s">
        <v>85</v>
      </c>
      <c r="X783" s="241" t="s">
        <v>85</v>
      </c>
      <c r="Y783" s="241" t="s">
        <v>85</v>
      </c>
      <c r="Z783" s="241" t="s">
        <v>85</v>
      </c>
      <c r="AA783" s="241" t="s">
        <v>85</v>
      </c>
      <c r="AB783" s="241" t="s">
        <v>85</v>
      </c>
      <c r="AC783" s="241" t="s">
        <v>85</v>
      </c>
      <c r="AD783" s="241" t="s">
        <v>85</v>
      </c>
      <c r="AE783" s="241" t="s">
        <v>85</v>
      </c>
      <c r="AF783" s="241" t="s">
        <v>85</v>
      </c>
      <c r="AG783" s="241" t="s">
        <v>85</v>
      </c>
      <c r="AH783" s="241" t="s">
        <v>85</v>
      </c>
      <c r="AI783" s="241">
        <v>51.300000000000004</v>
      </c>
      <c r="AJ783" s="242">
        <v>0</v>
      </c>
      <c r="AK783" s="242">
        <v>2</v>
      </c>
      <c r="AL783" s="241">
        <f>AL782</f>
        <v>1.39</v>
      </c>
      <c r="AM783" s="241">
        <f>AM782</f>
        <v>2.7E-2</v>
      </c>
      <c r="AN783" s="241">
        <f>AN782</f>
        <v>3</v>
      </c>
      <c r="AQ783" s="244">
        <f>AM783*I783+AL783</f>
        <v>1.4454039999999999</v>
      </c>
      <c r="AR783" s="244">
        <f t="shared" ref="AR783" si="985">0.1*AQ783</f>
        <v>0.14454039999999999</v>
      </c>
      <c r="AS783" s="245">
        <f t="shared" ref="AS783" si="986">AJ783*3+0.25*AK783</f>
        <v>0.5</v>
      </c>
      <c r="AT783" s="245">
        <f t="shared" ref="AT783" si="987">SUM(AQ783:AS783)/4</f>
        <v>0.52248609999999995</v>
      </c>
      <c r="AU783" s="244">
        <f>10068.2*J783*POWER(10,-6)*10</f>
        <v>0.20659946400000001</v>
      </c>
      <c r="AV783" s="245">
        <f t="shared" si="983"/>
        <v>2.8190299639999998</v>
      </c>
      <c r="AW783" s="246">
        <f t="shared" ref="AW783" si="988">AJ783*H783</f>
        <v>0</v>
      </c>
      <c r="AX783" s="246">
        <f t="shared" ref="AX783" si="989">H783*AK783</f>
        <v>1.6000000000000001E-4</v>
      </c>
      <c r="AY783" s="246">
        <f t="shared" ref="AY783" si="990">H783*AV783</f>
        <v>2.2552239712E-4</v>
      </c>
    </row>
    <row r="784" spans="1:51" s="241" customFormat="1" x14ac:dyDescent="0.3">
      <c r="A784" s="232"/>
      <c r="B784" s="232"/>
      <c r="C784" s="53"/>
      <c r="D784" s="234"/>
      <c r="E784" s="247"/>
      <c r="F784" s="248"/>
      <c r="G784" s="232"/>
      <c r="H784" s="236"/>
      <c r="I784" s="249"/>
      <c r="J784" s="252"/>
      <c r="K784" s="250" t="s">
        <v>186</v>
      </c>
      <c r="L784" s="251">
        <v>0</v>
      </c>
      <c r="P784" s="241" t="s">
        <v>85</v>
      </c>
      <c r="Q784" s="241" t="s">
        <v>85</v>
      </c>
      <c r="R784" s="241" t="s">
        <v>85</v>
      </c>
      <c r="S784" s="241" t="s">
        <v>85</v>
      </c>
      <c r="T784" s="241" t="s">
        <v>85</v>
      </c>
      <c r="U784" s="241" t="s">
        <v>85</v>
      </c>
      <c r="V784" s="241" t="s">
        <v>85</v>
      </c>
      <c r="W784" s="241" t="s">
        <v>85</v>
      </c>
      <c r="X784" s="241" t="s">
        <v>85</v>
      </c>
      <c r="Y784" s="241" t="s">
        <v>85</v>
      </c>
      <c r="Z784" s="241" t="s">
        <v>85</v>
      </c>
      <c r="AA784" s="241" t="s">
        <v>85</v>
      </c>
      <c r="AB784" s="241" t="s">
        <v>85</v>
      </c>
      <c r="AC784" s="241" t="s">
        <v>85</v>
      </c>
      <c r="AD784" s="241" t="s">
        <v>85</v>
      </c>
      <c r="AE784" s="241" t="s">
        <v>85</v>
      </c>
      <c r="AF784" s="241" t="s">
        <v>85</v>
      </c>
      <c r="AG784" s="241" t="s">
        <v>85</v>
      </c>
      <c r="AH784" s="241" t="s">
        <v>85</v>
      </c>
      <c r="AI784" s="241" t="s">
        <v>85</v>
      </c>
      <c r="AQ784" s="244"/>
      <c r="AR784" s="244"/>
      <c r="AS784" s="245"/>
      <c r="AT784" s="245"/>
      <c r="AU784" s="244"/>
      <c r="AV784" s="245"/>
      <c r="AW784" s="246"/>
      <c r="AX784" s="246"/>
      <c r="AY784" s="246"/>
    </row>
    <row r="785" spans="1:59" s="241" customFormat="1" x14ac:dyDescent="0.3">
      <c r="A785" s="232"/>
      <c r="B785" s="232"/>
      <c r="C785" s="53"/>
      <c r="D785" s="234"/>
      <c r="E785" s="235"/>
      <c r="F785" s="248"/>
      <c r="G785" s="232"/>
      <c r="H785" s="236"/>
      <c r="I785" s="249"/>
      <c r="J785" s="238"/>
      <c r="K785" s="250" t="s">
        <v>188</v>
      </c>
      <c r="L785" s="251">
        <v>0</v>
      </c>
      <c r="P785" s="241" t="s">
        <v>85</v>
      </c>
      <c r="Q785" s="241" t="s">
        <v>85</v>
      </c>
      <c r="R785" s="241" t="s">
        <v>85</v>
      </c>
      <c r="S785" s="241" t="s">
        <v>85</v>
      </c>
      <c r="T785" s="241" t="s">
        <v>85</v>
      </c>
      <c r="U785" s="241" t="s">
        <v>85</v>
      </c>
      <c r="V785" s="241" t="s">
        <v>85</v>
      </c>
      <c r="W785" s="241" t="s">
        <v>85</v>
      </c>
      <c r="X785" s="241" t="s">
        <v>85</v>
      </c>
      <c r="Y785" s="241" t="s">
        <v>85</v>
      </c>
      <c r="Z785" s="241" t="s">
        <v>85</v>
      </c>
      <c r="AA785" s="241" t="s">
        <v>85</v>
      </c>
      <c r="AB785" s="241" t="s">
        <v>85</v>
      </c>
      <c r="AC785" s="241" t="s">
        <v>85</v>
      </c>
      <c r="AD785" s="241" t="s">
        <v>85</v>
      </c>
      <c r="AE785" s="241" t="s">
        <v>85</v>
      </c>
      <c r="AF785" s="241" t="s">
        <v>85</v>
      </c>
      <c r="AG785" s="241" t="s">
        <v>85</v>
      </c>
      <c r="AH785" s="241" t="s">
        <v>85</v>
      </c>
      <c r="AI785" s="241" t="s">
        <v>85</v>
      </c>
      <c r="AQ785" s="244"/>
      <c r="AR785" s="244"/>
      <c r="AS785" s="245"/>
      <c r="AT785" s="245"/>
      <c r="AU785" s="244"/>
      <c r="AV785" s="245"/>
      <c r="AW785" s="246"/>
      <c r="AX785" s="246"/>
      <c r="AY785" s="246"/>
    </row>
    <row r="786" spans="1:59" s="241" customFormat="1" x14ac:dyDescent="0.3">
      <c r="A786" s="232"/>
      <c r="B786" s="232"/>
      <c r="C786" s="53"/>
      <c r="D786" s="234"/>
      <c r="E786" s="247"/>
      <c r="F786" s="248"/>
      <c r="G786" s="232"/>
      <c r="H786" s="236"/>
      <c r="I786" s="249"/>
      <c r="J786" s="238"/>
      <c r="K786" s="250" t="s">
        <v>189</v>
      </c>
      <c r="L786" s="251">
        <v>0</v>
      </c>
      <c r="P786" s="241" t="s">
        <v>85</v>
      </c>
      <c r="Q786" s="241" t="s">
        <v>85</v>
      </c>
      <c r="R786" s="241" t="s">
        <v>85</v>
      </c>
      <c r="S786" s="241" t="s">
        <v>85</v>
      </c>
      <c r="T786" s="241" t="s">
        <v>85</v>
      </c>
      <c r="U786" s="241" t="s">
        <v>85</v>
      </c>
      <c r="V786" s="241" t="s">
        <v>85</v>
      </c>
      <c r="W786" s="241" t="s">
        <v>85</v>
      </c>
      <c r="X786" s="241" t="s">
        <v>85</v>
      </c>
      <c r="Y786" s="241" t="s">
        <v>85</v>
      </c>
      <c r="Z786" s="241" t="s">
        <v>85</v>
      </c>
      <c r="AA786" s="241" t="s">
        <v>85</v>
      </c>
      <c r="AB786" s="241" t="s">
        <v>85</v>
      </c>
      <c r="AC786" s="241" t="s">
        <v>85</v>
      </c>
      <c r="AD786" s="241" t="s">
        <v>85</v>
      </c>
      <c r="AE786" s="241" t="s">
        <v>85</v>
      </c>
      <c r="AF786" s="241" t="s">
        <v>85</v>
      </c>
      <c r="AG786" s="241" t="s">
        <v>85</v>
      </c>
      <c r="AH786" s="241" t="s">
        <v>85</v>
      </c>
      <c r="AI786" s="241" t="s">
        <v>85</v>
      </c>
      <c r="AQ786" s="244"/>
      <c r="AR786" s="244"/>
      <c r="AS786" s="245"/>
      <c r="AT786" s="245"/>
      <c r="AU786" s="244"/>
      <c r="AV786" s="245"/>
      <c r="AW786" s="246"/>
      <c r="AX786" s="246"/>
      <c r="AY786" s="246"/>
    </row>
    <row r="787" spans="1:59" s="241" customFormat="1" ht="15" thickBot="1" x14ac:dyDescent="0.35">
      <c r="A787" s="232"/>
      <c r="B787" s="232"/>
      <c r="C787" s="53"/>
      <c r="D787" s="234"/>
      <c r="E787" s="247"/>
      <c r="F787" s="248"/>
      <c r="G787" s="232"/>
      <c r="H787" s="236"/>
      <c r="I787" s="249"/>
      <c r="J787" s="238"/>
      <c r="K787" s="255" t="s">
        <v>200</v>
      </c>
      <c r="L787" s="267">
        <v>24</v>
      </c>
      <c r="P787" s="241" t="s">
        <v>85</v>
      </c>
      <c r="Q787" s="241" t="s">
        <v>85</v>
      </c>
      <c r="R787" s="241" t="s">
        <v>85</v>
      </c>
      <c r="S787" s="241" t="s">
        <v>85</v>
      </c>
      <c r="T787" s="241" t="s">
        <v>85</v>
      </c>
      <c r="U787" s="241" t="s">
        <v>85</v>
      </c>
      <c r="V787" s="241" t="s">
        <v>85</v>
      </c>
      <c r="W787" s="241" t="s">
        <v>85</v>
      </c>
      <c r="X787" s="241" t="s">
        <v>85</v>
      </c>
      <c r="Y787" s="241" t="s">
        <v>85</v>
      </c>
      <c r="Z787" s="241" t="s">
        <v>85</v>
      </c>
      <c r="AA787" s="241" t="s">
        <v>85</v>
      </c>
      <c r="AB787" s="241" t="s">
        <v>85</v>
      </c>
      <c r="AC787" s="241" t="s">
        <v>85</v>
      </c>
      <c r="AD787" s="241" t="s">
        <v>85</v>
      </c>
      <c r="AE787" s="241" t="s">
        <v>85</v>
      </c>
      <c r="AF787" s="241" t="s">
        <v>85</v>
      </c>
      <c r="AG787" s="241" t="s">
        <v>85</v>
      </c>
      <c r="AH787" s="241" t="s">
        <v>85</v>
      </c>
      <c r="AI787" s="241" t="s">
        <v>85</v>
      </c>
      <c r="AQ787" s="244"/>
      <c r="AR787" s="244"/>
      <c r="AS787" s="245"/>
      <c r="AT787" s="245"/>
      <c r="AU787" s="244"/>
      <c r="AV787" s="245"/>
      <c r="AW787" s="246"/>
      <c r="AX787" s="246"/>
      <c r="AY787" s="246"/>
    </row>
    <row r="788" spans="1:59" s="241" customFormat="1" x14ac:dyDescent="0.3">
      <c r="A788" s="242"/>
      <c r="B788" s="242"/>
      <c r="D788" s="288"/>
      <c r="E788" s="289"/>
      <c r="F788" s="290"/>
      <c r="G788" s="242"/>
      <c r="H788" s="246"/>
      <c r="I788" s="245"/>
      <c r="J788" s="245"/>
      <c r="K788" s="242"/>
      <c r="L788" s="290"/>
      <c r="P788" s="241" t="s">
        <v>85</v>
      </c>
      <c r="Q788" s="241" t="s">
        <v>85</v>
      </c>
      <c r="R788" s="241" t="s">
        <v>85</v>
      </c>
      <c r="S788" s="241" t="s">
        <v>85</v>
      </c>
      <c r="T788" s="241" t="s">
        <v>85</v>
      </c>
      <c r="U788" s="241" t="s">
        <v>85</v>
      </c>
      <c r="V788" s="241" t="s">
        <v>85</v>
      </c>
      <c r="W788" s="241" t="s">
        <v>85</v>
      </c>
      <c r="X788" s="241" t="s">
        <v>85</v>
      </c>
      <c r="Y788" s="241" t="s">
        <v>85</v>
      </c>
      <c r="Z788" s="241" t="s">
        <v>85</v>
      </c>
      <c r="AA788" s="241" t="s">
        <v>85</v>
      </c>
      <c r="AB788" s="241" t="s">
        <v>85</v>
      </c>
      <c r="AC788" s="241" t="s">
        <v>85</v>
      </c>
      <c r="AD788" s="241" t="s">
        <v>85</v>
      </c>
      <c r="AE788" s="241" t="s">
        <v>85</v>
      </c>
      <c r="AF788" s="241" t="s">
        <v>85</v>
      </c>
      <c r="AG788" s="241" t="s">
        <v>85</v>
      </c>
      <c r="AH788" s="241" t="s">
        <v>85</v>
      </c>
      <c r="AI788" s="241" t="s">
        <v>85</v>
      </c>
      <c r="AQ788" s="244"/>
      <c r="AR788" s="244"/>
      <c r="AS788" s="245"/>
      <c r="AT788" s="245"/>
      <c r="AU788" s="244"/>
      <c r="AV788" s="245"/>
      <c r="AW788" s="246"/>
      <c r="AX788" s="246"/>
      <c r="AY788" s="246"/>
    </row>
    <row r="789" spans="1:59" s="241" customFormat="1" x14ac:dyDescent="0.3">
      <c r="A789" s="242"/>
      <c r="B789" s="242"/>
      <c r="D789" s="288"/>
      <c r="E789" s="289"/>
      <c r="F789" s="290"/>
      <c r="G789" s="242"/>
      <c r="H789" s="246"/>
      <c r="I789" s="245"/>
      <c r="J789" s="245"/>
      <c r="K789" s="242"/>
      <c r="L789" s="290"/>
      <c r="P789" s="241" t="s">
        <v>85</v>
      </c>
      <c r="Q789" s="241" t="s">
        <v>85</v>
      </c>
      <c r="R789" s="241" t="s">
        <v>85</v>
      </c>
      <c r="S789" s="241" t="s">
        <v>85</v>
      </c>
      <c r="T789" s="241" t="s">
        <v>85</v>
      </c>
      <c r="U789" s="241" t="s">
        <v>85</v>
      </c>
      <c r="V789" s="241" t="s">
        <v>85</v>
      </c>
      <c r="W789" s="241" t="s">
        <v>85</v>
      </c>
      <c r="X789" s="241" t="s">
        <v>85</v>
      </c>
      <c r="Y789" s="241" t="s">
        <v>85</v>
      </c>
      <c r="Z789" s="241" t="s">
        <v>85</v>
      </c>
      <c r="AA789" s="241" t="s">
        <v>85</v>
      </c>
      <c r="AB789" s="241" t="s">
        <v>85</v>
      </c>
      <c r="AC789" s="241" t="s">
        <v>85</v>
      </c>
      <c r="AD789" s="241" t="s">
        <v>85</v>
      </c>
      <c r="AE789" s="241" t="s">
        <v>85</v>
      </c>
      <c r="AF789" s="241" t="s">
        <v>85</v>
      </c>
      <c r="AG789" s="241" t="s">
        <v>85</v>
      </c>
      <c r="AH789" s="241" t="s">
        <v>85</v>
      </c>
      <c r="AI789" s="241" t="s">
        <v>85</v>
      </c>
      <c r="AQ789" s="244"/>
      <c r="AR789" s="244"/>
      <c r="AS789" s="245"/>
      <c r="AT789" s="245"/>
      <c r="AU789" s="244"/>
      <c r="AV789" s="245"/>
      <c r="AW789" s="246"/>
      <c r="AX789" s="246"/>
      <c r="AY789" s="246"/>
    </row>
    <row r="790" spans="1:59" s="241" customFormat="1" x14ac:dyDescent="0.3">
      <c r="A790" s="242"/>
      <c r="B790" s="242"/>
      <c r="D790" s="288"/>
      <c r="E790" s="289"/>
      <c r="F790" s="290"/>
      <c r="G790" s="242"/>
      <c r="H790" s="246"/>
      <c r="I790" s="245"/>
      <c r="J790" s="245"/>
      <c r="K790" s="242"/>
      <c r="L790" s="290"/>
      <c r="P790" s="241" t="s">
        <v>85</v>
      </c>
      <c r="Q790" s="241" t="s">
        <v>85</v>
      </c>
      <c r="R790" s="241" t="s">
        <v>85</v>
      </c>
      <c r="S790" s="241" t="s">
        <v>85</v>
      </c>
      <c r="T790" s="241" t="s">
        <v>85</v>
      </c>
      <c r="U790" s="241" t="s">
        <v>85</v>
      </c>
      <c r="V790" s="241" t="s">
        <v>85</v>
      </c>
      <c r="W790" s="241" t="s">
        <v>85</v>
      </c>
      <c r="X790" s="241" t="s">
        <v>85</v>
      </c>
      <c r="Y790" s="241" t="s">
        <v>85</v>
      </c>
      <c r="Z790" s="241" t="s">
        <v>85</v>
      </c>
      <c r="AA790" s="241" t="s">
        <v>85</v>
      </c>
      <c r="AB790" s="241" t="s">
        <v>85</v>
      </c>
      <c r="AC790" s="241" t="s">
        <v>85</v>
      </c>
      <c r="AD790" s="241" t="s">
        <v>85</v>
      </c>
      <c r="AE790" s="241" t="s">
        <v>85</v>
      </c>
      <c r="AF790" s="241" t="s">
        <v>85</v>
      </c>
      <c r="AG790" s="241" t="s">
        <v>85</v>
      </c>
      <c r="AH790" s="241" t="s">
        <v>85</v>
      </c>
      <c r="AI790" s="241" t="s">
        <v>85</v>
      </c>
      <c r="AQ790" s="244"/>
      <c r="AR790" s="244"/>
      <c r="AS790" s="245"/>
      <c r="AT790" s="245"/>
      <c r="AU790" s="244"/>
      <c r="AV790" s="245"/>
      <c r="AW790" s="246"/>
      <c r="AX790" s="246"/>
      <c r="AY790" s="246"/>
    </row>
    <row r="791" spans="1:59" s="328" customFormat="1" ht="15" thickBot="1" x14ac:dyDescent="0.35">
      <c r="A791" s="327"/>
      <c r="B791" s="327"/>
      <c r="D791" s="329"/>
      <c r="E791" s="327"/>
      <c r="F791" s="327"/>
      <c r="G791" s="327"/>
      <c r="H791" s="327"/>
      <c r="I791" s="327"/>
      <c r="J791" s="327"/>
      <c r="K791" s="327"/>
      <c r="P791" s="328" t="s">
        <v>85</v>
      </c>
      <c r="Q791" s="328" t="s">
        <v>85</v>
      </c>
      <c r="R791" s="328" t="s">
        <v>85</v>
      </c>
      <c r="S791" s="328" t="s">
        <v>85</v>
      </c>
      <c r="T791" s="328" t="s">
        <v>85</v>
      </c>
      <c r="U791" s="328" t="s">
        <v>85</v>
      </c>
      <c r="V791" s="328" t="s">
        <v>85</v>
      </c>
      <c r="W791" s="328" t="s">
        <v>85</v>
      </c>
      <c r="X791" s="328" t="s">
        <v>85</v>
      </c>
      <c r="Y791" s="328" t="s">
        <v>85</v>
      </c>
      <c r="Z791" s="328" t="s">
        <v>85</v>
      </c>
      <c r="AA791" s="328" t="s">
        <v>85</v>
      </c>
      <c r="AB791" s="328" t="s">
        <v>85</v>
      </c>
      <c r="AC791" s="328" t="s">
        <v>85</v>
      </c>
      <c r="AD791" s="328" t="s">
        <v>85</v>
      </c>
      <c r="AE791" s="328" t="s">
        <v>85</v>
      </c>
      <c r="AF791" s="328" t="s">
        <v>85</v>
      </c>
      <c r="AG791" s="328" t="s">
        <v>85</v>
      </c>
      <c r="AH791" s="328" t="s">
        <v>85</v>
      </c>
      <c r="AI791" s="328" t="s">
        <v>85</v>
      </c>
    </row>
    <row r="792" spans="1:59" s="241" customFormat="1" ht="18" customHeight="1" thickBot="1" x14ac:dyDescent="0.35">
      <c r="A792" s="232" t="s">
        <v>19</v>
      </c>
      <c r="B792" s="233" t="s">
        <v>428</v>
      </c>
      <c r="C792" s="53" t="s">
        <v>421</v>
      </c>
      <c r="D792" s="234" t="s">
        <v>180</v>
      </c>
      <c r="E792" s="166">
        <v>9.9999999999999995E-8</v>
      </c>
      <c r="F792" s="233">
        <v>32</v>
      </c>
      <c r="G792" s="232">
        <v>0.2</v>
      </c>
      <c r="H792" s="236">
        <f>E792*F792*G792</f>
        <v>6.4000000000000001E-7</v>
      </c>
      <c r="I792" s="237">
        <v>0.27</v>
      </c>
      <c r="J792" s="295">
        <f>I792</f>
        <v>0.27</v>
      </c>
      <c r="K792" s="239" t="s">
        <v>184</v>
      </c>
      <c r="L792" s="240">
        <f>I792*30</f>
        <v>8.1000000000000014</v>
      </c>
      <c r="M792" s="241" t="str">
        <f t="shared" ref="M792:M793" si="991">A792</f>
        <v>С1</v>
      </c>
      <c r="N792" s="241" t="str">
        <f t="shared" ref="N792:N793" si="992">B792</f>
        <v>Трубопровод реагент серная кислота Рег.№ТТ-058</v>
      </c>
      <c r="O792" s="241" t="str">
        <f t="shared" ref="O792:O793" si="993">D792</f>
        <v>Полное-токси</v>
      </c>
      <c r="P792" s="241" t="s">
        <v>85</v>
      </c>
      <c r="Q792" s="241" t="s">
        <v>85</v>
      </c>
      <c r="R792" s="241" t="s">
        <v>85</v>
      </c>
      <c r="S792" s="241" t="s">
        <v>85</v>
      </c>
      <c r="T792" s="241" t="s">
        <v>85</v>
      </c>
      <c r="U792" s="241" t="s">
        <v>85</v>
      </c>
      <c r="V792" s="241" t="s">
        <v>85</v>
      </c>
      <c r="W792" s="241" t="s">
        <v>85</v>
      </c>
      <c r="X792" s="241" t="s">
        <v>85</v>
      </c>
      <c r="Y792" s="241" t="s">
        <v>85</v>
      </c>
      <c r="Z792" s="241" t="s">
        <v>85</v>
      </c>
      <c r="AA792" s="241" t="s">
        <v>85</v>
      </c>
      <c r="AB792" s="241" t="s">
        <v>85</v>
      </c>
      <c r="AC792" s="241" t="s">
        <v>85</v>
      </c>
      <c r="AD792" s="241" t="s">
        <v>85</v>
      </c>
      <c r="AE792" s="241" t="s">
        <v>85</v>
      </c>
      <c r="AF792" s="241" t="s">
        <v>85</v>
      </c>
      <c r="AG792" s="241" t="s">
        <v>85</v>
      </c>
      <c r="AH792" s="241" t="s">
        <v>85</v>
      </c>
      <c r="AI792" s="241">
        <v>9.7200000000000006</v>
      </c>
      <c r="AJ792" s="242">
        <v>1</v>
      </c>
      <c r="AK792" s="242">
        <v>2</v>
      </c>
      <c r="AL792" s="243">
        <v>1.36</v>
      </c>
      <c r="AM792" s="243">
        <v>2.7E-2</v>
      </c>
      <c r="AN792" s="243">
        <v>3</v>
      </c>
      <c r="AQ792" s="244">
        <f>AM792*I792+AL792</f>
        <v>1.3672900000000001</v>
      </c>
      <c r="AR792" s="244">
        <f>0.1*AQ792</f>
        <v>0.13672900000000002</v>
      </c>
      <c r="AS792" s="245">
        <f>AJ792*3+0.25*AK792</f>
        <v>3.5</v>
      </c>
      <c r="AT792" s="245">
        <f>SUM(AQ792:AS792)/4</f>
        <v>1.2510047500000001</v>
      </c>
      <c r="AU792" s="244">
        <f>10068.2*J792*POWER(10,-6)</f>
        <v>2.7184140000000002E-3</v>
      </c>
      <c r="AV792" s="245">
        <f t="shared" ref="AV792:AV793" si="994">AU792+AT792+AS792+AR792+AQ792</f>
        <v>6.2577421639999997</v>
      </c>
      <c r="AW792" s="246">
        <f>AJ792*H792</f>
        <v>6.4000000000000001E-7</v>
      </c>
      <c r="AX792" s="246">
        <f>H792*AK792</f>
        <v>1.28E-6</v>
      </c>
      <c r="AY792" s="246">
        <f>H792*AV792</f>
        <v>4.00495498496E-6</v>
      </c>
      <c r="BD792" s="363">
        <f>SUM(AW792:AW830)</f>
        <v>8.740000000000001E-6</v>
      </c>
      <c r="BE792" s="363">
        <f>SUM(AX792:AX830)</f>
        <v>2.1375000000000002E-4</v>
      </c>
      <c r="BF792" s="98">
        <f>BD792/35</f>
        <v>2.4971428571428574E-7</v>
      </c>
      <c r="BG792" s="98">
        <f>BE792/35</f>
        <v>6.1071428571428575E-6</v>
      </c>
    </row>
    <row r="793" spans="1:59" s="241" customFormat="1" x14ac:dyDescent="0.3">
      <c r="A793" s="232" t="s">
        <v>20</v>
      </c>
      <c r="B793" s="232" t="str">
        <f>B792</f>
        <v>Трубопровод реагент серная кислота Рег.№ТТ-058</v>
      </c>
      <c r="C793" s="53" t="s">
        <v>442</v>
      </c>
      <c r="D793" s="234" t="s">
        <v>443</v>
      </c>
      <c r="E793" s="166">
        <v>4.9999999999999998E-7</v>
      </c>
      <c r="F793" s="248">
        <f>F792</f>
        <v>32</v>
      </c>
      <c r="G793" s="232">
        <v>0.8</v>
      </c>
      <c r="H793" s="236">
        <f t="shared" ref="H793" si="995">E793*F793*G793</f>
        <v>1.2799999999999999E-5</v>
      </c>
      <c r="I793" s="249">
        <f>0.2*I792</f>
        <v>5.4000000000000006E-2</v>
      </c>
      <c r="J793" s="295">
        <f>I793</f>
        <v>5.4000000000000006E-2</v>
      </c>
      <c r="K793" s="250" t="s">
        <v>185</v>
      </c>
      <c r="L793" s="251">
        <v>0</v>
      </c>
      <c r="M793" s="241" t="str">
        <f t="shared" si="991"/>
        <v>С2</v>
      </c>
      <c r="N793" s="241" t="str">
        <f t="shared" si="992"/>
        <v>Трубопровод реагент серная кислота Рег.№ТТ-058</v>
      </c>
      <c r="O793" s="241" t="str">
        <f t="shared" si="993"/>
        <v>Частиянон-токси</v>
      </c>
      <c r="P793" s="241" t="s">
        <v>85</v>
      </c>
      <c r="Q793" s="241" t="s">
        <v>85</v>
      </c>
      <c r="R793" s="241" t="s">
        <v>85</v>
      </c>
      <c r="S793" s="241" t="s">
        <v>85</v>
      </c>
      <c r="T793" s="241" t="s">
        <v>85</v>
      </c>
      <c r="U793" s="241" t="s">
        <v>85</v>
      </c>
      <c r="V793" s="241" t="s">
        <v>85</v>
      </c>
      <c r="W793" s="241" t="s">
        <v>85</v>
      </c>
      <c r="X793" s="241" t="s">
        <v>85</v>
      </c>
      <c r="Y793" s="241" t="s">
        <v>85</v>
      </c>
      <c r="Z793" s="241" t="s">
        <v>85</v>
      </c>
      <c r="AA793" s="241" t="s">
        <v>85</v>
      </c>
      <c r="AB793" s="241" t="s">
        <v>85</v>
      </c>
      <c r="AC793" s="241" t="s">
        <v>85</v>
      </c>
      <c r="AD793" s="241" t="s">
        <v>85</v>
      </c>
      <c r="AE793" s="241" t="s">
        <v>85</v>
      </c>
      <c r="AF793" s="241" t="s">
        <v>85</v>
      </c>
      <c r="AG793" s="241" t="s">
        <v>85</v>
      </c>
      <c r="AH793" s="241" t="s">
        <v>85</v>
      </c>
      <c r="AI793" s="241">
        <v>1.3500000000000003</v>
      </c>
      <c r="AJ793" s="242">
        <v>0</v>
      </c>
      <c r="AK793" s="242">
        <v>2</v>
      </c>
      <c r="AL793" s="241">
        <f>AL792</f>
        <v>1.36</v>
      </c>
      <c r="AM793" s="241">
        <f>AM792</f>
        <v>2.7E-2</v>
      </c>
      <c r="AN793" s="241">
        <f>AN792</f>
        <v>3</v>
      </c>
      <c r="AQ793" s="244">
        <f>AM793*I793+AL793</f>
        <v>1.3614580000000001</v>
      </c>
      <c r="AR793" s="244">
        <f t="shared" ref="AR793" si="996">0.1*AQ793</f>
        <v>0.13614580000000001</v>
      </c>
      <c r="AS793" s="245">
        <f t="shared" ref="AS793" si="997">AJ793*3+0.25*AK793</f>
        <v>0.5</v>
      </c>
      <c r="AT793" s="245">
        <f t="shared" ref="AT793" si="998">SUM(AQ793:AS793)/4</f>
        <v>0.49940095000000001</v>
      </c>
      <c r="AU793" s="244">
        <f>10068.2*J793*POWER(10,-6)*10</f>
        <v>5.4368280000000012E-3</v>
      </c>
      <c r="AV793" s="245">
        <f t="shared" si="994"/>
        <v>2.502441578</v>
      </c>
      <c r="AW793" s="246">
        <f t="shared" ref="AW793" si="999">AJ793*H793</f>
        <v>0</v>
      </c>
      <c r="AX793" s="246">
        <f t="shared" ref="AX793" si="1000">H793*AK793</f>
        <v>2.5599999999999999E-5</v>
      </c>
      <c r="AY793" s="246">
        <f t="shared" ref="AY793" si="1001">H793*AV793</f>
        <v>3.20312521984E-5</v>
      </c>
    </row>
    <row r="794" spans="1:59" s="241" customFormat="1" x14ac:dyDescent="0.3">
      <c r="A794" s="232"/>
      <c r="B794" s="232"/>
      <c r="C794" s="53"/>
      <c r="D794" s="234"/>
      <c r="E794" s="247"/>
      <c r="F794" s="248"/>
      <c r="G794" s="232"/>
      <c r="H794" s="236"/>
      <c r="I794" s="249"/>
      <c r="J794" s="252"/>
      <c r="K794" s="250" t="s">
        <v>186</v>
      </c>
      <c r="L794" s="251">
        <v>0</v>
      </c>
      <c r="P794" s="241" t="s">
        <v>85</v>
      </c>
      <c r="Q794" s="241" t="s">
        <v>85</v>
      </c>
      <c r="R794" s="241" t="s">
        <v>85</v>
      </c>
      <c r="S794" s="241" t="s">
        <v>85</v>
      </c>
      <c r="T794" s="241" t="s">
        <v>85</v>
      </c>
      <c r="U794" s="241" t="s">
        <v>85</v>
      </c>
      <c r="V794" s="241" t="s">
        <v>85</v>
      </c>
      <c r="W794" s="241" t="s">
        <v>85</v>
      </c>
      <c r="X794" s="241" t="s">
        <v>85</v>
      </c>
      <c r="Y794" s="241" t="s">
        <v>85</v>
      </c>
      <c r="Z794" s="241" t="s">
        <v>85</v>
      </c>
      <c r="AA794" s="241" t="s">
        <v>85</v>
      </c>
      <c r="AB794" s="241" t="s">
        <v>85</v>
      </c>
      <c r="AC794" s="241" t="s">
        <v>85</v>
      </c>
      <c r="AD794" s="241" t="s">
        <v>85</v>
      </c>
      <c r="AE794" s="241" t="s">
        <v>85</v>
      </c>
      <c r="AF794" s="241" t="s">
        <v>85</v>
      </c>
      <c r="AG794" s="241" t="s">
        <v>85</v>
      </c>
      <c r="AH794" s="241" t="s">
        <v>85</v>
      </c>
      <c r="AI794" s="241" t="s">
        <v>85</v>
      </c>
      <c r="AQ794" s="244"/>
      <c r="AR794" s="244"/>
      <c r="AS794" s="245"/>
      <c r="AT794" s="245"/>
      <c r="AU794" s="244"/>
      <c r="AV794" s="245"/>
      <c r="AW794" s="246"/>
      <c r="AX794" s="246"/>
      <c r="AY794" s="246"/>
    </row>
    <row r="795" spans="1:59" s="241" customFormat="1" x14ac:dyDescent="0.3">
      <c r="A795" s="232"/>
      <c r="B795" s="232"/>
      <c r="C795" s="53"/>
      <c r="D795" s="234"/>
      <c r="E795" s="235"/>
      <c r="F795" s="248"/>
      <c r="G795" s="232"/>
      <c r="H795" s="236"/>
      <c r="I795" s="249"/>
      <c r="J795" s="238"/>
      <c r="K795" s="250" t="s">
        <v>188</v>
      </c>
      <c r="L795" s="251">
        <v>0</v>
      </c>
      <c r="P795" s="241" t="s">
        <v>85</v>
      </c>
      <c r="Q795" s="241" t="s">
        <v>85</v>
      </c>
      <c r="R795" s="241" t="s">
        <v>85</v>
      </c>
      <c r="S795" s="241" t="s">
        <v>85</v>
      </c>
      <c r="T795" s="241" t="s">
        <v>85</v>
      </c>
      <c r="U795" s="241" t="s">
        <v>85</v>
      </c>
      <c r="V795" s="241" t="s">
        <v>85</v>
      </c>
      <c r="W795" s="241" t="s">
        <v>85</v>
      </c>
      <c r="X795" s="241" t="s">
        <v>85</v>
      </c>
      <c r="Y795" s="241" t="s">
        <v>85</v>
      </c>
      <c r="Z795" s="241" t="s">
        <v>85</v>
      </c>
      <c r="AA795" s="241" t="s">
        <v>85</v>
      </c>
      <c r="AB795" s="241" t="s">
        <v>85</v>
      </c>
      <c r="AC795" s="241" t="s">
        <v>85</v>
      </c>
      <c r="AD795" s="241" t="s">
        <v>85</v>
      </c>
      <c r="AE795" s="241" t="s">
        <v>85</v>
      </c>
      <c r="AF795" s="241" t="s">
        <v>85</v>
      </c>
      <c r="AG795" s="241" t="s">
        <v>85</v>
      </c>
      <c r="AH795" s="241" t="s">
        <v>85</v>
      </c>
      <c r="AI795" s="241" t="s">
        <v>85</v>
      </c>
      <c r="AQ795" s="244"/>
      <c r="AR795" s="244"/>
      <c r="AS795" s="245"/>
      <c r="AT795" s="245"/>
      <c r="AU795" s="244"/>
      <c r="AV795" s="245"/>
      <c r="AW795" s="246"/>
      <c r="AX795" s="246"/>
      <c r="AY795" s="246"/>
    </row>
    <row r="796" spans="1:59" s="241" customFormat="1" x14ac:dyDescent="0.3">
      <c r="A796" s="232"/>
      <c r="B796" s="232"/>
      <c r="C796" s="53"/>
      <c r="D796" s="234"/>
      <c r="E796" s="247"/>
      <c r="F796" s="248"/>
      <c r="G796" s="232"/>
      <c r="H796" s="236"/>
      <c r="I796" s="249"/>
      <c r="J796" s="238"/>
      <c r="K796" s="250" t="s">
        <v>189</v>
      </c>
      <c r="L796" s="251">
        <v>0</v>
      </c>
      <c r="P796" s="241" t="s">
        <v>85</v>
      </c>
      <c r="Q796" s="241" t="s">
        <v>85</v>
      </c>
      <c r="R796" s="241" t="s">
        <v>85</v>
      </c>
      <c r="S796" s="241" t="s">
        <v>85</v>
      </c>
      <c r="T796" s="241" t="s">
        <v>85</v>
      </c>
      <c r="U796" s="241" t="s">
        <v>85</v>
      </c>
      <c r="V796" s="241" t="s">
        <v>85</v>
      </c>
      <c r="W796" s="241" t="s">
        <v>85</v>
      </c>
      <c r="X796" s="241" t="s">
        <v>85</v>
      </c>
      <c r="Y796" s="241" t="s">
        <v>85</v>
      </c>
      <c r="Z796" s="241" t="s">
        <v>85</v>
      </c>
      <c r="AA796" s="241" t="s">
        <v>85</v>
      </c>
      <c r="AB796" s="241" t="s">
        <v>85</v>
      </c>
      <c r="AC796" s="241" t="s">
        <v>85</v>
      </c>
      <c r="AD796" s="241" t="s">
        <v>85</v>
      </c>
      <c r="AE796" s="241" t="s">
        <v>85</v>
      </c>
      <c r="AF796" s="241" t="s">
        <v>85</v>
      </c>
      <c r="AG796" s="241" t="s">
        <v>85</v>
      </c>
      <c r="AH796" s="241" t="s">
        <v>85</v>
      </c>
      <c r="AI796" s="241" t="s">
        <v>85</v>
      </c>
      <c r="AQ796" s="244"/>
      <c r="AR796" s="244"/>
      <c r="AS796" s="245"/>
      <c r="AT796" s="245"/>
      <c r="AU796" s="244"/>
      <c r="AV796" s="245"/>
      <c r="AW796" s="246"/>
      <c r="AX796" s="246"/>
      <c r="AY796" s="246"/>
    </row>
    <row r="797" spans="1:59" s="241" customFormat="1" ht="15" thickBot="1" x14ac:dyDescent="0.35">
      <c r="A797" s="232"/>
      <c r="B797" s="232"/>
      <c r="C797" s="53"/>
      <c r="D797" s="234"/>
      <c r="E797" s="247"/>
      <c r="F797" s="248"/>
      <c r="G797" s="232"/>
      <c r="H797" s="236"/>
      <c r="I797" s="249"/>
      <c r="J797" s="238"/>
      <c r="K797" s="255" t="s">
        <v>200</v>
      </c>
      <c r="L797" s="267">
        <v>24</v>
      </c>
      <c r="P797" s="241" t="s">
        <v>85</v>
      </c>
      <c r="Q797" s="241" t="s">
        <v>85</v>
      </c>
      <c r="R797" s="241" t="s">
        <v>85</v>
      </c>
      <c r="S797" s="241" t="s">
        <v>85</v>
      </c>
      <c r="T797" s="241" t="s">
        <v>85</v>
      </c>
      <c r="U797" s="241" t="s">
        <v>85</v>
      </c>
      <c r="V797" s="241" t="s">
        <v>85</v>
      </c>
      <c r="W797" s="241" t="s">
        <v>85</v>
      </c>
      <c r="X797" s="241" t="s">
        <v>85</v>
      </c>
      <c r="Y797" s="241" t="s">
        <v>85</v>
      </c>
      <c r="Z797" s="241" t="s">
        <v>85</v>
      </c>
      <c r="AA797" s="241" t="s">
        <v>85</v>
      </c>
      <c r="AB797" s="241" t="s">
        <v>85</v>
      </c>
      <c r="AC797" s="241" t="s">
        <v>85</v>
      </c>
      <c r="AD797" s="241" t="s">
        <v>85</v>
      </c>
      <c r="AE797" s="241" t="s">
        <v>85</v>
      </c>
      <c r="AF797" s="241" t="s">
        <v>85</v>
      </c>
      <c r="AG797" s="241" t="s">
        <v>85</v>
      </c>
      <c r="AH797" s="241" t="s">
        <v>85</v>
      </c>
      <c r="AI797" s="241" t="s">
        <v>85</v>
      </c>
      <c r="AQ797" s="244"/>
      <c r="AR797" s="244"/>
      <c r="AS797" s="245"/>
      <c r="AT797" s="245"/>
      <c r="AU797" s="244"/>
      <c r="AV797" s="245"/>
      <c r="AW797" s="246"/>
      <c r="AX797" s="246"/>
      <c r="AY797" s="246"/>
    </row>
    <row r="798" spans="1:59" s="241" customFormat="1" x14ac:dyDescent="0.3">
      <c r="A798" s="242"/>
      <c r="B798" s="242"/>
      <c r="D798" s="288"/>
      <c r="E798" s="289"/>
      <c r="F798" s="290"/>
      <c r="G798" s="242"/>
      <c r="H798" s="246"/>
      <c r="I798" s="245"/>
      <c r="J798" s="245"/>
      <c r="K798" s="242"/>
      <c r="L798" s="290"/>
      <c r="P798" s="241" t="s">
        <v>85</v>
      </c>
      <c r="Q798" s="241" t="s">
        <v>85</v>
      </c>
      <c r="R798" s="241" t="s">
        <v>85</v>
      </c>
      <c r="S798" s="241" t="s">
        <v>85</v>
      </c>
      <c r="T798" s="241" t="s">
        <v>85</v>
      </c>
      <c r="U798" s="241" t="s">
        <v>85</v>
      </c>
      <c r="V798" s="241" t="s">
        <v>85</v>
      </c>
      <c r="W798" s="241" t="s">
        <v>85</v>
      </c>
      <c r="X798" s="241" t="s">
        <v>85</v>
      </c>
      <c r="Y798" s="241" t="s">
        <v>85</v>
      </c>
      <c r="Z798" s="241" t="s">
        <v>85</v>
      </c>
      <c r="AA798" s="241" t="s">
        <v>85</v>
      </c>
      <c r="AB798" s="241" t="s">
        <v>85</v>
      </c>
      <c r="AC798" s="241" t="s">
        <v>85</v>
      </c>
      <c r="AD798" s="241" t="s">
        <v>85</v>
      </c>
      <c r="AE798" s="241" t="s">
        <v>85</v>
      </c>
      <c r="AF798" s="241" t="s">
        <v>85</v>
      </c>
      <c r="AG798" s="241" t="s">
        <v>85</v>
      </c>
      <c r="AH798" s="241" t="s">
        <v>85</v>
      </c>
      <c r="AI798" s="241" t="s">
        <v>85</v>
      </c>
      <c r="AQ798" s="244"/>
      <c r="AR798" s="244"/>
      <c r="AS798" s="245"/>
      <c r="AT798" s="245"/>
      <c r="AU798" s="244"/>
      <c r="AV798" s="245"/>
      <c r="AW798" s="246"/>
      <c r="AX798" s="246"/>
      <c r="AY798" s="246"/>
    </row>
    <row r="799" spans="1:59" s="241" customFormat="1" x14ac:dyDescent="0.3">
      <c r="A799" s="242"/>
      <c r="B799" s="242"/>
      <c r="D799" s="288"/>
      <c r="E799" s="289"/>
      <c r="F799" s="290"/>
      <c r="G799" s="242"/>
      <c r="H799" s="246"/>
      <c r="I799" s="245"/>
      <c r="J799" s="245"/>
      <c r="K799" s="242"/>
      <c r="L799" s="290"/>
      <c r="P799" s="241" t="s">
        <v>85</v>
      </c>
      <c r="Q799" s="241" t="s">
        <v>85</v>
      </c>
      <c r="R799" s="241" t="s">
        <v>85</v>
      </c>
      <c r="S799" s="241" t="s">
        <v>85</v>
      </c>
      <c r="T799" s="241" t="s">
        <v>85</v>
      </c>
      <c r="U799" s="241" t="s">
        <v>85</v>
      </c>
      <c r="V799" s="241" t="s">
        <v>85</v>
      </c>
      <c r="W799" s="241" t="s">
        <v>85</v>
      </c>
      <c r="X799" s="241" t="s">
        <v>85</v>
      </c>
      <c r="Y799" s="241" t="s">
        <v>85</v>
      </c>
      <c r="Z799" s="241" t="s">
        <v>85</v>
      </c>
      <c r="AA799" s="241" t="s">
        <v>85</v>
      </c>
      <c r="AB799" s="241" t="s">
        <v>85</v>
      </c>
      <c r="AC799" s="241" t="s">
        <v>85</v>
      </c>
      <c r="AD799" s="241" t="s">
        <v>85</v>
      </c>
      <c r="AE799" s="241" t="s">
        <v>85</v>
      </c>
      <c r="AF799" s="241" t="s">
        <v>85</v>
      </c>
      <c r="AG799" s="241" t="s">
        <v>85</v>
      </c>
      <c r="AH799" s="241" t="s">
        <v>85</v>
      </c>
      <c r="AI799" s="241" t="s">
        <v>85</v>
      </c>
      <c r="AQ799" s="244"/>
      <c r="AR799" s="244"/>
      <c r="AS799" s="245"/>
      <c r="AT799" s="245"/>
      <c r="AU799" s="244"/>
      <c r="AV799" s="245"/>
      <c r="AW799" s="246"/>
      <c r="AX799" s="246"/>
      <c r="AY799" s="246"/>
    </row>
    <row r="800" spans="1:59" s="241" customFormat="1" x14ac:dyDescent="0.3">
      <c r="A800" s="242"/>
      <c r="B800" s="242"/>
      <c r="D800" s="288"/>
      <c r="E800" s="289"/>
      <c r="F800" s="290"/>
      <c r="G800" s="242"/>
      <c r="H800" s="246"/>
      <c r="I800" s="245"/>
      <c r="J800" s="245"/>
      <c r="K800" s="242"/>
      <c r="L800" s="290"/>
      <c r="P800" s="241" t="s">
        <v>85</v>
      </c>
      <c r="Q800" s="241" t="s">
        <v>85</v>
      </c>
      <c r="R800" s="241" t="s">
        <v>85</v>
      </c>
      <c r="S800" s="241" t="s">
        <v>85</v>
      </c>
      <c r="T800" s="241" t="s">
        <v>85</v>
      </c>
      <c r="U800" s="241" t="s">
        <v>85</v>
      </c>
      <c r="V800" s="241" t="s">
        <v>85</v>
      </c>
      <c r="W800" s="241" t="s">
        <v>85</v>
      </c>
      <c r="X800" s="241" t="s">
        <v>85</v>
      </c>
      <c r="Y800" s="241" t="s">
        <v>85</v>
      </c>
      <c r="Z800" s="241" t="s">
        <v>85</v>
      </c>
      <c r="AA800" s="241" t="s">
        <v>85</v>
      </c>
      <c r="AB800" s="241" t="s">
        <v>85</v>
      </c>
      <c r="AC800" s="241" t="s">
        <v>85</v>
      </c>
      <c r="AD800" s="241" t="s">
        <v>85</v>
      </c>
      <c r="AE800" s="241" t="s">
        <v>85</v>
      </c>
      <c r="AF800" s="241" t="s">
        <v>85</v>
      </c>
      <c r="AG800" s="241" t="s">
        <v>85</v>
      </c>
      <c r="AH800" s="241" t="s">
        <v>85</v>
      </c>
      <c r="AI800" s="241" t="s">
        <v>85</v>
      </c>
      <c r="AQ800" s="244"/>
      <c r="AR800" s="244"/>
      <c r="AS800" s="245"/>
      <c r="AT800" s="245"/>
      <c r="AU800" s="244"/>
      <c r="AV800" s="245"/>
      <c r="AW800" s="246"/>
      <c r="AX800" s="246"/>
      <c r="AY800" s="246"/>
    </row>
    <row r="801" spans="1:51" ht="15" thickBot="1" x14ac:dyDescent="0.35">
      <c r="P801" t="s">
        <v>85</v>
      </c>
      <c r="Q801" t="s">
        <v>85</v>
      </c>
      <c r="R801" t="s">
        <v>85</v>
      </c>
      <c r="S801" t="s">
        <v>85</v>
      </c>
      <c r="T801" t="s">
        <v>85</v>
      </c>
      <c r="U801" t="s">
        <v>85</v>
      </c>
      <c r="V801" t="s">
        <v>85</v>
      </c>
      <c r="W801" t="s">
        <v>85</v>
      </c>
      <c r="X801" t="s">
        <v>85</v>
      </c>
      <c r="Y801" t="s">
        <v>85</v>
      </c>
      <c r="Z801" t="s">
        <v>85</v>
      </c>
      <c r="AA801" t="s">
        <v>85</v>
      </c>
      <c r="AB801" t="s">
        <v>85</v>
      </c>
      <c r="AC801" t="s">
        <v>85</v>
      </c>
      <c r="AD801" t="s">
        <v>85</v>
      </c>
      <c r="AE801" t="s">
        <v>85</v>
      </c>
      <c r="AF801" t="s">
        <v>85</v>
      </c>
      <c r="AG801" t="s">
        <v>85</v>
      </c>
      <c r="AH801" t="s">
        <v>85</v>
      </c>
      <c r="AI801" t="s">
        <v>85</v>
      </c>
    </row>
    <row r="802" spans="1:51" s="192" customFormat="1" ht="28.8" thickBot="1" x14ac:dyDescent="0.35">
      <c r="A802" s="182" t="s">
        <v>19</v>
      </c>
      <c r="B802" s="332" t="s">
        <v>429</v>
      </c>
      <c r="C802" s="184" t="s">
        <v>205</v>
      </c>
      <c r="D802" s="185" t="s">
        <v>60</v>
      </c>
      <c r="E802" s="186">
        <v>9.9999999999999995E-7</v>
      </c>
      <c r="F802" s="183">
        <v>6</v>
      </c>
      <c r="G802" s="182">
        <v>0.1</v>
      </c>
      <c r="H802" s="187">
        <f t="shared" ref="H802:H807" si="1002">E802*F802*G802</f>
        <v>6.0000000000000008E-7</v>
      </c>
      <c r="I802" s="188">
        <v>34.5</v>
      </c>
      <c r="J802" s="189">
        <f>I802</f>
        <v>34.5</v>
      </c>
      <c r="K802" s="190" t="s">
        <v>184</v>
      </c>
      <c r="L802" s="191">
        <f>I802*20</f>
        <v>690</v>
      </c>
      <c r="M802" s="192" t="str">
        <f t="shared" ref="M802:M807" si="1003">A802</f>
        <v>С1</v>
      </c>
      <c r="N802" s="192" t="str">
        <f t="shared" ref="N802:N807" si="1004">B802</f>
        <v>Напорный нефтеотделитель поз. НО-001/А Рег. №ТО-14(У),
Учетный номер – №43-20-4439 ОК(НХС) Заводской № 118,</v>
      </c>
      <c r="O802" s="192" t="str">
        <f t="shared" ref="O802:O807" si="1005">D802</f>
        <v>Полное-пожар</v>
      </c>
      <c r="P802" s="192">
        <v>20.100000000000001</v>
      </c>
      <c r="Q802" s="192">
        <v>27.9</v>
      </c>
      <c r="R802" s="192">
        <v>40.1</v>
      </c>
      <c r="S802" s="192">
        <v>75.099999999999994</v>
      </c>
      <c r="T802" s="192" t="s">
        <v>85</v>
      </c>
      <c r="U802" s="192" t="s">
        <v>85</v>
      </c>
      <c r="V802" s="192" t="s">
        <v>85</v>
      </c>
      <c r="W802" s="192" t="s">
        <v>85</v>
      </c>
      <c r="X802" s="192" t="s">
        <v>85</v>
      </c>
      <c r="Y802" s="192" t="s">
        <v>85</v>
      </c>
      <c r="Z802" s="192" t="s">
        <v>85</v>
      </c>
      <c r="AA802" s="192" t="s">
        <v>85</v>
      </c>
      <c r="AB802" s="192" t="s">
        <v>85</v>
      </c>
      <c r="AC802" s="192" t="s">
        <v>85</v>
      </c>
      <c r="AD802" s="192" t="s">
        <v>85</v>
      </c>
      <c r="AE802" s="192" t="s">
        <v>85</v>
      </c>
      <c r="AF802" s="192" t="s">
        <v>85</v>
      </c>
      <c r="AG802" s="192" t="s">
        <v>85</v>
      </c>
      <c r="AH802" s="192" t="s">
        <v>85</v>
      </c>
      <c r="AI802" s="192" t="s">
        <v>85</v>
      </c>
      <c r="AJ802" s="193">
        <v>1</v>
      </c>
      <c r="AK802" s="193">
        <v>2</v>
      </c>
      <c r="AL802" s="194">
        <v>3.3</v>
      </c>
      <c r="AM802" s="194">
        <v>2.7E-2</v>
      </c>
      <c r="AN802" s="194">
        <v>4</v>
      </c>
      <c r="AQ802" s="195">
        <f>AM802*I802+AL802</f>
        <v>4.2314999999999996</v>
      </c>
      <c r="AR802" s="195">
        <f>0.1*AQ802</f>
        <v>0.42314999999999997</v>
      </c>
      <c r="AS802" s="196">
        <f>AJ802*3+0.25*AK802</f>
        <v>3.5</v>
      </c>
      <c r="AT802" s="196">
        <f>SUM(AQ802:AS802)/4</f>
        <v>2.0386625</v>
      </c>
      <c r="AU802" s="195">
        <f>10068.2*J802*POWER(10,-6)</f>
        <v>0.34735290000000002</v>
      </c>
      <c r="AV802" s="196">
        <f t="shared" ref="AV802:AV807" si="1006">AU802+AT802+AS802+AR802+AQ802</f>
        <v>10.540665399999998</v>
      </c>
      <c r="AW802" s="197">
        <f>AJ802*H802</f>
        <v>6.0000000000000008E-7</v>
      </c>
      <c r="AX802" s="197">
        <f>H802*AK802</f>
        <v>1.2000000000000002E-6</v>
      </c>
      <c r="AY802" s="197">
        <f>H802*AV802</f>
        <v>6.3243992399999997E-6</v>
      </c>
    </row>
    <row r="803" spans="1:51" s="343" customFormat="1" ht="15" thickBot="1" x14ac:dyDescent="0.35">
      <c r="A803" s="333" t="s">
        <v>20</v>
      </c>
      <c r="B803" s="333" t="str">
        <f>B802</f>
        <v>Напорный нефтеотделитель поз. НО-001/А Рег. №ТО-14(У),
Учетный номер – №43-20-4439 ОК(НХС) Заводской № 118,</v>
      </c>
      <c r="C803" s="334" t="s">
        <v>206</v>
      </c>
      <c r="D803" s="335" t="s">
        <v>63</v>
      </c>
      <c r="E803" s="336">
        <f>E802</f>
        <v>9.9999999999999995E-7</v>
      </c>
      <c r="F803" s="337">
        <v>6</v>
      </c>
      <c r="G803" s="333">
        <v>0.18000000000000002</v>
      </c>
      <c r="H803" s="338">
        <f t="shared" si="1002"/>
        <v>1.0800000000000002E-6</v>
      </c>
      <c r="I803" s="339">
        <f>I802</f>
        <v>34.5</v>
      </c>
      <c r="J803" s="340">
        <v>0.15</v>
      </c>
      <c r="K803" s="341" t="s">
        <v>185</v>
      </c>
      <c r="L803" s="342">
        <v>0</v>
      </c>
      <c r="M803" s="343" t="str">
        <f t="shared" si="1003"/>
        <v>С2</v>
      </c>
      <c r="N803" s="343" t="str">
        <f t="shared" si="1004"/>
        <v>Напорный нефтеотделитель поз. НО-001/А Рег. №ТО-14(У),
Учетный номер – №43-20-4439 ОК(НХС) Заводской № 118,</v>
      </c>
      <c r="O803" s="343" t="str">
        <f t="shared" si="1005"/>
        <v>Полное-взрыв</v>
      </c>
      <c r="P803" s="343" t="s">
        <v>85</v>
      </c>
      <c r="Q803" s="343" t="s">
        <v>85</v>
      </c>
      <c r="R803" s="343" t="s">
        <v>85</v>
      </c>
      <c r="S803" s="343" t="s">
        <v>85</v>
      </c>
      <c r="T803" s="343">
        <v>0</v>
      </c>
      <c r="U803" s="343">
        <v>0</v>
      </c>
      <c r="V803" s="343">
        <v>49.6</v>
      </c>
      <c r="W803" s="343">
        <v>134.1</v>
      </c>
      <c r="X803" s="343">
        <v>230.1</v>
      </c>
      <c r="Y803" s="343" t="s">
        <v>85</v>
      </c>
      <c r="Z803" s="343" t="s">
        <v>85</v>
      </c>
      <c r="AA803" s="343" t="s">
        <v>85</v>
      </c>
      <c r="AB803" s="343" t="s">
        <v>85</v>
      </c>
      <c r="AC803" s="343" t="s">
        <v>85</v>
      </c>
      <c r="AD803" s="343" t="s">
        <v>85</v>
      </c>
      <c r="AE803" s="343" t="s">
        <v>85</v>
      </c>
      <c r="AF803" s="343" t="s">
        <v>85</v>
      </c>
      <c r="AG803" s="343" t="s">
        <v>85</v>
      </c>
      <c r="AH803" s="343" t="s">
        <v>85</v>
      </c>
      <c r="AI803" s="343" t="s">
        <v>85</v>
      </c>
      <c r="AJ803" s="344">
        <v>3</v>
      </c>
      <c r="AK803" s="344">
        <v>2</v>
      </c>
      <c r="AL803" s="343">
        <f>AL802</f>
        <v>3.3</v>
      </c>
      <c r="AM803" s="343">
        <f>AM802</f>
        <v>2.7E-2</v>
      </c>
      <c r="AN803" s="343">
        <f>AN802</f>
        <v>4</v>
      </c>
      <c r="AQ803" s="345">
        <f>AM803*I803+AL803</f>
        <v>4.2314999999999996</v>
      </c>
      <c r="AR803" s="345">
        <f t="shared" ref="AR803:AR807" si="1007">0.1*AQ803</f>
        <v>0.42314999999999997</v>
      </c>
      <c r="AS803" s="346">
        <f t="shared" ref="AS803:AS807" si="1008">AJ803*3+0.25*AK803</f>
        <v>9.5</v>
      </c>
      <c r="AT803" s="346">
        <f t="shared" ref="AT803:AT807" si="1009">SUM(AQ803:AS803)/4</f>
        <v>3.5386625</v>
      </c>
      <c r="AU803" s="345">
        <f>10068.2*J803*POWER(10,-6)*10</f>
        <v>1.5102299999999999E-2</v>
      </c>
      <c r="AV803" s="346">
        <f t="shared" si="1006"/>
        <v>17.7084148</v>
      </c>
      <c r="AW803" s="347">
        <f t="shared" ref="AW803:AW807" si="1010">AJ803*H803</f>
        <v>3.2400000000000007E-6</v>
      </c>
      <c r="AX803" s="347">
        <f t="shared" ref="AX803:AX807" si="1011">H803*AK803</f>
        <v>2.1600000000000005E-6</v>
      </c>
      <c r="AY803" s="347">
        <f t="shared" ref="AY803:AY807" si="1012">H803*AV803</f>
        <v>1.9125087984000003E-5</v>
      </c>
    </row>
    <row r="804" spans="1:51" s="192" customFormat="1" x14ac:dyDescent="0.3">
      <c r="A804" s="182" t="s">
        <v>21</v>
      </c>
      <c r="B804" s="182" t="str">
        <f>B802</f>
        <v>Напорный нефтеотделитель поз. НО-001/А Рег. №ТО-14(У),
Учетный номер – №43-20-4439 ОК(НХС) Заводской № 118,</v>
      </c>
      <c r="C804" s="184" t="s">
        <v>207</v>
      </c>
      <c r="D804" s="185" t="s">
        <v>61</v>
      </c>
      <c r="E804" s="198">
        <f>E802</f>
        <v>9.9999999999999995E-7</v>
      </c>
      <c r="F804" s="199">
        <f>F802</f>
        <v>6</v>
      </c>
      <c r="G804" s="182">
        <v>0.72000000000000008</v>
      </c>
      <c r="H804" s="187">
        <f t="shared" si="1002"/>
        <v>4.320000000000001E-6</v>
      </c>
      <c r="I804" s="200">
        <f>I802</f>
        <v>34.5</v>
      </c>
      <c r="J804" s="202">
        <v>0</v>
      </c>
      <c r="K804" s="190" t="s">
        <v>186</v>
      </c>
      <c r="L804" s="191">
        <v>0</v>
      </c>
      <c r="M804" s="192" t="str">
        <f t="shared" si="1003"/>
        <v>С3</v>
      </c>
      <c r="N804" s="192" t="str">
        <f t="shared" si="1004"/>
        <v>Напорный нефтеотделитель поз. НО-001/А Рег. №ТО-14(У),
Учетный номер – №43-20-4439 ОК(НХС) Заводской № 118,</v>
      </c>
      <c r="O804" s="192" t="str">
        <f t="shared" si="1005"/>
        <v>Полное-ликвидация</v>
      </c>
      <c r="P804" s="192" t="s">
        <v>85</v>
      </c>
      <c r="Q804" s="192" t="s">
        <v>85</v>
      </c>
      <c r="R804" s="192" t="s">
        <v>85</v>
      </c>
      <c r="S804" s="192" t="s">
        <v>85</v>
      </c>
      <c r="T804" s="192" t="s">
        <v>85</v>
      </c>
      <c r="U804" s="192" t="s">
        <v>85</v>
      </c>
      <c r="V804" s="192" t="s">
        <v>85</v>
      </c>
      <c r="W804" s="192" t="s">
        <v>85</v>
      </c>
      <c r="X804" s="192" t="s">
        <v>85</v>
      </c>
      <c r="Y804" s="192" t="s">
        <v>85</v>
      </c>
      <c r="Z804" s="192" t="s">
        <v>85</v>
      </c>
      <c r="AA804" s="192" t="s">
        <v>85</v>
      </c>
      <c r="AB804" s="192" t="s">
        <v>85</v>
      </c>
      <c r="AC804" s="192" t="s">
        <v>85</v>
      </c>
      <c r="AD804" s="192" t="s">
        <v>85</v>
      </c>
      <c r="AE804" s="192" t="s">
        <v>85</v>
      </c>
      <c r="AF804" s="192" t="s">
        <v>85</v>
      </c>
      <c r="AG804" s="192" t="s">
        <v>85</v>
      </c>
      <c r="AH804" s="192" t="s">
        <v>85</v>
      </c>
      <c r="AI804" s="192" t="s">
        <v>85</v>
      </c>
      <c r="AJ804" s="192">
        <v>0</v>
      </c>
      <c r="AK804" s="192">
        <v>0</v>
      </c>
      <c r="AL804" s="192">
        <f>AL802</f>
        <v>3.3</v>
      </c>
      <c r="AM804" s="192">
        <f>AM802</f>
        <v>2.7E-2</v>
      </c>
      <c r="AN804" s="192">
        <f>AN802</f>
        <v>4</v>
      </c>
      <c r="AQ804" s="195">
        <f>AM804*I804*0.1+AL804</f>
        <v>3.3931499999999999</v>
      </c>
      <c r="AR804" s="195">
        <f t="shared" si="1007"/>
        <v>0.33931500000000003</v>
      </c>
      <c r="AS804" s="196">
        <f t="shared" si="1008"/>
        <v>0</v>
      </c>
      <c r="AT804" s="196">
        <f t="shared" si="1009"/>
        <v>0.93311624999999998</v>
      </c>
      <c r="AU804" s="195">
        <f>1333*J803*POWER(10,-6)</f>
        <v>1.9994999999999998E-4</v>
      </c>
      <c r="AV804" s="196">
        <f t="shared" si="1006"/>
        <v>4.6657811999999996</v>
      </c>
      <c r="AW804" s="197">
        <f t="shared" si="1010"/>
        <v>0</v>
      </c>
      <c r="AX804" s="197">
        <f t="shared" si="1011"/>
        <v>0</v>
      </c>
      <c r="AY804" s="197">
        <f t="shared" si="1012"/>
        <v>2.0156174784000002E-5</v>
      </c>
    </row>
    <row r="805" spans="1:51" s="192" customFormat="1" x14ac:dyDescent="0.3">
      <c r="A805" s="182" t="s">
        <v>22</v>
      </c>
      <c r="B805" s="182" t="str">
        <f>B802</f>
        <v>Напорный нефтеотделитель поз. НО-001/А Рег. №ТО-14(У),
Учетный номер – №43-20-4439 ОК(НХС) Заводской № 118,</v>
      </c>
      <c r="C805" s="184" t="s">
        <v>208</v>
      </c>
      <c r="D805" s="185" t="s">
        <v>86</v>
      </c>
      <c r="E805" s="186">
        <v>1.0000000000000001E-5</v>
      </c>
      <c r="F805" s="199">
        <f>F802</f>
        <v>6</v>
      </c>
      <c r="G805" s="182">
        <v>0.1</v>
      </c>
      <c r="H805" s="187">
        <f t="shared" si="1002"/>
        <v>6.000000000000001E-6</v>
      </c>
      <c r="I805" s="200">
        <f>0.15*I802</f>
        <v>5.1749999999999998</v>
      </c>
      <c r="J805" s="189">
        <f>I805</f>
        <v>5.1749999999999998</v>
      </c>
      <c r="K805" s="203" t="s">
        <v>188</v>
      </c>
      <c r="L805" s="204">
        <v>45390</v>
      </c>
      <c r="M805" s="192" t="str">
        <f t="shared" si="1003"/>
        <v>С4</v>
      </c>
      <c r="N805" s="192" t="str">
        <f t="shared" si="1004"/>
        <v>Напорный нефтеотделитель поз. НО-001/А Рег. №ТО-14(У),
Учетный номер – №43-20-4439 ОК(НХС) Заводской № 118,</v>
      </c>
      <c r="O805" s="192" t="str">
        <f t="shared" si="1005"/>
        <v>Частичное-пожар</v>
      </c>
      <c r="P805" s="192">
        <v>13.8</v>
      </c>
      <c r="Q805" s="192">
        <v>18.3</v>
      </c>
      <c r="R805" s="192">
        <v>25</v>
      </c>
      <c r="S805" s="192">
        <v>45</v>
      </c>
      <c r="T805" s="192" t="s">
        <v>85</v>
      </c>
      <c r="U805" s="192" t="s">
        <v>85</v>
      </c>
      <c r="V805" s="192" t="s">
        <v>85</v>
      </c>
      <c r="W805" s="192" t="s">
        <v>85</v>
      </c>
      <c r="X805" s="192" t="s">
        <v>85</v>
      </c>
      <c r="Y805" s="192" t="s">
        <v>85</v>
      </c>
      <c r="Z805" s="192" t="s">
        <v>85</v>
      </c>
      <c r="AA805" s="192" t="s">
        <v>85</v>
      </c>
      <c r="AB805" s="192" t="s">
        <v>85</v>
      </c>
      <c r="AC805" s="192" t="s">
        <v>85</v>
      </c>
      <c r="AD805" s="192" t="s">
        <v>85</v>
      </c>
      <c r="AE805" s="192" t="s">
        <v>85</v>
      </c>
      <c r="AF805" s="192" t="s">
        <v>85</v>
      </c>
      <c r="AG805" s="192" t="s">
        <v>85</v>
      </c>
      <c r="AH805" s="192" t="s">
        <v>85</v>
      </c>
      <c r="AI805" s="192" t="s">
        <v>85</v>
      </c>
      <c r="AJ805" s="192">
        <v>0</v>
      </c>
      <c r="AK805" s="192">
        <v>2</v>
      </c>
      <c r="AL805" s="192">
        <f>0.1*$AL$2</f>
        <v>0.25</v>
      </c>
      <c r="AM805" s="192">
        <f>AM802</f>
        <v>2.7E-2</v>
      </c>
      <c r="AN805" s="192">
        <f>ROUNDUP(AN802/3,0)</f>
        <v>2</v>
      </c>
      <c r="AQ805" s="195">
        <f>AM805*I805+AL805</f>
        <v>0.38972499999999999</v>
      </c>
      <c r="AR805" s="195">
        <f t="shared" si="1007"/>
        <v>3.89725E-2</v>
      </c>
      <c r="AS805" s="196">
        <f t="shared" si="1008"/>
        <v>0.5</v>
      </c>
      <c r="AT805" s="196">
        <f t="shared" si="1009"/>
        <v>0.23217437499999999</v>
      </c>
      <c r="AU805" s="195">
        <f>10068.2*J805*POWER(10,-6)</f>
        <v>5.2102935000000003E-2</v>
      </c>
      <c r="AV805" s="196">
        <f t="shared" si="1006"/>
        <v>1.21297481</v>
      </c>
      <c r="AW805" s="197">
        <f t="shared" si="1010"/>
        <v>0</v>
      </c>
      <c r="AX805" s="197">
        <f t="shared" si="1011"/>
        <v>1.2000000000000002E-5</v>
      </c>
      <c r="AY805" s="197">
        <f t="shared" si="1012"/>
        <v>7.2778488600000006E-6</v>
      </c>
    </row>
    <row r="806" spans="1:51" s="192" customFormat="1" x14ac:dyDescent="0.3">
      <c r="A806" s="182" t="s">
        <v>23</v>
      </c>
      <c r="B806" s="182" t="str">
        <f>B802</f>
        <v>Напорный нефтеотделитель поз. НО-001/А Рег. №ТО-14(У),
Учетный номер – №43-20-4439 ОК(НХС) Заводской № 118,</v>
      </c>
      <c r="C806" s="184" t="s">
        <v>209</v>
      </c>
      <c r="D806" s="185" t="s">
        <v>174</v>
      </c>
      <c r="E806" s="198">
        <f>E805</f>
        <v>1.0000000000000001E-5</v>
      </c>
      <c r="F806" s="199">
        <f>F802</f>
        <v>6</v>
      </c>
      <c r="G806" s="182">
        <v>4.5000000000000005E-2</v>
      </c>
      <c r="H806" s="187">
        <f t="shared" si="1002"/>
        <v>2.7000000000000008E-6</v>
      </c>
      <c r="I806" s="200">
        <f>0.15*I802</f>
        <v>5.1749999999999998</v>
      </c>
      <c r="J806" s="189">
        <f>0.15*J803</f>
        <v>2.2499999999999999E-2</v>
      </c>
      <c r="K806" s="203" t="s">
        <v>189</v>
      </c>
      <c r="L806" s="204">
        <v>3</v>
      </c>
      <c r="M806" s="192" t="str">
        <f t="shared" si="1003"/>
        <v>С5</v>
      </c>
      <c r="N806" s="192" t="str">
        <f t="shared" si="1004"/>
        <v>Напорный нефтеотделитель поз. НО-001/А Рег. №ТО-14(У),
Учетный номер – №43-20-4439 ОК(НХС) Заводской № 118,</v>
      </c>
      <c r="O806" s="192" t="str">
        <f t="shared" si="1005"/>
        <v>Частичное-пожар-вспышка</v>
      </c>
      <c r="P806" s="192" t="s">
        <v>85</v>
      </c>
      <c r="Q806" s="192" t="s">
        <v>85</v>
      </c>
      <c r="R806" s="192" t="s">
        <v>85</v>
      </c>
      <c r="S806" s="192" t="s">
        <v>85</v>
      </c>
      <c r="T806" s="192" t="s">
        <v>85</v>
      </c>
      <c r="U806" s="192" t="s">
        <v>85</v>
      </c>
      <c r="V806" s="192" t="s">
        <v>85</v>
      </c>
      <c r="W806" s="192" t="s">
        <v>85</v>
      </c>
      <c r="X806" s="192" t="s">
        <v>85</v>
      </c>
      <c r="Y806" s="192" t="s">
        <v>85</v>
      </c>
      <c r="Z806" s="192" t="s">
        <v>85</v>
      </c>
      <c r="AA806" s="192">
        <v>9.58</v>
      </c>
      <c r="AB806" s="192">
        <v>11.5</v>
      </c>
      <c r="AC806" s="192" t="s">
        <v>85</v>
      </c>
      <c r="AD806" s="192" t="s">
        <v>85</v>
      </c>
      <c r="AE806" s="192" t="s">
        <v>85</v>
      </c>
      <c r="AF806" s="192" t="s">
        <v>85</v>
      </c>
      <c r="AG806" s="192" t="s">
        <v>85</v>
      </c>
      <c r="AH806" s="192" t="s">
        <v>85</v>
      </c>
      <c r="AI806" s="192" t="s">
        <v>85</v>
      </c>
      <c r="AJ806" s="192">
        <v>0</v>
      </c>
      <c r="AK806" s="192">
        <v>1</v>
      </c>
      <c r="AL806" s="192">
        <f>0.1*$AL$2</f>
        <v>0.25</v>
      </c>
      <c r="AM806" s="192">
        <f>AM802</f>
        <v>2.7E-2</v>
      </c>
      <c r="AN806" s="192">
        <f>ROUNDUP(AN802/3,0)</f>
        <v>2</v>
      </c>
      <c r="AQ806" s="195">
        <f t="shared" ref="AQ806" si="1013">AM806*I806+AL806</f>
        <v>0.38972499999999999</v>
      </c>
      <c r="AR806" s="195">
        <f t="shared" si="1007"/>
        <v>3.89725E-2</v>
      </c>
      <c r="AS806" s="196">
        <f t="shared" si="1008"/>
        <v>0.25</v>
      </c>
      <c r="AT806" s="196">
        <f t="shared" si="1009"/>
        <v>0.16967437499999999</v>
      </c>
      <c r="AU806" s="195">
        <f>10068.2*J806*POWER(10,-6)*10</f>
        <v>2.2653450000000002E-3</v>
      </c>
      <c r="AV806" s="196">
        <f t="shared" si="1006"/>
        <v>0.85063722000000008</v>
      </c>
      <c r="AW806" s="197">
        <f t="shared" si="1010"/>
        <v>0</v>
      </c>
      <c r="AX806" s="197">
        <f t="shared" si="1011"/>
        <v>2.7000000000000008E-6</v>
      </c>
      <c r="AY806" s="197">
        <f t="shared" si="1012"/>
        <v>2.2967204940000008E-6</v>
      </c>
    </row>
    <row r="807" spans="1:51" s="192" customFormat="1" ht="15" thickBot="1" x14ac:dyDescent="0.35">
      <c r="A807" s="182" t="s">
        <v>24</v>
      </c>
      <c r="B807" s="182" t="str">
        <f>B802</f>
        <v>Напорный нефтеотделитель поз. НО-001/А Рег. №ТО-14(У),
Учетный номер – №43-20-4439 ОК(НХС) Заводской № 118,</v>
      </c>
      <c r="C807" s="184" t="s">
        <v>210</v>
      </c>
      <c r="D807" s="185" t="s">
        <v>62</v>
      </c>
      <c r="E807" s="198">
        <f>E805</f>
        <v>1.0000000000000001E-5</v>
      </c>
      <c r="F807" s="199">
        <f>F802</f>
        <v>6</v>
      </c>
      <c r="G807" s="182">
        <v>0.85499999999999998</v>
      </c>
      <c r="H807" s="187">
        <f t="shared" si="1002"/>
        <v>5.1300000000000007E-5</v>
      </c>
      <c r="I807" s="200">
        <f>0.15*I802</f>
        <v>5.1749999999999998</v>
      </c>
      <c r="J807" s="202">
        <v>0</v>
      </c>
      <c r="K807" s="205" t="s">
        <v>200</v>
      </c>
      <c r="L807" s="205">
        <v>9</v>
      </c>
      <c r="M807" s="192" t="str">
        <f t="shared" si="1003"/>
        <v>С6</v>
      </c>
      <c r="N807" s="192" t="str">
        <f t="shared" si="1004"/>
        <v>Напорный нефтеотделитель поз. НО-001/А Рег. №ТО-14(У),
Учетный номер – №43-20-4439 ОК(НХС) Заводской № 118,</v>
      </c>
      <c r="O807" s="192" t="str">
        <f t="shared" si="1005"/>
        <v>Частичное-ликвидация</v>
      </c>
      <c r="P807" s="192" t="s">
        <v>85</v>
      </c>
      <c r="Q807" s="192" t="s">
        <v>85</v>
      </c>
      <c r="R807" s="192" t="s">
        <v>85</v>
      </c>
      <c r="S807" s="192" t="s">
        <v>85</v>
      </c>
      <c r="T807" s="192" t="s">
        <v>85</v>
      </c>
      <c r="U807" s="192" t="s">
        <v>85</v>
      </c>
      <c r="V807" s="192" t="s">
        <v>85</v>
      </c>
      <c r="W807" s="192" t="s">
        <v>85</v>
      </c>
      <c r="X807" s="192" t="s">
        <v>85</v>
      </c>
      <c r="Y807" s="192" t="s">
        <v>85</v>
      </c>
      <c r="Z807" s="192" t="s">
        <v>85</v>
      </c>
      <c r="AA807" s="192" t="s">
        <v>85</v>
      </c>
      <c r="AB807" s="192" t="s">
        <v>85</v>
      </c>
      <c r="AC807" s="192" t="s">
        <v>85</v>
      </c>
      <c r="AD807" s="192" t="s">
        <v>85</v>
      </c>
      <c r="AE807" s="192" t="s">
        <v>85</v>
      </c>
      <c r="AF807" s="192" t="s">
        <v>85</v>
      </c>
      <c r="AG807" s="192" t="s">
        <v>85</v>
      </c>
      <c r="AH807" s="192" t="s">
        <v>85</v>
      </c>
      <c r="AI807" s="192" t="s">
        <v>85</v>
      </c>
      <c r="AJ807" s="192">
        <v>0</v>
      </c>
      <c r="AK807" s="192">
        <v>0</v>
      </c>
      <c r="AL807" s="192">
        <f>0.1*$AL$2</f>
        <v>0.25</v>
      </c>
      <c r="AM807" s="192">
        <f>AM802</f>
        <v>2.7E-2</v>
      </c>
      <c r="AN807" s="192">
        <f>ROUNDUP(AN802/3,0)</f>
        <v>2</v>
      </c>
      <c r="AQ807" s="195">
        <f>AM807*I807*0.1+AL807</f>
        <v>0.2639725</v>
      </c>
      <c r="AR807" s="195">
        <f t="shared" si="1007"/>
        <v>2.6397250000000001E-2</v>
      </c>
      <c r="AS807" s="196">
        <f t="shared" si="1008"/>
        <v>0</v>
      </c>
      <c r="AT807" s="196">
        <f t="shared" si="1009"/>
        <v>7.2592437499999996E-2</v>
      </c>
      <c r="AU807" s="195">
        <f>1333*J806*POWER(10,-6)</f>
        <v>2.9992499999999998E-5</v>
      </c>
      <c r="AV807" s="196">
        <f t="shared" si="1006"/>
        <v>0.36299218</v>
      </c>
      <c r="AW807" s="197">
        <f t="shared" si="1010"/>
        <v>0</v>
      </c>
      <c r="AX807" s="197">
        <f t="shared" si="1011"/>
        <v>0</v>
      </c>
      <c r="AY807" s="197">
        <f t="shared" si="1012"/>
        <v>1.8621498834000003E-5</v>
      </c>
    </row>
    <row r="808" spans="1:51" s="192" customFormat="1" x14ac:dyDescent="0.3">
      <c r="A808" s="193"/>
      <c r="B808" s="193"/>
      <c r="D808" s="285"/>
      <c r="E808" s="286"/>
      <c r="F808" s="287"/>
      <c r="G808" s="193"/>
      <c r="H808" s="197"/>
      <c r="I808" s="196"/>
      <c r="J808" s="193"/>
      <c r="K808" s="193"/>
      <c r="L808" s="193"/>
      <c r="P808" s="192" t="s">
        <v>85</v>
      </c>
      <c r="Q808" s="192" t="s">
        <v>85</v>
      </c>
      <c r="R808" s="192" t="s">
        <v>85</v>
      </c>
      <c r="S808" s="192" t="s">
        <v>85</v>
      </c>
      <c r="T808" s="192" t="s">
        <v>85</v>
      </c>
      <c r="U808" s="192" t="s">
        <v>85</v>
      </c>
      <c r="V808" s="192" t="s">
        <v>85</v>
      </c>
      <c r="W808" s="192" t="s">
        <v>85</v>
      </c>
      <c r="X808" s="192" t="s">
        <v>85</v>
      </c>
      <c r="Y808" s="192" t="s">
        <v>85</v>
      </c>
      <c r="Z808" s="192" t="s">
        <v>85</v>
      </c>
      <c r="AA808" s="192" t="s">
        <v>85</v>
      </c>
      <c r="AB808" s="192" t="s">
        <v>85</v>
      </c>
      <c r="AC808" s="192" t="s">
        <v>85</v>
      </c>
      <c r="AD808" s="192" t="s">
        <v>85</v>
      </c>
      <c r="AE808" s="192" t="s">
        <v>85</v>
      </c>
      <c r="AF808" s="192" t="s">
        <v>85</v>
      </c>
      <c r="AG808" s="192" t="s">
        <v>85</v>
      </c>
      <c r="AH808" s="192" t="s">
        <v>85</v>
      </c>
      <c r="AI808" s="192" t="s">
        <v>85</v>
      </c>
      <c r="AQ808" s="195"/>
      <c r="AR808" s="195"/>
      <c r="AS808" s="196"/>
      <c r="AT808" s="196"/>
      <c r="AU808" s="195"/>
      <c r="AV808" s="196"/>
      <c r="AW808" s="197"/>
      <c r="AX808" s="197"/>
      <c r="AY808" s="197"/>
    </row>
    <row r="809" spans="1:51" s="192" customFormat="1" x14ac:dyDescent="0.3">
      <c r="A809" s="193"/>
      <c r="B809" s="193"/>
      <c r="D809" s="285"/>
      <c r="E809" s="286"/>
      <c r="F809" s="287"/>
      <c r="G809" s="193"/>
      <c r="H809" s="197"/>
      <c r="I809" s="196"/>
      <c r="J809" s="193"/>
      <c r="K809" s="193"/>
      <c r="L809" s="193"/>
      <c r="P809" s="192" t="s">
        <v>85</v>
      </c>
      <c r="Q809" s="192" t="s">
        <v>85</v>
      </c>
      <c r="R809" s="192" t="s">
        <v>85</v>
      </c>
      <c r="S809" s="192" t="s">
        <v>85</v>
      </c>
      <c r="T809" s="192" t="s">
        <v>85</v>
      </c>
      <c r="U809" s="192" t="s">
        <v>85</v>
      </c>
      <c r="V809" s="192" t="s">
        <v>85</v>
      </c>
      <c r="W809" s="192" t="s">
        <v>85</v>
      </c>
      <c r="X809" s="192" t="s">
        <v>85</v>
      </c>
      <c r="Y809" s="192" t="s">
        <v>85</v>
      </c>
      <c r="Z809" s="192" t="s">
        <v>85</v>
      </c>
      <c r="AA809" s="192" t="s">
        <v>85</v>
      </c>
      <c r="AB809" s="192" t="s">
        <v>85</v>
      </c>
      <c r="AC809" s="192" t="s">
        <v>85</v>
      </c>
      <c r="AD809" s="192" t="s">
        <v>85</v>
      </c>
      <c r="AE809" s="192" t="s">
        <v>85</v>
      </c>
      <c r="AF809" s="192" t="s">
        <v>85</v>
      </c>
      <c r="AG809" s="192" t="s">
        <v>85</v>
      </c>
      <c r="AH809" s="192" t="s">
        <v>85</v>
      </c>
      <c r="AI809" s="192" t="s">
        <v>85</v>
      </c>
      <c r="AQ809" s="195"/>
      <c r="AR809" s="195"/>
      <c r="AS809" s="196"/>
      <c r="AT809" s="196"/>
      <c r="AU809" s="195"/>
      <c r="AV809" s="196"/>
      <c r="AW809" s="197"/>
      <c r="AX809" s="197"/>
      <c r="AY809" s="197"/>
    </row>
    <row r="810" spans="1:51" s="192" customFormat="1" x14ac:dyDescent="0.3">
      <c r="A810" s="193"/>
      <c r="B810" s="193"/>
      <c r="D810" s="285"/>
      <c r="E810" s="286"/>
      <c r="F810" s="287"/>
      <c r="G810" s="193"/>
      <c r="H810" s="197"/>
      <c r="I810" s="196"/>
      <c r="J810" s="193"/>
      <c r="K810" s="193"/>
      <c r="L810" s="193"/>
      <c r="P810" s="192" t="s">
        <v>85</v>
      </c>
      <c r="Q810" s="192" t="s">
        <v>85</v>
      </c>
      <c r="R810" s="192" t="s">
        <v>85</v>
      </c>
      <c r="S810" s="192" t="s">
        <v>85</v>
      </c>
      <c r="T810" s="192" t="s">
        <v>85</v>
      </c>
      <c r="U810" s="192" t="s">
        <v>85</v>
      </c>
      <c r="V810" s="192" t="s">
        <v>85</v>
      </c>
      <c r="W810" s="192" t="s">
        <v>85</v>
      </c>
      <c r="X810" s="192" t="s">
        <v>85</v>
      </c>
      <c r="Y810" s="192" t="s">
        <v>85</v>
      </c>
      <c r="Z810" s="192" t="s">
        <v>85</v>
      </c>
      <c r="AA810" s="192" t="s">
        <v>85</v>
      </c>
      <c r="AB810" s="192" t="s">
        <v>85</v>
      </c>
      <c r="AC810" s="192" t="s">
        <v>85</v>
      </c>
      <c r="AD810" s="192" t="s">
        <v>85</v>
      </c>
      <c r="AE810" s="192" t="s">
        <v>85</v>
      </c>
      <c r="AF810" s="192" t="s">
        <v>85</v>
      </c>
      <c r="AG810" s="192" t="s">
        <v>85</v>
      </c>
      <c r="AH810" s="192" t="s">
        <v>85</v>
      </c>
      <c r="AI810" s="192" t="s">
        <v>85</v>
      </c>
      <c r="AQ810" s="195"/>
      <c r="AR810" s="195"/>
      <c r="AS810" s="196"/>
      <c r="AT810" s="196"/>
      <c r="AU810" s="195"/>
      <c r="AV810" s="196"/>
      <c r="AW810" s="197"/>
      <c r="AX810" s="197"/>
      <c r="AY810" s="197"/>
    </row>
    <row r="811" spans="1:51" ht="15" thickBot="1" x14ac:dyDescent="0.35">
      <c r="P811" t="s">
        <v>85</v>
      </c>
      <c r="Q811" t="s">
        <v>85</v>
      </c>
      <c r="R811" t="s">
        <v>85</v>
      </c>
      <c r="S811" t="s">
        <v>85</v>
      </c>
      <c r="T811" t="s">
        <v>85</v>
      </c>
      <c r="U811" t="s">
        <v>85</v>
      </c>
      <c r="V811" t="s">
        <v>85</v>
      </c>
      <c r="W811" t="s">
        <v>85</v>
      </c>
      <c r="X811" t="s">
        <v>85</v>
      </c>
      <c r="Y811" t="s">
        <v>85</v>
      </c>
      <c r="Z811" t="s">
        <v>85</v>
      </c>
      <c r="AA811" t="s">
        <v>85</v>
      </c>
      <c r="AB811" t="s">
        <v>85</v>
      </c>
      <c r="AC811" t="s">
        <v>85</v>
      </c>
      <c r="AD811" t="s">
        <v>85</v>
      </c>
      <c r="AE811" t="s">
        <v>85</v>
      </c>
      <c r="AF811" t="s">
        <v>85</v>
      </c>
      <c r="AG811" t="s">
        <v>85</v>
      </c>
      <c r="AH811" t="s">
        <v>85</v>
      </c>
      <c r="AI811" t="s">
        <v>85</v>
      </c>
    </row>
    <row r="812" spans="1:51" s="192" customFormat="1" ht="42.6" thickBot="1" x14ac:dyDescent="0.35">
      <c r="A812" s="182" t="s">
        <v>19</v>
      </c>
      <c r="B812" s="332" t="s">
        <v>430</v>
      </c>
      <c r="C812" s="184" t="s">
        <v>205</v>
      </c>
      <c r="D812" s="185" t="s">
        <v>60</v>
      </c>
      <c r="E812" s="186">
        <v>9.9999999999999995E-7</v>
      </c>
      <c r="F812" s="183">
        <v>1</v>
      </c>
      <c r="G812" s="182">
        <v>0.1</v>
      </c>
      <c r="H812" s="187">
        <f t="shared" ref="H812:H817" si="1014">E812*F812*G812</f>
        <v>9.9999999999999995E-8</v>
      </c>
      <c r="I812" s="188">
        <v>10.88</v>
      </c>
      <c r="J812" s="189">
        <f>I812</f>
        <v>10.88</v>
      </c>
      <c r="K812" s="190" t="s">
        <v>184</v>
      </c>
      <c r="L812" s="191">
        <f>I812*20</f>
        <v>217.60000000000002</v>
      </c>
      <c r="M812" s="192" t="str">
        <f t="shared" ref="M812:M817" si="1015">A812</f>
        <v>С1</v>
      </c>
      <c r="N812" s="192" t="str">
        <f t="shared" ref="N812:N817" si="1016">B812</f>
        <v>Ёмкость для уловленного нефтепродукта поз. Е-001
Рег. №ТО-94,
Заводской № 776555816-1500313,</v>
      </c>
      <c r="O812" s="192" t="str">
        <f t="shared" ref="O812:O817" si="1017">D812</f>
        <v>Полное-пожар</v>
      </c>
      <c r="P812" s="192">
        <v>16.399999999999999</v>
      </c>
      <c r="Q812" s="192">
        <v>22.4</v>
      </c>
      <c r="R812" s="192">
        <v>31.3</v>
      </c>
      <c r="S812" s="192">
        <v>57.4</v>
      </c>
      <c r="T812" s="192" t="s">
        <v>85</v>
      </c>
      <c r="U812" s="192" t="s">
        <v>85</v>
      </c>
      <c r="V812" s="192" t="s">
        <v>85</v>
      </c>
      <c r="W812" s="192" t="s">
        <v>85</v>
      </c>
      <c r="X812" s="192" t="s">
        <v>85</v>
      </c>
      <c r="Y812" s="192" t="s">
        <v>85</v>
      </c>
      <c r="Z812" s="192" t="s">
        <v>85</v>
      </c>
      <c r="AA812" s="192" t="s">
        <v>85</v>
      </c>
      <c r="AB812" s="192" t="s">
        <v>85</v>
      </c>
      <c r="AC812" s="192" t="s">
        <v>85</v>
      </c>
      <c r="AD812" s="192" t="s">
        <v>85</v>
      </c>
      <c r="AE812" s="192" t="s">
        <v>85</v>
      </c>
      <c r="AF812" s="192" t="s">
        <v>85</v>
      </c>
      <c r="AG812" s="192" t="s">
        <v>85</v>
      </c>
      <c r="AH812" s="192" t="s">
        <v>85</v>
      </c>
      <c r="AI812" s="192" t="s">
        <v>85</v>
      </c>
      <c r="AJ812" s="193">
        <v>1</v>
      </c>
      <c r="AK812" s="193">
        <v>2</v>
      </c>
      <c r="AL812" s="194">
        <v>3.3</v>
      </c>
      <c r="AM812" s="194">
        <v>2.7E-2</v>
      </c>
      <c r="AN812" s="194">
        <v>4</v>
      </c>
      <c r="AQ812" s="195">
        <f>AM812*I812+AL812</f>
        <v>3.5937599999999996</v>
      </c>
      <c r="AR812" s="195">
        <f>0.1*AQ812</f>
        <v>0.35937599999999997</v>
      </c>
      <c r="AS812" s="196">
        <f>AJ812*3+0.25*AK812</f>
        <v>3.5</v>
      </c>
      <c r="AT812" s="196">
        <f>SUM(AQ812:AS812)/4</f>
        <v>1.8632839999999999</v>
      </c>
      <c r="AU812" s="195">
        <f>10068.2*J812*POWER(10,-6)</f>
        <v>0.10954201600000001</v>
      </c>
      <c r="AV812" s="196">
        <f t="shared" ref="AV812:AV817" si="1018">AU812+AT812+AS812+AR812+AQ812</f>
        <v>9.4259620159999997</v>
      </c>
      <c r="AW812" s="197">
        <f>AJ812*H812</f>
        <v>9.9999999999999995E-8</v>
      </c>
      <c r="AX812" s="197">
        <f>H812*AK812</f>
        <v>1.9999999999999999E-7</v>
      </c>
      <c r="AY812" s="197">
        <f>H812*AV812</f>
        <v>9.4259620159999988E-7</v>
      </c>
    </row>
    <row r="813" spans="1:51" s="192" customFormat="1" ht="15" thickBot="1" x14ac:dyDescent="0.35">
      <c r="A813" s="182" t="s">
        <v>20</v>
      </c>
      <c r="B813" s="182" t="str">
        <f>B812</f>
        <v>Ёмкость для уловленного нефтепродукта поз. Е-001
Рег. №ТО-94,
Заводской № 776555816-1500313,</v>
      </c>
      <c r="C813" s="184" t="s">
        <v>206</v>
      </c>
      <c r="D813" s="185" t="s">
        <v>63</v>
      </c>
      <c r="E813" s="198">
        <f>E812</f>
        <v>9.9999999999999995E-7</v>
      </c>
      <c r="F813" s="199">
        <v>6</v>
      </c>
      <c r="G813" s="182">
        <v>0.18000000000000002</v>
      </c>
      <c r="H813" s="187">
        <f t="shared" si="1014"/>
        <v>1.0800000000000002E-6</v>
      </c>
      <c r="I813" s="200">
        <f>I812</f>
        <v>10.88</v>
      </c>
      <c r="J813" s="201">
        <v>0.15</v>
      </c>
      <c r="K813" s="190" t="s">
        <v>185</v>
      </c>
      <c r="L813" s="191">
        <v>0</v>
      </c>
      <c r="M813" s="192" t="str">
        <f t="shared" si="1015"/>
        <v>С2</v>
      </c>
      <c r="N813" s="192" t="str">
        <f t="shared" si="1016"/>
        <v>Ёмкость для уловленного нефтепродукта поз. Е-001
Рег. №ТО-94,
Заводской № 776555816-1500313,</v>
      </c>
      <c r="O813" s="192" t="str">
        <f t="shared" si="1017"/>
        <v>Полное-взрыв</v>
      </c>
      <c r="P813" s="192" t="s">
        <v>85</v>
      </c>
      <c r="Q813" s="192" t="s">
        <v>85</v>
      </c>
      <c r="R813" s="192" t="s">
        <v>85</v>
      </c>
      <c r="S813" s="192" t="s">
        <v>85</v>
      </c>
      <c r="T813" s="192">
        <v>0</v>
      </c>
      <c r="U813" s="192">
        <v>0</v>
      </c>
      <c r="V813" s="192">
        <v>49.6</v>
      </c>
      <c r="W813" s="192">
        <v>134.1</v>
      </c>
      <c r="X813" s="192">
        <v>230.1</v>
      </c>
      <c r="Y813" s="192" t="s">
        <v>85</v>
      </c>
      <c r="Z813" s="192" t="s">
        <v>85</v>
      </c>
      <c r="AA813" s="192" t="s">
        <v>85</v>
      </c>
      <c r="AB813" s="192" t="s">
        <v>85</v>
      </c>
      <c r="AC813" s="192" t="s">
        <v>85</v>
      </c>
      <c r="AD813" s="192" t="s">
        <v>85</v>
      </c>
      <c r="AE813" s="192" t="s">
        <v>85</v>
      </c>
      <c r="AF813" s="192" t="s">
        <v>85</v>
      </c>
      <c r="AG813" s="192" t="s">
        <v>85</v>
      </c>
      <c r="AH813" s="192" t="s">
        <v>85</v>
      </c>
      <c r="AI813" s="192" t="s">
        <v>85</v>
      </c>
      <c r="AJ813" s="193">
        <v>2</v>
      </c>
      <c r="AK813" s="193">
        <v>2</v>
      </c>
      <c r="AL813" s="192">
        <f>AL812</f>
        <v>3.3</v>
      </c>
      <c r="AM813" s="192">
        <f>AM812</f>
        <v>2.7E-2</v>
      </c>
      <c r="AN813" s="192">
        <f>AN812</f>
        <v>4</v>
      </c>
      <c r="AQ813" s="195">
        <f>AM813*I813+AL813</f>
        <v>3.5937599999999996</v>
      </c>
      <c r="AR813" s="195">
        <f t="shared" ref="AR813:AR817" si="1019">0.1*AQ813</f>
        <v>0.35937599999999997</v>
      </c>
      <c r="AS813" s="196">
        <f t="shared" ref="AS813:AS817" si="1020">AJ813*3+0.25*AK813</f>
        <v>6.5</v>
      </c>
      <c r="AT813" s="196">
        <f t="shared" ref="AT813:AT817" si="1021">SUM(AQ813:AS813)/4</f>
        <v>2.6132840000000002</v>
      </c>
      <c r="AU813" s="195">
        <f>10068.2*J813*POWER(10,-6)*10</f>
        <v>1.5102299999999999E-2</v>
      </c>
      <c r="AV813" s="196">
        <f t="shared" si="1018"/>
        <v>13.0815223</v>
      </c>
      <c r="AW813" s="197">
        <f t="shared" ref="AW813:AW817" si="1022">AJ813*H813</f>
        <v>2.1600000000000005E-6</v>
      </c>
      <c r="AX813" s="197">
        <f t="shared" ref="AX813:AX817" si="1023">H813*AK813</f>
        <v>2.1600000000000005E-6</v>
      </c>
      <c r="AY813" s="197">
        <f t="shared" ref="AY813:AY817" si="1024">H813*AV813</f>
        <v>1.4128044084000003E-5</v>
      </c>
    </row>
    <row r="814" spans="1:51" s="192" customFormat="1" x14ac:dyDescent="0.3">
      <c r="A814" s="182" t="s">
        <v>21</v>
      </c>
      <c r="B814" s="182" t="str">
        <f>B812</f>
        <v>Ёмкость для уловленного нефтепродукта поз. Е-001
Рег. №ТО-94,
Заводской № 776555816-1500313,</v>
      </c>
      <c r="C814" s="184" t="s">
        <v>207</v>
      </c>
      <c r="D814" s="185" t="s">
        <v>61</v>
      </c>
      <c r="E814" s="198">
        <f>E812</f>
        <v>9.9999999999999995E-7</v>
      </c>
      <c r="F814" s="199">
        <f>F812</f>
        <v>1</v>
      </c>
      <c r="G814" s="182">
        <v>0.72000000000000008</v>
      </c>
      <c r="H814" s="187">
        <f t="shared" si="1014"/>
        <v>7.2000000000000009E-7</v>
      </c>
      <c r="I814" s="200">
        <f>I812</f>
        <v>10.88</v>
      </c>
      <c r="J814" s="202">
        <v>0</v>
      </c>
      <c r="K814" s="190" t="s">
        <v>186</v>
      </c>
      <c r="L814" s="191">
        <v>0</v>
      </c>
      <c r="M814" s="192" t="str">
        <f t="shared" si="1015"/>
        <v>С3</v>
      </c>
      <c r="N814" s="192" t="str">
        <f t="shared" si="1016"/>
        <v>Ёмкость для уловленного нефтепродукта поз. Е-001
Рег. №ТО-94,
Заводской № 776555816-1500313,</v>
      </c>
      <c r="O814" s="192" t="str">
        <f t="shared" si="1017"/>
        <v>Полное-ликвидация</v>
      </c>
      <c r="P814" s="192" t="s">
        <v>85</v>
      </c>
      <c r="Q814" s="192" t="s">
        <v>85</v>
      </c>
      <c r="R814" s="192" t="s">
        <v>85</v>
      </c>
      <c r="S814" s="192" t="s">
        <v>85</v>
      </c>
      <c r="T814" s="192" t="s">
        <v>85</v>
      </c>
      <c r="U814" s="192" t="s">
        <v>85</v>
      </c>
      <c r="V814" s="192" t="s">
        <v>85</v>
      </c>
      <c r="W814" s="192" t="s">
        <v>85</v>
      </c>
      <c r="X814" s="192" t="s">
        <v>85</v>
      </c>
      <c r="Y814" s="192" t="s">
        <v>85</v>
      </c>
      <c r="Z814" s="192" t="s">
        <v>85</v>
      </c>
      <c r="AA814" s="192" t="s">
        <v>85</v>
      </c>
      <c r="AB814" s="192" t="s">
        <v>85</v>
      </c>
      <c r="AC814" s="192" t="s">
        <v>85</v>
      </c>
      <c r="AD814" s="192" t="s">
        <v>85</v>
      </c>
      <c r="AE814" s="192" t="s">
        <v>85</v>
      </c>
      <c r="AF814" s="192" t="s">
        <v>85</v>
      </c>
      <c r="AG814" s="192" t="s">
        <v>85</v>
      </c>
      <c r="AH814" s="192" t="s">
        <v>85</v>
      </c>
      <c r="AI814" s="192" t="s">
        <v>85</v>
      </c>
      <c r="AJ814" s="192">
        <v>0</v>
      </c>
      <c r="AK814" s="192">
        <v>0</v>
      </c>
      <c r="AL814" s="192">
        <f>AL812</f>
        <v>3.3</v>
      </c>
      <c r="AM814" s="192">
        <f>AM812</f>
        <v>2.7E-2</v>
      </c>
      <c r="AN814" s="192">
        <f>AN812</f>
        <v>4</v>
      </c>
      <c r="AQ814" s="195">
        <f>AM814*I814*0.1+AL814</f>
        <v>3.3293759999999999</v>
      </c>
      <c r="AR814" s="195">
        <f t="shared" si="1019"/>
        <v>0.3329376</v>
      </c>
      <c r="AS814" s="196">
        <f t="shared" si="1020"/>
        <v>0</v>
      </c>
      <c r="AT814" s="196">
        <f t="shared" si="1021"/>
        <v>0.91557840000000001</v>
      </c>
      <c r="AU814" s="195">
        <f>1333*J813*POWER(10,-6)</f>
        <v>1.9994999999999998E-4</v>
      </c>
      <c r="AV814" s="196">
        <f t="shared" si="1018"/>
        <v>4.5780919500000001</v>
      </c>
      <c r="AW814" s="197">
        <f t="shared" si="1022"/>
        <v>0</v>
      </c>
      <c r="AX814" s="197">
        <f t="shared" si="1023"/>
        <v>0</v>
      </c>
      <c r="AY814" s="197">
        <f t="shared" si="1024"/>
        <v>3.2962262040000005E-6</v>
      </c>
    </row>
    <row r="815" spans="1:51" s="192" customFormat="1" x14ac:dyDescent="0.3">
      <c r="A815" s="182" t="s">
        <v>22</v>
      </c>
      <c r="B815" s="182" t="str">
        <f>B812</f>
        <v>Ёмкость для уловленного нефтепродукта поз. Е-001
Рег. №ТО-94,
Заводской № 776555816-1500313,</v>
      </c>
      <c r="C815" s="184" t="s">
        <v>208</v>
      </c>
      <c r="D815" s="185" t="s">
        <v>86</v>
      </c>
      <c r="E815" s="186">
        <v>1.0000000000000001E-5</v>
      </c>
      <c r="F815" s="199">
        <f>F812</f>
        <v>1</v>
      </c>
      <c r="G815" s="182">
        <v>0.1</v>
      </c>
      <c r="H815" s="187">
        <f t="shared" si="1014"/>
        <v>1.0000000000000002E-6</v>
      </c>
      <c r="I815" s="200">
        <f>0.15*I812</f>
        <v>1.6320000000000001</v>
      </c>
      <c r="J815" s="189">
        <f>I815</f>
        <v>1.6320000000000001</v>
      </c>
      <c r="K815" s="203" t="s">
        <v>188</v>
      </c>
      <c r="L815" s="204">
        <v>45390</v>
      </c>
      <c r="M815" s="192" t="str">
        <f t="shared" si="1015"/>
        <v>С4</v>
      </c>
      <c r="N815" s="192" t="str">
        <f t="shared" si="1016"/>
        <v>Ёмкость для уловленного нефтепродукта поз. Е-001
Рег. №ТО-94,
Заводской № 776555816-1500313,</v>
      </c>
      <c r="O815" s="192" t="str">
        <f t="shared" si="1017"/>
        <v>Частичное-пожар</v>
      </c>
      <c r="P815" s="192">
        <v>12.4</v>
      </c>
      <c r="Q815" s="192">
        <v>15.7</v>
      </c>
      <c r="R815" s="192">
        <v>20.399999999999999</v>
      </c>
      <c r="S815" s="192">
        <v>34.6</v>
      </c>
      <c r="T815" s="192" t="s">
        <v>85</v>
      </c>
      <c r="U815" s="192" t="s">
        <v>85</v>
      </c>
      <c r="V815" s="192" t="s">
        <v>85</v>
      </c>
      <c r="W815" s="192" t="s">
        <v>85</v>
      </c>
      <c r="X815" s="192" t="s">
        <v>85</v>
      </c>
      <c r="Y815" s="192" t="s">
        <v>85</v>
      </c>
      <c r="Z815" s="192" t="s">
        <v>85</v>
      </c>
      <c r="AA815" s="192" t="s">
        <v>85</v>
      </c>
      <c r="AB815" s="192" t="s">
        <v>85</v>
      </c>
      <c r="AC815" s="192" t="s">
        <v>85</v>
      </c>
      <c r="AD815" s="192" t="s">
        <v>85</v>
      </c>
      <c r="AE815" s="192" t="s">
        <v>85</v>
      </c>
      <c r="AF815" s="192" t="s">
        <v>85</v>
      </c>
      <c r="AG815" s="192" t="s">
        <v>85</v>
      </c>
      <c r="AH815" s="192" t="s">
        <v>85</v>
      </c>
      <c r="AI815" s="192" t="s">
        <v>85</v>
      </c>
      <c r="AJ815" s="192">
        <v>0</v>
      </c>
      <c r="AK815" s="192">
        <v>2</v>
      </c>
      <c r="AL815" s="192">
        <f>0.1*$AL$2</f>
        <v>0.25</v>
      </c>
      <c r="AM815" s="192">
        <f>AM812</f>
        <v>2.7E-2</v>
      </c>
      <c r="AN815" s="192">
        <f>ROUNDUP(AN812/3,0)</f>
        <v>2</v>
      </c>
      <c r="AQ815" s="195">
        <f>AM815*I815+AL815</f>
        <v>0.29406399999999999</v>
      </c>
      <c r="AR815" s="195">
        <f t="shared" si="1019"/>
        <v>2.9406399999999999E-2</v>
      </c>
      <c r="AS815" s="196">
        <f t="shared" si="1020"/>
        <v>0.5</v>
      </c>
      <c r="AT815" s="196">
        <f t="shared" si="1021"/>
        <v>0.20586759999999998</v>
      </c>
      <c r="AU815" s="195">
        <f>10068.2*J815*POWER(10,-6)</f>
        <v>1.6431302400000004E-2</v>
      </c>
      <c r="AV815" s="196">
        <f t="shared" si="1018"/>
        <v>1.0457693024000001</v>
      </c>
      <c r="AW815" s="197">
        <f t="shared" si="1022"/>
        <v>0</v>
      </c>
      <c r="AX815" s="197">
        <f t="shared" si="1023"/>
        <v>2.0000000000000003E-6</v>
      </c>
      <c r="AY815" s="197">
        <f t="shared" si="1024"/>
        <v>1.0457693024000003E-6</v>
      </c>
    </row>
    <row r="816" spans="1:51" s="192" customFormat="1" x14ac:dyDescent="0.3">
      <c r="A816" s="182" t="s">
        <v>23</v>
      </c>
      <c r="B816" s="182" t="str">
        <f>B812</f>
        <v>Ёмкость для уловленного нефтепродукта поз. Е-001
Рег. №ТО-94,
Заводской № 776555816-1500313,</v>
      </c>
      <c r="C816" s="184" t="s">
        <v>209</v>
      </c>
      <c r="D816" s="185" t="s">
        <v>174</v>
      </c>
      <c r="E816" s="198">
        <f>E815</f>
        <v>1.0000000000000001E-5</v>
      </c>
      <c r="F816" s="199">
        <f>F812</f>
        <v>1</v>
      </c>
      <c r="G816" s="182">
        <v>4.5000000000000005E-2</v>
      </c>
      <c r="H816" s="187">
        <f t="shared" si="1014"/>
        <v>4.5000000000000009E-7</v>
      </c>
      <c r="I816" s="200">
        <f>0.15*I812</f>
        <v>1.6320000000000001</v>
      </c>
      <c r="J816" s="189">
        <f>0.15*J813</f>
        <v>2.2499999999999999E-2</v>
      </c>
      <c r="K816" s="203" t="s">
        <v>189</v>
      </c>
      <c r="L816" s="204">
        <v>3</v>
      </c>
      <c r="M816" s="192" t="str">
        <f t="shared" si="1015"/>
        <v>С5</v>
      </c>
      <c r="N816" s="192" t="str">
        <f t="shared" si="1016"/>
        <v>Ёмкость для уловленного нефтепродукта поз. Е-001
Рег. №ТО-94,
Заводской № 776555816-1500313,</v>
      </c>
      <c r="O816" s="192" t="str">
        <f t="shared" si="1017"/>
        <v>Частичное-пожар-вспышка</v>
      </c>
      <c r="P816" s="192" t="s">
        <v>85</v>
      </c>
      <c r="Q816" s="192" t="s">
        <v>85</v>
      </c>
      <c r="R816" s="192" t="s">
        <v>85</v>
      </c>
      <c r="S816" s="192" t="s">
        <v>85</v>
      </c>
      <c r="T816" s="192" t="s">
        <v>85</v>
      </c>
      <c r="U816" s="192" t="s">
        <v>85</v>
      </c>
      <c r="V816" s="192" t="s">
        <v>85</v>
      </c>
      <c r="W816" s="192" t="s">
        <v>85</v>
      </c>
      <c r="X816" s="192" t="s">
        <v>85</v>
      </c>
      <c r="Y816" s="192" t="s">
        <v>85</v>
      </c>
      <c r="Z816" s="192" t="s">
        <v>85</v>
      </c>
      <c r="AA816" s="192">
        <v>9.58</v>
      </c>
      <c r="AB816" s="192">
        <v>11.5</v>
      </c>
      <c r="AC816" s="192" t="s">
        <v>85</v>
      </c>
      <c r="AD816" s="192" t="s">
        <v>85</v>
      </c>
      <c r="AE816" s="192" t="s">
        <v>85</v>
      </c>
      <c r="AF816" s="192" t="s">
        <v>85</v>
      </c>
      <c r="AG816" s="192" t="s">
        <v>85</v>
      </c>
      <c r="AH816" s="192" t="s">
        <v>85</v>
      </c>
      <c r="AI816" s="192" t="s">
        <v>85</v>
      </c>
      <c r="AJ816" s="192">
        <v>0</v>
      </c>
      <c r="AK816" s="192">
        <v>1</v>
      </c>
      <c r="AL816" s="192">
        <f>0.1*$AL$2</f>
        <v>0.25</v>
      </c>
      <c r="AM816" s="192">
        <f>AM812</f>
        <v>2.7E-2</v>
      </c>
      <c r="AN816" s="192">
        <f>ROUNDUP(AN812/3,0)</f>
        <v>2</v>
      </c>
      <c r="AQ816" s="195">
        <f t="shared" ref="AQ816" si="1025">AM816*I816+AL816</f>
        <v>0.29406399999999999</v>
      </c>
      <c r="AR816" s="195">
        <f t="shared" si="1019"/>
        <v>2.9406399999999999E-2</v>
      </c>
      <c r="AS816" s="196">
        <f t="shared" si="1020"/>
        <v>0.25</v>
      </c>
      <c r="AT816" s="196">
        <f t="shared" si="1021"/>
        <v>0.14336759999999998</v>
      </c>
      <c r="AU816" s="195">
        <f>10068.2*J816*POWER(10,-6)*10</f>
        <v>2.2653450000000002E-3</v>
      </c>
      <c r="AV816" s="196">
        <f t="shared" si="1018"/>
        <v>0.71910334499999995</v>
      </c>
      <c r="AW816" s="197">
        <f t="shared" si="1022"/>
        <v>0</v>
      </c>
      <c r="AX816" s="197">
        <f t="shared" si="1023"/>
        <v>4.5000000000000009E-7</v>
      </c>
      <c r="AY816" s="197">
        <f t="shared" si="1024"/>
        <v>3.2359650525000001E-7</v>
      </c>
    </row>
    <row r="817" spans="1:59" s="192" customFormat="1" ht="15" thickBot="1" x14ac:dyDescent="0.35">
      <c r="A817" s="182" t="s">
        <v>24</v>
      </c>
      <c r="B817" s="182" t="str">
        <f>B812</f>
        <v>Ёмкость для уловленного нефтепродукта поз. Е-001
Рег. №ТО-94,
Заводской № 776555816-1500313,</v>
      </c>
      <c r="C817" s="184" t="s">
        <v>210</v>
      </c>
      <c r="D817" s="185" t="s">
        <v>62</v>
      </c>
      <c r="E817" s="198">
        <f>E815</f>
        <v>1.0000000000000001E-5</v>
      </c>
      <c r="F817" s="199">
        <f>F812</f>
        <v>1</v>
      </c>
      <c r="G817" s="182">
        <v>0.85499999999999998</v>
      </c>
      <c r="H817" s="187">
        <f t="shared" si="1014"/>
        <v>8.5500000000000011E-6</v>
      </c>
      <c r="I817" s="200">
        <f>0.15*I812</f>
        <v>1.6320000000000001</v>
      </c>
      <c r="J817" s="202">
        <v>0</v>
      </c>
      <c r="K817" s="205" t="s">
        <v>200</v>
      </c>
      <c r="L817" s="205">
        <v>9</v>
      </c>
      <c r="M817" s="192" t="str">
        <f t="shared" si="1015"/>
        <v>С6</v>
      </c>
      <c r="N817" s="192" t="str">
        <f t="shared" si="1016"/>
        <v>Ёмкость для уловленного нефтепродукта поз. Е-001
Рег. №ТО-94,
Заводской № 776555816-1500313,</v>
      </c>
      <c r="O817" s="192" t="str">
        <f t="shared" si="1017"/>
        <v>Частичное-ликвидация</v>
      </c>
      <c r="P817" s="192" t="s">
        <v>85</v>
      </c>
      <c r="Q817" s="192" t="s">
        <v>85</v>
      </c>
      <c r="R817" s="192" t="s">
        <v>85</v>
      </c>
      <c r="S817" s="192" t="s">
        <v>85</v>
      </c>
      <c r="T817" s="192" t="s">
        <v>85</v>
      </c>
      <c r="U817" s="192" t="s">
        <v>85</v>
      </c>
      <c r="V817" s="192" t="s">
        <v>85</v>
      </c>
      <c r="W817" s="192" t="s">
        <v>85</v>
      </c>
      <c r="X817" s="192" t="s">
        <v>85</v>
      </c>
      <c r="Y817" s="192" t="s">
        <v>85</v>
      </c>
      <c r="Z817" s="192" t="s">
        <v>85</v>
      </c>
      <c r="AA817" s="192" t="s">
        <v>85</v>
      </c>
      <c r="AB817" s="192" t="s">
        <v>85</v>
      </c>
      <c r="AC817" s="192" t="s">
        <v>85</v>
      </c>
      <c r="AD817" s="192" t="s">
        <v>85</v>
      </c>
      <c r="AE817" s="192" t="s">
        <v>85</v>
      </c>
      <c r="AF817" s="192" t="s">
        <v>85</v>
      </c>
      <c r="AG817" s="192" t="s">
        <v>85</v>
      </c>
      <c r="AH817" s="192" t="s">
        <v>85</v>
      </c>
      <c r="AI817" s="192" t="s">
        <v>85</v>
      </c>
      <c r="AJ817" s="192">
        <v>0</v>
      </c>
      <c r="AK817" s="192">
        <v>0</v>
      </c>
      <c r="AL817" s="192">
        <f>0.1*$AL$2</f>
        <v>0.25</v>
      </c>
      <c r="AM817" s="192">
        <f>AM812</f>
        <v>2.7E-2</v>
      </c>
      <c r="AN817" s="192">
        <f>ROUNDUP(AN812/3,0)</f>
        <v>2</v>
      </c>
      <c r="AQ817" s="195">
        <f>AM817*I817*0.1+AL817</f>
        <v>0.25440639999999998</v>
      </c>
      <c r="AR817" s="195">
        <f t="shared" si="1019"/>
        <v>2.544064E-2</v>
      </c>
      <c r="AS817" s="196">
        <f t="shared" si="1020"/>
        <v>0</v>
      </c>
      <c r="AT817" s="196">
        <f t="shared" si="1021"/>
        <v>6.9961759999999998E-2</v>
      </c>
      <c r="AU817" s="195">
        <f>1333*J816*POWER(10,-6)</f>
        <v>2.9992499999999998E-5</v>
      </c>
      <c r="AV817" s="196">
        <f t="shared" si="1018"/>
        <v>0.3498387925</v>
      </c>
      <c r="AW817" s="197">
        <f t="shared" si="1022"/>
        <v>0</v>
      </c>
      <c r="AX817" s="197">
        <f t="shared" si="1023"/>
        <v>0</v>
      </c>
      <c r="AY817" s="197">
        <f t="shared" si="1024"/>
        <v>2.9911216758750003E-6</v>
      </c>
    </row>
    <row r="818" spans="1:59" s="192" customFormat="1" x14ac:dyDescent="0.3">
      <c r="A818" s="193"/>
      <c r="B818" s="193"/>
      <c r="D818" s="285"/>
      <c r="E818" s="286"/>
      <c r="F818" s="287"/>
      <c r="G818" s="193"/>
      <c r="H818" s="197"/>
      <c r="I818" s="196"/>
      <c r="J818" s="193"/>
      <c r="K818" s="193"/>
      <c r="L818" s="193"/>
      <c r="P818" s="192" t="s">
        <v>85</v>
      </c>
      <c r="Q818" s="192" t="s">
        <v>85</v>
      </c>
      <c r="R818" s="192" t="s">
        <v>85</v>
      </c>
      <c r="S818" s="192" t="s">
        <v>85</v>
      </c>
      <c r="T818" s="192" t="s">
        <v>85</v>
      </c>
      <c r="U818" s="192" t="s">
        <v>85</v>
      </c>
      <c r="V818" s="192" t="s">
        <v>85</v>
      </c>
      <c r="W818" s="192" t="s">
        <v>85</v>
      </c>
      <c r="X818" s="192" t="s">
        <v>85</v>
      </c>
      <c r="Y818" s="192" t="s">
        <v>85</v>
      </c>
      <c r="Z818" s="192" t="s">
        <v>85</v>
      </c>
      <c r="AA818" s="192" t="s">
        <v>85</v>
      </c>
      <c r="AB818" s="192" t="s">
        <v>85</v>
      </c>
      <c r="AC818" s="192" t="s">
        <v>85</v>
      </c>
      <c r="AD818" s="192" t="s">
        <v>85</v>
      </c>
      <c r="AE818" s="192" t="s">
        <v>85</v>
      </c>
      <c r="AF818" s="192" t="s">
        <v>85</v>
      </c>
      <c r="AG818" s="192" t="s">
        <v>85</v>
      </c>
      <c r="AH818" s="192" t="s">
        <v>85</v>
      </c>
      <c r="AI818" s="192" t="s">
        <v>85</v>
      </c>
      <c r="AQ818" s="195"/>
      <c r="AR818" s="195"/>
      <c r="AS818" s="196"/>
      <c r="AT818" s="196"/>
      <c r="AU818" s="195"/>
      <c r="AV818" s="196"/>
      <c r="AW818" s="197"/>
      <c r="AX818" s="197"/>
      <c r="AY818" s="197"/>
    </row>
    <row r="819" spans="1:59" s="192" customFormat="1" x14ac:dyDescent="0.3">
      <c r="A819" s="193"/>
      <c r="B819" s="193"/>
      <c r="D819" s="285"/>
      <c r="E819" s="286"/>
      <c r="F819" s="287"/>
      <c r="G819" s="193"/>
      <c r="H819" s="197"/>
      <c r="I819" s="196"/>
      <c r="J819" s="193"/>
      <c r="K819" s="193"/>
      <c r="L819" s="193"/>
      <c r="P819" s="192" t="s">
        <v>85</v>
      </c>
      <c r="Q819" s="192" t="s">
        <v>85</v>
      </c>
      <c r="R819" s="192" t="s">
        <v>85</v>
      </c>
      <c r="S819" s="192" t="s">
        <v>85</v>
      </c>
      <c r="T819" s="192" t="s">
        <v>85</v>
      </c>
      <c r="U819" s="192" t="s">
        <v>85</v>
      </c>
      <c r="V819" s="192" t="s">
        <v>85</v>
      </c>
      <c r="W819" s="192" t="s">
        <v>85</v>
      </c>
      <c r="X819" s="192" t="s">
        <v>85</v>
      </c>
      <c r="Y819" s="192" t="s">
        <v>85</v>
      </c>
      <c r="Z819" s="192" t="s">
        <v>85</v>
      </c>
      <c r="AA819" s="192" t="s">
        <v>85</v>
      </c>
      <c r="AB819" s="192" t="s">
        <v>85</v>
      </c>
      <c r="AC819" s="192" t="s">
        <v>85</v>
      </c>
      <c r="AD819" s="192" t="s">
        <v>85</v>
      </c>
      <c r="AE819" s="192" t="s">
        <v>85</v>
      </c>
      <c r="AF819" s="192" t="s">
        <v>85</v>
      </c>
      <c r="AG819" s="192" t="s">
        <v>85</v>
      </c>
      <c r="AH819" s="192" t="s">
        <v>85</v>
      </c>
      <c r="AI819" s="192" t="s">
        <v>85</v>
      </c>
      <c r="AQ819" s="195"/>
      <c r="AR819" s="195"/>
      <c r="AS819" s="196"/>
      <c r="AT819" s="196"/>
      <c r="AU819" s="195"/>
      <c r="AV819" s="196"/>
      <c r="AW819" s="197"/>
      <c r="AX819" s="197"/>
      <c r="AY819" s="197"/>
    </row>
    <row r="820" spans="1:59" s="192" customFormat="1" x14ac:dyDescent="0.3">
      <c r="A820" s="193"/>
      <c r="B820" s="193"/>
      <c r="D820" s="285"/>
      <c r="E820" s="286"/>
      <c r="F820" s="287"/>
      <c r="G820" s="193"/>
      <c r="H820" s="197"/>
      <c r="I820" s="196"/>
      <c r="J820" s="193"/>
      <c r="K820" s="193"/>
      <c r="L820" s="193"/>
      <c r="P820" s="192" t="s">
        <v>85</v>
      </c>
      <c r="Q820" s="192" t="s">
        <v>85</v>
      </c>
      <c r="R820" s="192" t="s">
        <v>85</v>
      </c>
      <c r="S820" s="192" t="s">
        <v>85</v>
      </c>
      <c r="T820" s="192" t="s">
        <v>85</v>
      </c>
      <c r="U820" s="192" t="s">
        <v>85</v>
      </c>
      <c r="V820" s="192" t="s">
        <v>85</v>
      </c>
      <c r="W820" s="192" t="s">
        <v>85</v>
      </c>
      <c r="X820" s="192" t="s">
        <v>85</v>
      </c>
      <c r="Y820" s="192" t="s">
        <v>85</v>
      </c>
      <c r="Z820" s="192" t="s">
        <v>85</v>
      </c>
      <c r="AA820" s="192" t="s">
        <v>85</v>
      </c>
      <c r="AB820" s="192" t="s">
        <v>85</v>
      </c>
      <c r="AC820" s="192" t="s">
        <v>85</v>
      </c>
      <c r="AD820" s="192" t="s">
        <v>85</v>
      </c>
      <c r="AE820" s="192" t="s">
        <v>85</v>
      </c>
      <c r="AF820" s="192" t="s">
        <v>85</v>
      </c>
      <c r="AG820" s="192" t="s">
        <v>85</v>
      </c>
      <c r="AH820" s="192" t="s">
        <v>85</v>
      </c>
      <c r="AI820" s="192" t="s">
        <v>85</v>
      </c>
      <c r="AQ820" s="195"/>
      <c r="AR820" s="195"/>
      <c r="AS820" s="196"/>
      <c r="AT820" s="196"/>
      <c r="AU820" s="195"/>
      <c r="AV820" s="196"/>
      <c r="AW820" s="197"/>
      <c r="AX820" s="197"/>
      <c r="AY820" s="197"/>
    </row>
    <row r="821" spans="1:59" ht="15" thickBot="1" x14ac:dyDescent="0.35">
      <c r="P821" t="s">
        <v>85</v>
      </c>
      <c r="Q821" t="s">
        <v>85</v>
      </c>
      <c r="R821" t="s">
        <v>85</v>
      </c>
      <c r="S821" t="s">
        <v>85</v>
      </c>
      <c r="T821" t="s">
        <v>85</v>
      </c>
      <c r="U821" t="s">
        <v>85</v>
      </c>
      <c r="V821" t="s">
        <v>85</v>
      </c>
      <c r="W821" t="s">
        <v>85</v>
      </c>
      <c r="X821" t="s">
        <v>85</v>
      </c>
      <c r="Y821" t="s">
        <v>85</v>
      </c>
      <c r="Z821" t="s">
        <v>85</v>
      </c>
      <c r="AA821" t="s">
        <v>85</v>
      </c>
      <c r="AB821" t="s">
        <v>85</v>
      </c>
      <c r="AC821" t="s">
        <v>85</v>
      </c>
      <c r="AD821" t="s">
        <v>85</v>
      </c>
      <c r="AE821" t="s">
        <v>85</v>
      </c>
      <c r="AF821" t="s">
        <v>85</v>
      </c>
      <c r="AG821" t="s">
        <v>85</v>
      </c>
      <c r="AH821" t="s">
        <v>85</v>
      </c>
      <c r="AI821" t="s">
        <v>85</v>
      </c>
    </row>
    <row r="822" spans="1:59" s="241" customFormat="1" ht="18" customHeight="1" x14ac:dyDescent="0.3">
      <c r="A822" s="232" t="s">
        <v>19</v>
      </c>
      <c r="B822" s="330" t="s">
        <v>431</v>
      </c>
      <c r="C822" s="53" t="s">
        <v>421</v>
      </c>
      <c r="D822" s="234" t="s">
        <v>180</v>
      </c>
      <c r="E822" s="166">
        <v>1.0000000000000001E-5</v>
      </c>
      <c r="F822" s="233">
        <v>1</v>
      </c>
      <c r="G822" s="232">
        <v>0.2</v>
      </c>
      <c r="H822" s="236">
        <f>E822*F822*G822</f>
        <v>2.0000000000000003E-6</v>
      </c>
      <c r="I822" s="237">
        <v>2.83</v>
      </c>
      <c r="J822" s="295">
        <f>I822</f>
        <v>2.83</v>
      </c>
      <c r="K822" s="239" t="s">
        <v>184</v>
      </c>
      <c r="L822" s="240">
        <f>I822*30</f>
        <v>84.9</v>
      </c>
      <c r="M822" s="241" t="str">
        <f t="shared" ref="M822:M823" si="1026">A822</f>
        <v>С1</v>
      </c>
      <c r="N822" s="241" t="str">
        <f t="shared" ref="N822:N823" si="1027">B822</f>
        <v>Вертикальная емкость хранения и расхода серной кислоты поз. Е-002/А
Рег. №ТО-95,
Заводской № 16,</v>
      </c>
      <c r="O822" s="241" t="str">
        <f t="shared" ref="O822:O823" si="1028">D822</f>
        <v>Полное-токси</v>
      </c>
      <c r="P822" s="241" t="s">
        <v>85</v>
      </c>
      <c r="Q822" s="241" t="s">
        <v>85</v>
      </c>
      <c r="R822" s="241" t="s">
        <v>85</v>
      </c>
      <c r="S822" s="241" t="s">
        <v>85</v>
      </c>
      <c r="T822" s="241" t="s">
        <v>85</v>
      </c>
      <c r="U822" s="241" t="s">
        <v>85</v>
      </c>
      <c r="V822" s="241" t="s">
        <v>85</v>
      </c>
      <c r="W822" s="241" t="s">
        <v>85</v>
      </c>
      <c r="X822" s="241" t="s">
        <v>85</v>
      </c>
      <c r="Y822" s="241" t="s">
        <v>85</v>
      </c>
      <c r="Z822" s="241" t="s">
        <v>85</v>
      </c>
      <c r="AA822" s="241" t="s">
        <v>85</v>
      </c>
      <c r="AB822" s="241" t="s">
        <v>85</v>
      </c>
      <c r="AC822" s="241" t="s">
        <v>85</v>
      </c>
      <c r="AD822" s="241" t="s">
        <v>85</v>
      </c>
      <c r="AE822" s="241" t="s">
        <v>85</v>
      </c>
      <c r="AF822" s="241" t="s">
        <v>85</v>
      </c>
      <c r="AG822" s="241" t="s">
        <v>85</v>
      </c>
      <c r="AH822" s="241" t="s">
        <v>85</v>
      </c>
      <c r="AI822" s="241">
        <v>101.88000000000001</v>
      </c>
      <c r="AJ822" s="242">
        <v>1</v>
      </c>
      <c r="AK822" s="242">
        <v>2</v>
      </c>
      <c r="AL822" s="243">
        <v>0.32</v>
      </c>
      <c r="AM822" s="243">
        <v>2.7E-2</v>
      </c>
      <c r="AN822" s="243">
        <v>3</v>
      </c>
      <c r="AQ822" s="244">
        <f>AM822*I822+AL822</f>
        <v>0.39641000000000004</v>
      </c>
      <c r="AR822" s="244">
        <f>0.1*AQ822</f>
        <v>3.964100000000001E-2</v>
      </c>
      <c r="AS822" s="245">
        <f>AJ822*3+0.25*AK822</f>
        <v>3.5</v>
      </c>
      <c r="AT822" s="245">
        <f>SUM(AQ822:AS822)/4</f>
        <v>0.98401274999999999</v>
      </c>
      <c r="AU822" s="244">
        <f>10068.2*J822*POWER(10,-6)</f>
        <v>2.8493006000000001E-2</v>
      </c>
      <c r="AV822" s="245">
        <f t="shared" ref="AV822:AV823" si="1029">AU822+AT822+AS822+AR822+AQ822</f>
        <v>4.9485567559999994</v>
      </c>
      <c r="AW822" s="246">
        <f>AJ822*H822</f>
        <v>2.0000000000000003E-6</v>
      </c>
      <c r="AX822" s="246">
        <f>H822*AK822</f>
        <v>4.0000000000000007E-6</v>
      </c>
      <c r="AY822" s="246">
        <f>H822*AV822</f>
        <v>9.8971135120000012E-6</v>
      </c>
    </row>
    <row r="823" spans="1:59" s="241" customFormat="1" x14ac:dyDescent="0.3">
      <c r="A823" s="232" t="s">
        <v>20</v>
      </c>
      <c r="B823" s="232" t="str">
        <f>B822</f>
        <v>Вертикальная емкость хранения и расхода серной кислоты поз. Е-002/А
Рег. №ТО-95,
Заводской № 16,</v>
      </c>
      <c r="C823" s="53" t="s">
        <v>442</v>
      </c>
      <c r="D823" s="234" t="s">
        <v>443</v>
      </c>
      <c r="E823" s="166">
        <v>1E-4</v>
      </c>
      <c r="F823" s="248">
        <v>1</v>
      </c>
      <c r="G823" s="232">
        <v>0.8</v>
      </c>
      <c r="H823" s="236">
        <f t="shared" ref="H823" si="1030">E823*F823*G823</f>
        <v>8.0000000000000007E-5</v>
      </c>
      <c r="I823" s="249">
        <f>0.2*I822</f>
        <v>0.56600000000000006</v>
      </c>
      <c r="J823" s="295">
        <f>I823</f>
        <v>0.56600000000000006</v>
      </c>
      <c r="K823" s="250" t="s">
        <v>185</v>
      </c>
      <c r="L823" s="251">
        <v>0</v>
      </c>
      <c r="M823" s="241" t="str">
        <f t="shared" si="1026"/>
        <v>С2</v>
      </c>
      <c r="N823" s="241" t="str">
        <f t="shared" si="1027"/>
        <v>Вертикальная емкость хранения и расхода серной кислоты поз. Е-002/А
Рег. №ТО-95,
Заводской № 16,</v>
      </c>
      <c r="O823" s="241" t="str">
        <f t="shared" si="1028"/>
        <v>Частиянон-токси</v>
      </c>
      <c r="P823" s="241" t="s">
        <v>85</v>
      </c>
      <c r="Q823" s="241" t="s">
        <v>85</v>
      </c>
      <c r="R823" s="241" t="s">
        <v>85</v>
      </c>
      <c r="S823" s="241" t="s">
        <v>85</v>
      </c>
      <c r="T823" s="241" t="s">
        <v>85</v>
      </c>
      <c r="U823" s="241" t="s">
        <v>85</v>
      </c>
      <c r="V823" s="241" t="s">
        <v>85</v>
      </c>
      <c r="W823" s="241" t="s">
        <v>85</v>
      </c>
      <c r="X823" s="241" t="s">
        <v>85</v>
      </c>
      <c r="Y823" s="241" t="s">
        <v>85</v>
      </c>
      <c r="Z823" s="241" t="s">
        <v>85</v>
      </c>
      <c r="AA823" s="241" t="s">
        <v>85</v>
      </c>
      <c r="AB823" s="241" t="s">
        <v>85</v>
      </c>
      <c r="AC823" s="241" t="s">
        <v>85</v>
      </c>
      <c r="AD823" s="241" t="s">
        <v>85</v>
      </c>
      <c r="AE823" s="241" t="s">
        <v>85</v>
      </c>
      <c r="AF823" s="241" t="s">
        <v>85</v>
      </c>
      <c r="AG823" s="241" t="s">
        <v>85</v>
      </c>
      <c r="AH823" s="241" t="s">
        <v>85</v>
      </c>
      <c r="AI823" s="241">
        <v>14.15</v>
      </c>
      <c r="AJ823" s="242">
        <v>0</v>
      </c>
      <c r="AK823" s="242">
        <v>2</v>
      </c>
      <c r="AL823" s="241">
        <f>AL822</f>
        <v>0.32</v>
      </c>
      <c r="AM823" s="241">
        <f>AM822</f>
        <v>2.7E-2</v>
      </c>
      <c r="AN823" s="241">
        <f>AN822</f>
        <v>3</v>
      </c>
      <c r="AQ823" s="244">
        <f>AM823*I823+AL823</f>
        <v>0.33528200000000002</v>
      </c>
      <c r="AR823" s="244">
        <f t="shared" ref="AR823" si="1031">0.1*AQ823</f>
        <v>3.3528200000000001E-2</v>
      </c>
      <c r="AS823" s="245">
        <f t="shared" ref="AS823" si="1032">AJ823*3+0.25*AK823</f>
        <v>0.5</v>
      </c>
      <c r="AT823" s="245">
        <f t="shared" ref="AT823" si="1033">SUM(AQ823:AS823)/4</f>
        <v>0.21720254999999999</v>
      </c>
      <c r="AU823" s="244">
        <f>10068.2*J823*POWER(10,-6)*10</f>
        <v>5.6986012000000009E-2</v>
      </c>
      <c r="AV823" s="245">
        <f t="shared" si="1029"/>
        <v>1.1429987619999999</v>
      </c>
      <c r="AW823" s="246">
        <f t="shared" ref="AW823" si="1034">AJ823*H823</f>
        <v>0</v>
      </c>
      <c r="AX823" s="246">
        <f t="shared" ref="AX823" si="1035">H823*AK823</f>
        <v>1.6000000000000001E-4</v>
      </c>
      <c r="AY823" s="246">
        <f t="shared" ref="AY823" si="1036">H823*AV823</f>
        <v>9.1439900960000009E-5</v>
      </c>
    </row>
    <row r="824" spans="1:59" s="241" customFormat="1" x14ac:dyDescent="0.3">
      <c r="A824" s="232"/>
      <c r="B824" s="232"/>
      <c r="C824" s="53"/>
      <c r="D824" s="234"/>
      <c r="E824" s="247"/>
      <c r="F824" s="248"/>
      <c r="G824" s="232"/>
      <c r="H824" s="236"/>
      <c r="I824" s="249"/>
      <c r="J824" s="252"/>
      <c r="K824" s="250" t="s">
        <v>186</v>
      </c>
      <c r="L824" s="251">
        <v>0</v>
      </c>
      <c r="P824" s="241" t="s">
        <v>85</v>
      </c>
      <c r="Q824" s="241" t="s">
        <v>85</v>
      </c>
      <c r="R824" s="241" t="s">
        <v>85</v>
      </c>
      <c r="S824" s="241" t="s">
        <v>85</v>
      </c>
      <c r="T824" s="241" t="s">
        <v>85</v>
      </c>
      <c r="U824" s="241" t="s">
        <v>85</v>
      </c>
      <c r="V824" s="241" t="s">
        <v>85</v>
      </c>
      <c r="W824" s="241" t="s">
        <v>85</v>
      </c>
      <c r="X824" s="241" t="s">
        <v>85</v>
      </c>
      <c r="Y824" s="241" t="s">
        <v>85</v>
      </c>
      <c r="Z824" s="241" t="s">
        <v>85</v>
      </c>
      <c r="AA824" s="241" t="s">
        <v>85</v>
      </c>
      <c r="AB824" s="241" t="s">
        <v>85</v>
      </c>
      <c r="AC824" s="241" t="s">
        <v>85</v>
      </c>
      <c r="AD824" s="241" t="s">
        <v>85</v>
      </c>
      <c r="AE824" s="241" t="s">
        <v>85</v>
      </c>
      <c r="AF824" s="241" t="s">
        <v>85</v>
      </c>
      <c r="AG824" s="241" t="s">
        <v>85</v>
      </c>
      <c r="AH824" s="241" t="s">
        <v>85</v>
      </c>
      <c r="AI824" s="241" t="s">
        <v>85</v>
      </c>
      <c r="AQ824" s="244"/>
      <c r="AR824" s="244"/>
      <c r="AS824" s="245"/>
      <c r="AT824" s="245"/>
      <c r="AU824" s="244"/>
      <c r="AV824" s="245"/>
      <c r="AW824" s="246"/>
      <c r="AX824" s="246"/>
      <c r="AY824" s="246"/>
    </row>
    <row r="825" spans="1:59" s="241" customFormat="1" x14ac:dyDescent="0.3">
      <c r="A825" s="232"/>
      <c r="B825" s="232"/>
      <c r="C825" s="53"/>
      <c r="D825" s="234"/>
      <c r="E825" s="235"/>
      <c r="F825" s="248"/>
      <c r="G825" s="232"/>
      <c r="H825" s="236"/>
      <c r="I825" s="249"/>
      <c r="J825" s="238"/>
      <c r="K825" s="250" t="s">
        <v>188</v>
      </c>
      <c r="L825" s="251">
        <v>0</v>
      </c>
      <c r="P825" s="241" t="s">
        <v>85</v>
      </c>
      <c r="Q825" s="241" t="s">
        <v>85</v>
      </c>
      <c r="R825" s="241" t="s">
        <v>85</v>
      </c>
      <c r="S825" s="241" t="s">
        <v>85</v>
      </c>
      <c r="T825" s="241" t="s">
        <v>85</v>
      </c>
      <c r="U825" s="241" t="s">
        <v>85</v>
      </c>
      <c r="V825" s="241" t="s">
        <v>85</v>
      </c>
      <c r="W825" s="241" t="s">
        <v>85</v>
      </c>
      <c r="X825" s="241" t="s">
        <v>85</v>
      </c>
      <c r="Y825" s="241" t="s">
        <v>85</v>
      </c>
      <c r="Z825" s="241" t="s">
        <v>85</v>
      </c>
      <c r="AA825" s="241" t="s">
        <v>85</v>
      </c>
      <c r="AB825" s="241" t="s">
        <v>85</v>
      </c>
      <c r="AC825" s="241" t="s">
        <v>85</v>
      </c>
      <c r="AD825" s="241" t="s">
        <v>85</v>
      </c>
      <c r="AE825" s="241" t="s">
        <v>85</v>
      </c>
      <c r="AF825" s="241" t="s">
        <v>85</v>
      </c>
      <c r="AG825" s="241" t="s">
        <v>85</v>
      </c>
      <c r="AH825" s="241" t="s">
        <v>85</v>
      </c>
      <c r="AI825" s="241" t="s">
        <v>85</v>
      </c>
      <c r="AQ825" s="244"/>
      <c r="AR825" s="244"/>
      <c r="AS825" s="245"/>
      <c r="AT825" s="245"/>
      <c r="AU825" s="244"/>
      <c r="AV825" s="245"/>
      <c r="AW825" s="246"/>
      <c r="AX825" s="246"/>
      <c r="AY825" s="246"/>
    </row>
    <row r="826" spans="1:59" s="241" customFormat="1" x14ac:dyDescent="0.3">
      <c r="A826" s="232"/>
      <c r="B826" s="232"/>
      <c r="C826" s="53"/>
      <c r="D826" s="234"/>
      <c r="E826" s="247"/>
      <c r="F826" s="248"/>
      <c r="G826" s="232"/>
      <c r="H826" s="236"/>
      <c r="I826" s="249"/>
      <c r="J826" s="238"/>
      <c r="K826" s="250" t="s">
        <v>189</v>
      </c>
      <c r="L826" s="251">
        <v>0</v>
      </c>
      <c r="P826" s="241" t="s">
        <v>85</v>
      </c>
      <c r="Q826" s="241" t="s">
        <v>85</v>
      </c>
      <c r="R826" s="241" t="s">
        <v>85</v>
      </c>
      <c r="S826" s="241" t="s">
        <v>85</v>
      </c>
      <c r="T826" s="241" t="s">
        <v>85</v>
      </c>
      <c r="U826" s="241" t="s">
        <v>85</v>
      </c>
      <c r="V826" s="241" t="s">
        <v>85</v>
      </c>
      <c r="W826" s="241" t="s">
        <v>85</v>
      </c>
      <c r="X826" s="241" t="s">
        <v>85</v>
      </c>
      <c r="Y826" s="241" t="s">
        <v>85</v>
      </c>
      <c r="Z826" s="241" t="s">
        <v>85</v>
      </c>
      <c r="AA826" s="241" t="s">
        <v>85</v>
      </c>
      <c r="AB826" s="241" t="s">
        <v>85</v>
      </c>
      <c r="AC826" s="241" t="s">
        <v>85</v>
      </c>
      <c r="AD826" s="241" t="s">
        <v>85</v>
      </c>
      <c r="AE826" s="241" t="s">
        <v>85</v>
      </c>
      <c r="AF826" s="241" t="s">
        <v>85</v>
      </c>
      <c r="AG826" s="241" t="s">
        <v>85</v>
      </c>
      <c r="AH826" s="241" t="s">
        <v>85</v>
      </c>
      <c r="AI826" s="241" t="s">
        <v>85</v>
      </c>
      <c r="AQ826" s="244"/>
      <c r="AR826" s="244"/>
      <c r="AS826" s="245"/>
      <c r="AT826" s="245"/>
      <c r="AU826" s="244"/>
      <c r="AV826" s="245"/>
      <c r="AW826" s="246"/>
      <c r="AX826" s="246"/>
      <c r="AY826" s="246"/>
    </row>
    <row r="827" spans="1:59" s="241" customFormat="1" ht="15" thickBot="1" x14ac:dyDescent="0.35">
      <c r="A827" s="232"/>
      <c r="B827" s="232"/>
      <c r="C827" s="53"/>
      <c r="D827" s="234"/>
      <c r="E827" s="247"/>
      <c r="F827" s="248"/>
      <c r="G827" s="232"/>
      <c r="H827" s="236"/>
      <c r="I827" s="249"/>
      <c r="J827" s="238"/>
      <c r="K827" s="255" t="s">
        <v>200</v>
      </c>
      <c r="L827" s="267">
        <v>24</v>
      </c>
      <c r="P827" s="241" t="s">
        <v>85</v>
      </c>
      <c r="Q827" s="241" t="s">
        <v>85</v>
      </c>
      <c r="R827" s="241" t="s">
        <v>85</v>
      </c>
      <c r="S827" s="241" t="s">
        <v>85</v>
      </c>
      <c r="T827" s="241" t="s">
        <v>85</v>
      </c>
      <c r="U827" s="241" t="s">
        <v>85</v>
      </c>
      <c r="V827" s="241" t="s">
        <v>85</v>
      </c>
      <c r="W827" s="241" t="s">
        <v>85</v>
      </c>
      <c r="X827" s="241" t="s">
        <v>85</v>
      </c>
      <c r="Y827" s="241" t="s">
        <v>85</v>
      </c>
      <c r="Z827" s="241" t="s">
        <v>85</v>
      </c>
      <c r="AA827" s="241" t="s">
        <v>85</v>
      </c>
      <c r="AB827" s="241" t="s">
        <v>85</v>
      </c>
      <c r="AC827" s="241" t="s">
        <v>85</v>
      </c>
      <c r="AD827" s="241" t="s">
        <v>85</v>
      </c>
      <c r="AE827" s="241" t="s">
        <v>85</v>
      </c>
      <c r="AF827" s="241" t="s">
        <v>85</v>
      </c>
      <c r="AG827" s="241" t="s">
        <v>85</v>
      </c>
      <c r="AH827" s="241" t="s">
        <v>85</v>
      </c>
      <c r="AI827" s="241" t="s">
        <v>85</v>
      </c>
      <c r="AQ827" s="244"/>
      <c r="AR827" s="244"/>
      <c r="AS827" s="245"/>
      <c r="AT827" s="245"/>
      <c r="AU827" s="244"/>
      <c r="AV827" s="245"/>
      <c r="AW827" s="246"/>
      <c r="AX827" s="246"/>
      <c r="AY827" s="246"/>
    </row>
    <row r="828" spans="1:59" s="241" customFormat="1" x14ac:dyDescent="0.3">
      <c r="A828" s="242"/>
      <c r="B828" s="242"/>
      <c r="D828" s="288"/>
      <c r="E828" s="289"/>
      <c r="F828" s="290"/>
      <c r="G828" s="242"/>
      <c r="H828" s="246"/>
      <c r="I828" s="245"/>
      <c r="J828" s="245"/>
      <c r="K828" s="242"/>
      <c r="L828" s="290"/>
      <c r="P828" s="241" t="s">
        <v>85</v>
      </c>
      <c r="Q828" s="241" t="s">
        <v>85</v>
      </c>
      <c r="R828" s="241" t="s">
        <v>85</v>
      </c>
      <c r="S828" s="241" t="s">
        <v>85</v>
      </c>
      <c r="T828" s="241" t="s">
        <v>85</v>
      </c>
      <c r="U828" s="241" t="s">
        <v>85</v>
      </c>
      <c r="V828" s="241" t="s">
        <v>85</v>
      </c>
      <c r="W828" s="241" t="s">
        <v>85</v>
      </c>
      <c r="X828" s="241" t="s">
        <v>85</v>
      </c>
      <c r="Y828" s="241" t="s">
        <v>85</v>
      </c>
      <c r="Z828" s="241" t="s">
        <v>85</v>
      </c>
      <c r="AA828" s="241" t="s">
        <v>85</v>
      </c>
      <c r="AB828" s="241" t="s">
        <v>85</v>
      </c>
      <c r="AC828" s="241" t="s">
        <v>85</v>
      </c>
      <c r="AD828" s="241" t="s">
        <v>85</v>
      </c>
      <c r="AE828" s="241" t="s">
        <v>85</v>
      </c>
      <c r="AF828" s="241" t="s">
        <v>85</v>
      </c>
      <c r="AG828" s="241" t="s">
        <v>85</v>
      </c>
      <c r="AH828" s="241" t="s">
        <v>85</v>
      </c>
      <c r="AI828" s="241" t="s">
        <v>85</v>
      </c>
      <c r="AQ828" s="244"/>
      <c r="AR828" s="244"/>
      <c r="AS828" s="245"/>
      <c r="AT828" s="245"/>
      <c r="AU828" s="244"/>
      <c r="AV828" s="245"/>
      <c r="AW828" s="246"/>
      <c r="AX828" s="246"/>
      <c r="AY828" s="246"/>
    </row>
    <row r="829" spans="1:59" s="241" customFormat="1" x14ac:dyDescent="0.3">
      <c r="A829" s="242"/>
      <c r="B829" s="242"/>
      <c r="D829" s="288"/>
      <c r="E829" s="289"/>
      <c r="F829" s="290"/>
      <c r="G829" s="242"/>
      <c r="H829" s="246"/>
      <c r="I829" s="245"/>
      <c r="J829" s="245"/>
      <c r="K829" s="242"/>
      <c r="L829" s="290"/>
      <c r="P829" s="241" t="s">
        <v>85</v>
      </c>
      <c r="Q829" s="241" t="s">
        <v>85</v>
      </c>
      <c r="R829" s="241" t="s">
        <v>85</v>
      </c>
      <c r="S829" s="241" t="s">
        <v>85</v>
      </c>
      <c r="T829" s="241" t="s">
        <v>85</v>
      </c>
      <c r="U829" s="241" t="s">
        <v>85</v>
      </c>
      <c r="V829" s="241" t="s">
        <v>85</v>
      </c>
      <c r="W829" s="241" t="s">
        <v>85</v>
      </c>
      <c r="X829" s="241" t="s">
        <v>85</v>
      </c>
      <c r="Y829" s="241" t="s">
        <v>85</v>
      </c>
      <c r="Z829" s="241" t="s">
        <v>85</v>
      </c>
      <c r="AA829" s="241" t="s">
        <v>85</v>
      </c>
      <c r="AB829" s="241" t="s">
        <v>85</v>
      </c>
      <c r="AC829" s="241" t="s">
        <v>85</v>
      </c>
      <c r="AD829" s="241" t="s">
        <v>85</v>
      </c>
      <c r="AE829" s="241" t="s">
        <v>85</v>
      </c>
      <c r="AF829" s="241" t="s">
        <v>85</v>
      </c>
      <c r="AG829" s="241" t="s">
        <v>85</v>
      </c>
      <c r="AH829" s="241" t="s">
        <v>85</v>
      </c>
      <c r="AI829" s="241" t="s">
        <v>85</v>
      </c>
      <c r="AQ829" s="244"/>
      <c r="AR829" s="244"/>
      <c r="AS829" s="245"/>
      <c r="AT829" s="245"/>
      <c r="AU829" s="244"/>
      <c r="AV829" s="245"/>
      <c r="AW829" s="246"/>
      <c r="AX829" s="246"/>
      <c r="AY829" s="246"/>
    </row>
    <row r="830" spans="1:59" s="241" customFormat="1" x14ac:dyDescent="0.3">
      <c r="A830" s="242"/>
      <c r="B830" s="242"/>
      <c r="D830" s="288"/>
      <c r="E830" s="289"/>
      <c r="F830" s="290"/>
      <c r="G830" s="242"/>
      <c r="H830" s="246"/>
      <c r="I830" s="245"/>
      <c r="J830" s="245"/>
      <c r="K830" s="242"/>
      <c r="L830" s="290"/>
      <c r="P830" s="241" t="s">
        <v>85</v>
      </c>
      <c r="Q830" s="241" t="s">
        <v>85</v>
      </c>
      <c r="R830" s="241" t="s">
        <v>85</v>
      </c>
      <c r="S830" s="241" t="s">
        <v>85</v>
      </c>
      <c r="T830" s="241" t="s">
        <v>85</v>
      </c>
      <c r="U830" s="241" t="s">
        <v>85</v>
      </c>
      <c r="V830" s="241" t="s">
        <v>85</v>
      </c>
      <c r="W830" s="241" t="s">
        <v>85</v>
      </c>
      <c r="X830" s="241" t="s">
        <v>85</v>
      </c>
      <c r="Y830" s="241" t="s">
        <v>85</v>
      </c>
      <c r="Z830" s="241" t="s">
        <v>85</v>
      </c>
      <c r="AA830" s="241" t="s">
        <v>85</v>
      </c>
      <c r="AB830" s="241" t="s">
        <v>85</v>
      </c>
      <c r="AC830" s="241" t="s">
        <v>85</v>
      </c>
      <c r="AD830" s="241" t="s">
        <v>85</v>
      </c>
      <c r="AE830" s="241" t="s">
        <v>85</v>
      </c>
      <c r="AF830" s="241" t="s">
        <v>85</v>
      </c>
      <c r="AG830" s="241" t="s">
        <v>85</v>
      </c>
      <c r="AH830" s="241" t="s">
        <v>85</v>
      </c>
      <c r="AI830" s="241" t="s">
        <v>85</v>
      </c>
      <c r="AQ830" s="244"/>
      <c r="AR830" s="244"/>
      <c r="AS830" s="245"/>
      <c r="AT830" s="245"/>
      <c r="AU830" s="244"/>
      <c r="AV830" s="245"/>
      <c r="AW830" s="246"/>
      <c r="AX830" s="246"/>
      <c r="AY830" s="246"/>
    </row>
    <row r="831" spans="1:59" s="328" customFormat="1" ht="15" thickBot="1" x14ac:dyDescent="0.35">
      <c r="A831" s="327"/>
      <c r="B831" s="327"/>
      <c r="D831" s="329"/>
      <c r="E831" s="327"/>
      <c r="F831" s="327"/>
      <c r="G831" s="327"/>
      <c r="H831" s="327"/>
      <c r="I831" s="327"/>
      <c r="J831" s="327"/>
      <c r="K831" s="327"/>
      <c r="P831" s="328" t="s">
        <v>85</v>
      </c>
      <c r="Q831" s="328" t="s">
        <v>85</v>
      </c>
      <c r="R831" s="328" t="s">
        <v>85</v>
      </c>
      <c r="S831" s="328" t="s">
        <v>85</v>
      </c>
      <c r="T831" s="328" t="s">
        <v>85</v>
      </c>
      <c r="U831" s="328" t="s">
        <v>85</v>
      </c>
      <c r="V831" s="328" t="s">
        <v>85</v>
      </c>
      <c r="W831" s="328" t="s">
        <v>85</v>
      </c>
      <c r="X831" s="328" t="s">
        <v>85</v>
      </c>
      <c r="Y831" s="328" t="s">
        <v>85</v>
      </c>
      <c r="Z831" s="328" t="s">
        <v>85</v>
      </c>
      <c r="AA831" s="328" t="s">
        <v>85</v>
      </c>
      <c r="AB831" s="328" t="s">
        <v>85</v>
      </c>
      <c r="AC831" s="328" t="s">
        <v>85</v>
      </c>
      <c r="AD831" s="328" t="s">
        <v>85</v>
      </c>
      <c r="AE831" s="328" t="s">
        <v>85</v>
      </c>
      <c r="AF831" s="328" t="s">
        <v>85</v>
      </c>
      <c r="AG831" s="328" t="s">
        <v>85</v>
      </c>
      <c r="AH831" s="328" t="s">
        <v>85</v>
      </c>
      <c r="AI831" s="328" t="s">
        <v>85</v>
      </c>
    </row>
    <row r="832" spans="1:59" ht="15" thickBot="1" x14ac:dyDescent="0.35">
      <c r="A832" s="48" t="s">
        <v>19</v>
      </c>
      <c r="B832" s="311" t="s">
        <v>432</v>
      </c>
      <c r="C832" s="179" t="s">
        <v>168</v>
      </c>
      <c r="D832" s="49" t="s">
        <v>60</v>
      </c>
      <c r="E832" s="166">
        <v>9.9999999999999995E-8</v>
      </c>
      <c r="F832" s="163">
        <v>111</v>
      </c>
      <c r="G832" s="48">
        <v>0.2</v>
      </c>
      <c r="H832" s="50">
        <f>E832*F832*G832</f>
        <v>2.2199999999999999E-6</v>
      </c>
      <c r="I832" s="164">
        <v>0.89600000000000002</v>
      </c>
      <c r="J832" s="162">
        <f>I832</f>
        <v>0.89600000000000002</v>
      </c>
      <c r="K832" s="172" t="s">
        <v>184</v>
      </c>
      <c r="L832" s="177">
        <f>I832*20</f>
        <v>17.920000000000002</v>
      </c>
      <c r="M832" s="92" t="str">
        <f t="shared" ref="M832:M837" si="1037">A832</f>
        <v>С1</v>
      </c>
      <c r="N832" s="92" t="str">
        <f t="shared" ref="N832:N837" si="1038">B832</f>
        <v>Трубопровод технологических углеводородов Рег. № ТТ-160</v>
      </c>
      <c r="O832" s="92" t="str">
        <f t="shared" ref="O832:O837" si="1039">D832</f>
        <v>Полное-пожар</v>
      </c>
      <c r="P832" s="92">
        <v>12</v>
      </c>
      <c r="Q832" s="92">
        <v>15.1</v>
      </c>
      <c r="R832" s="92">
        <v>19.600000000000001</v>
      </c>
      <c r="S832" s="92">
        <v>32.9</v>
      </c>
      <c r="T832" s="92" t="s">
        <v>85</v>
      </c>
      <c r="U832" s="92" t="s">
        <v>85</v>
      </c>
      <c r="V832" s="92" t="s">
        <v>85</v>
      </c>
      <c r="W832" s="92" t="s">
        <v>85</v>
      </c>
      <c r="X832" s="92" t="s">
        <v>85</v>
      </c>
      <c r="Y832" s="92" t="s">
        <v>85</v>
      </c>
      <c r="Z832" s="92" t="s">
        <v>85</v>
      </c>
      <c r="AA832" s="92" t="s">
        <v>85</v>
      </c>
      <c r="AB832" s="92" t="s">
        <v>85</v>
      </c>
      <c r="AC832" s="92" t="s">
        <v>85</v>
      </c>
      <c r="AD832" s="92" t="s">
        <v>85</v>
      </c>
      <c r="AE832" s="92" t="s">
        <v>85</v>
      </c>
      <c r="AF832" s="92" t="s">
        <v>85</v>
      </c>
      <c r="AG832" s="92" t="s">
        <v>85</v>
      </c>
      <c r="AH832" s="92" t="s">
        <v>85</v>
      </c>
      <c r="AI832" t="s">
        <v>85</v>
      </c>
      <c r="AJ832" s="52">
        <v>1</v>
      </c>
      <c r="AK832" s="52">
        <v>2</v>
      </c>
      <c r="AL832" s="165">
        <v>2.5</v>
      </c>
      <c r="AM832" s="165">
        <v>3.5999999999999997E-2</v>
      </c>
      <c r="AN832" s="165">
        <v>10</v>
      </c>
      <c r="AO832" s="92"/>
      <c r="AP832" s="92"/>
      <c r="AQ832" s="93">
        <f>AM832*I832+AL832</f>
        <v>2.5322559999999998</v>
      </c>
      <c r="AR832" s="93">
        <f>0.1*AQ832</f>
        <v>0.2532256</v>
      </c>
      <c r="AS832" s="94">
        <f>AJ832*3+0.25*AK832</f>
        <v>3.5</v>
      </c>
      <c r="AT832" s="94">
        <f>SUM(AQ832:AS832)/4</f>
        <v>1.5713703999999999</v>
      </c>
      <c r="AU832" s="93">
        <f>10068.2*J832*POWER(10,-6)</f>
        <v>9.0211071999999996E-3</v>
      </c>
      <c r="AV832" s="94">
        <f t="shared" ref="AV832:AV837" si="1040">AU832+AT832+AS832+AR832+AQ832</f>
        <v>7.8658731072000005</v>
      </c>
      <c r="AW832" s="95">
        <f>AJ832*H832</f>
        <v>2.2199999999999999E-6</v>
      </c>
      <c r="AX832" s="95">
        <f>H832*AK832</f>
        <v>4.4399999999999998E-6</v>
      </c>
      <c r="AY832" s="95">
        <f>H832*AV832</f>
        <v>1.7462238297984E-5</v>
      </c>
      <c r="BD832" s="363">
        <f>SUM(AW832:AW870)</f>
        <v>2.4629439999999998E-5</v>
      </c>
      <c r="BE832" s="363">
        <f>SUM(AX832:AX870)</f>
        <v>1.9627476000000002E-4</v>
      </c>
      <c r="BF832" s="98">
        <f>BD832/35</f>
        <v>7.0369828571428569E-7</v>
      </c>
      <c r="BG832" s="98">
        <f>BE832/35</f>
        <v>5.607850285714286E-6</v>
      </c>
    </row>
    <row r="833" spans="1:51" ht="15" thickBot="1" x14ac:dyDescent="0.35">
      <c r="A833" s="48" t="s">
        <v>20</v>
      </c>
      <c r="B833" s="48" t="str">
        <f>B832</f>
        <v>Трубопровод технологических углеводородов Рег. № ТТ-160</v>
      </c>
      <c r="C833" s="179" t="s">
        <v>183</v>
      </c>
      <c r="D833" s="49" t="s">
        <v>60</v>
      </c>
      <c r="E833" s="167">
        <f>E832</f>
        <v>9.9999999999999995E-8</v>
      </c>
      <c r="F833" s="168">
        <f>F832</f>
        <v>111</v>
      </c>
      <c r="G833" s="48">
        <v>0.04</v>
      </c>
      <c r="H833" s="50">
        <f t="shared" ref="H833:H837" si="1041">E833*F833*G833</f>
        <v>4.4399999999999995E-7</v>
      </c>
      <c r="I833" s="162">
        <f>I832</f>
        <v>0.89600000000000002</v>
      </c>
      <c r="J833" s="162">
        <f>I832</f>
        <v>0.89600000000000002</v>
      </c>
      <c r="K833" s="172" t="s">
        <v>185</v>
      </c>
      <c r="L833" s="177">
        <v>0</v>
      </c>
      <c r="M833" s="92" t="str">
        <f t="shared" si="1037"/>
        <v>С2</v>
      </c>
      <c r="N833" s="92" t="str">
        <f t="shared" si="1038"/>
        <v>Трубопровод технологических углеводородов Рег. № ТТ-160</v>
      </c>
      <c r="O833" s="92" t="str">
        <f t="shared" si="1039"/>
        <v>Полное-пожар</v>
      </c>
      <c r="P833" s="92">
        <v>12</v>
      </c>
      <c r="Q833" s="92">
        <v>15.1</v>
      </c>
      <c r="R833" s="92">
        <v>19.600000000000001</v>
      </c>
      <c r="S833" s="92">
        <v>32.9</v>
      </c>
      <c r="T833" s="92" t="s">
        <v>85</v>
      </c>
      <c r="U833" s="92" t="s">
        <v>85</v>
      </c>
      <c r="V833" s="92" t="s">
        <v>85</v>
      </c>
      <c r="W833" s="92" t="s">
        <v>85</v>
      </c>
      <c r="X833" s="92" t="s">
        <v>85</v>
      </c>
      <c r="Y833" s="92" t="s">
        <v>85</v>
      </c>
      <c r="Z833" s="92" t="s">
        <v>85</v>
      </c>
      <c r="AA833" s="92" t="s">
        <v>85</v>
      </c>
      <c r="AB833" s="92" t="s">
        <v>85</v>
      </c>
      <c r="AC833" s="92" t="s">
        <v>85</v>
      </c>
      <c r="AD833" s="92" t="s">
        <v>85</v>
      </c>
      <c r="AE833" s="92" t="s">
        <v>85</v>
      </c>
      <c r="AF833" s="92" t="s">
        <v>85</v>
      </c>
      <c r="AG833" s="92" t="s">
        <v>85</v>
      </c>
      <c r="AH833" s="92" t="s">
        <v>85</v>
      </c>
      <c r="AI833" t="s">
        <v>85</v>
      </c>
      <c r="AJ833" s="52">
        <v>1</v>
      </c>
      <c r="AK833" s="52">
        <v>2</v>
      </c>
      <c r="AL833" s="92">
        <f>AL832</f>
        <v>2.5</v>
      </c>
      <c r="AM833" s="92">
        <f>AM832</f>
        <v>3.5999999999999997E-2</v>
      </c>
      <c r="AN833" s="92">
        <f>AN832</f>
        <v>10</v>
      </c>
      <c r="AO833" s="92"/>
      <c r="AP833" s="92"/>
      <c r="AQ833" s="93">
        <f>AM833*I833+AL833</f>
        <v>2.5322559999999998</v>
      </c>
      <c r="AR833" s="93">
        <f t="shared" ref="AR833:AR837" si="1042">0.1*AQ833</f>
        <v>0.2532256</v>
      </c>
      <c r="AS833" s="94">
        <f t="shared" ref="AS833:AS837" si="1043">AJ833*3+0.25*AK833</f>
        <v>3.5</v>
      </c>
      <c r="AT833" s="94">
        <f t="shared" ref="AT833:AT837" si="1044">SUM(AQ833:AS833)/4</f>
        <v>1.5713703999999999</v>
      </c>
      <c r="AU833" s="93">
        <f>10068.2*J833*POWER(10,-6)*10</f>
        <v>9.0211072000000003E-2</v>
      </c>
      <c r="AV833" s="94">
        <f t="shared" si="1040"/>
        <v>7.9470630720000006</v>
      </c>
      <c r="AW833" s="95">
        <f t="shared" ref="AW833:AW837" si="1045">AJ833*H833</f>
        <v>4.4399999999999995E-7</v>
      </c>
      <c r="AX833" s="95">
        <f t="shared" ref="AX833:AX837" si="1046">H833*AK833</f>
        <v>8.879999999999999E-7</v>
      </c>
      <c r="AY833" s="95">
        <f t="shared" ref="AY833:AY837" si="1047">H833*AV833</f>
        <v>3.528496003968E-6</v>
      </c>
    </row>
    <row r="834" spans="1:51" x14ac:dyDescent="0.3">
      <c r="A834" s="48" t="s">
        <v>21</v>
      </c>
      <c r="B834" s="48" t="str">
        <f>B832</f>
        <v>Трубопровод технологических углеводородов Рег. № ТТ-160</v>
      </c>
      <c r="C834" s="179" t="s">
        <v>170</v>
      </c>
      <c r="D834" s="49" t="s">
        <v>61</v>
      </c>
      <c r="E834" s="167">
        <f>E832</f>
        <v>9.9999999999999995E-8</v>
      </c>
      <c r="F834" s="168">
        <f>F832</f>
        <v>111</v>
      </c>
      <c r="G834" s="48">
        <v>0.76</v>
      </c>
      <c r="H834" s="50">
        <f t="shared" si="1041"/>
        <v>8.4359999999999985E-6</v>
      </c>
      <c r="I834" s="162">
        <f>I832</f>
        <v>0.89600000000000002</v>
      </c>
      <c r="J834" s="48">
        <v>0</v>
      </c>
      <c r="K834" s="172" t="s">
        <v>186</v>
      </c>
      <c r="L834" s="177">
        <v>0</v>
      </c>
      <c r="M834" s="92" t="str">
        <f t="shared" si="1037"/>
        <v>С3</v>
      </c>
      <c r="N834" s="92" t="str">
        <f t="shared" si="1038"/>
        <v>Трубопровод технологических углеводородов Рег. № ТТ-160</v>
      </c>
      <c r="O834" s="92" t="str">
        <f t="shared" si="1039"/>
        <v>Полное-ликвидация</v>
      </c>
      <c r="P834" s="92" t="s">
        <v>85</v>
      </c>
      <c r="Q834" s="92" t="s">
        <v>85</v>
      </c>
      <c r="R834" s="92" t="s">
        <v>85</v>
      </c>
      <c r="S834" s="92" t="s">
        <v>85</v>
      </c>
      <c r="T834" s="92" t="s">
        <v>85</v>
      </c>
      <c r="U834" s="92" t="s">
        <v>85</v>
      </c>
      <c r="V834" s="92" t="s">
        <v>85</v>
      </c>
      <c r="W834" s="92" t="s">
        <v>85</v>
      </c>
      <c r="X834" s="92" t="s">
        <v>85</v>
      </c>
      <c r="Y834" s="92" t="s">
        <v>85</v>
      </c>
      <c r="Z834" s="92" t="s">
        <v>85</v>
      </c>
      <c r="AA834" s="92" t="s">
        <v>85</v>
      </c>
      <c r="AB834" s="92" t="s">
        <v>85</v>
      </c>
      <c r="AC834" s="92" t="s">
        <v>85</v>
      </c>
      <c r="AD834" s="92" t="s">
        <v>85</v>
      </c>
      <c r="AE834" s="92" t="s">
        <v>85</v>
      </c>
      <c r="AF834" s="92" t="s">
        <v>85</v>
      </c>
      <c r="AG834" s="92" t="s">
        <v>85</v>
      </c>
      <c r="AH834" s="92" t="s">
        <v>85</v>
      </c>
      <c r="AI834" t="s">
        <v>85</v>
      </c>
      <c r="AJ834" s="92">
        <v>0</v>
      </c>
      <c r="AK834" s="92">
        <v>0</v>
      </c>
      <c r="AL834" s="92">
        <f>AL832</f>
        <v>2.5</v>
      </c>
      <c r="AM834" s="92">
        <f>AM832</f>
        <v>3.5999999999999997E-2</v>
      </c>
      <c r="AN834" s="92">
        <f>AN832</f>
        <v>10</v>
      </c>
      <c r="AO834" s="92"/>
      <c r="AP834" s="92"/>
      <c r="AQ834" s="93">
        <f>AM834*I834*0.1+AL834</f>
        <v>2.5032255999999999</v>
      </c>
      <c r="AR834" s="93">
        <f t="shared" si="1042"/>
        <v>0.25032256000000003</v>
      </c>
      <c r="AS834" s="94">
        <f t="shared" si="1043"/>
        <v>0</v>
      </c>
      <c r="AT834" s="94">
        <f t="shared" si="1044"/>
        <v>0.68838703999999995</v>
      </c>
      <c r="AU834" s="93">
        <f>1333*J833*POWER(10,-6)</f>
        <v>1.1943679999999999E-3</v>
      </c>
      <c r="AV834" s="94">
        <f t="shared" si="1040"/>
        <v>3.4431295679999998</v>
      </c>
      <c r="AW834" s="95">
        <f t="shared" si="1045"/>
        <v>0</v>
      </c>
      <c r="AX834" s="95">
        <f t="shared" si="1046"/>
        <v>0</v>
      </c>
      <c r="AY834" s="95">
        <f t="shared" si="1047"/>
        <v>2.9046241035647993E-5</v>
      </c>
    </row>
    <row r="835" spans="1:51" x14ac:dyDescent="0.3">
      <c r="A835" s="48" t="s">
        <v>22</v>
      </c>
      <c r="B835" s="48" t="str">
        <f>B832</f>
        <v>Трубопровод технологических углеводородов Рег. № ТТ-160</v>
      </c>
      <c r="C835" s="179" t="s">
        <v>171</v>
      </c>
      <c r="D835" s="49" t="s">
        <v>86</v>
      </c>
      <c r="E835" s="166">
        <v>4.9999999999999998E-7</v>
      </c>
      <c r="F835" s="168">
        <f>F832</f>
        <v>111</v>
      </c>
      <c r="G835" s="48">
        <v>0.2</v>
      </c>
      <c r="H835" s="50">
        <f t="shared" si="1041"/>
        <v>1.11E-5</v>
      </c>
      <c r="I835" s="162">
        <f>0.15*I832</f>
        <v>0.13439999999999999</v>
      </c>
      <c r="J835" s="162">
        <f>I835</f>
        <v>0.13439999999999999</v>
      </c>
      <c r="K835" s="174" t="s">
        <v>188</v>
      </c>
      <c r="L835" s="178">
        <v>45390</v>
      </c>
      <c r="M835" s="92" t="str">
        <f t="shared" si="1037"/>
        <v>С4</v>
      </c>
      <c r="N835" s="92" t="str">
        <f t="shared" si="1038"/>
        <v>Трубопровод технологических углеводородов Рег. № ТТ-160</v>
      </c>
      <c r="O835" s="92" t="str">
        <f t="shared" si="1039"/>
        <v>Частичное-пожар</v>
      </c>
      <c r="P835" s="92">
        <v>6.4</v>
      </c>
      <c r="Q835" s="92">
        <v>7.8</v>
      </c>
      <c r="R835" s="92">
        <v>9.6999999999999993</v>
      </c>
      <c r="S835" s="92">
        <v>15.3</v>
      </c>
      <c r="T835" s="92" t="s">
        <v>85</v>
      </c>
      <c r="U835" s="92" t="s">
        <v>85</v>
      </c>
      <c r="V835" s="92" t="s">
        <v>85</v>
      </c>
      <c r="W835" s="92" t="s">
        <v>85</v>
      </c>
      <c r="X835" s="92" t="s">
        <v>85</v>
      </c>
      <c r="Y835" s="92" t="s">
        <v>85</v>
      </c>
      <c r="Z835" s="92" t="s">
        <v>85</v>
      </c>
      <c r="AA835" s="92" t="s">
        <v>85</v>
      </c>
      <c r="AB835" s="92" t="s">
        <v>85</v>
      </c>
      <c r="AC835" s="92" t="s">
        <v>85</v>
      </c>
      <c r="AD835" s="92" t="s">
        <v>85</v>
      </c>
      <c r="AE835" s="92" t="s">
        <v>85</v>
      </c>
      <c r="AF835" s="92" t="s">
        <v>85</v>
      </c>
      <c r="AG835" s="92" t="s">
        <v>85</v>
      </c>
      <c r="AH835" s="92" t="s">
        <v>85</v>
      </c>
      <c r="AI835" t="s">
        <v>85</v>
      </c>
      <c r="AJ835" s="92">
        <v>0</v>
      </c>
      <c r="AK835" s="92">
        <v>2</v>
      </c>
      <c r="AL835" s="92">
        <f>0.1*$AL$2</f>
        <v>0.25</v>
      </c>
      <c r="AM835" s="92">
        <f>AM832</f>
        <v>3.5999999999999997E-2</v>
      </c>
      <c r="AN835" s="92">
        <f>ROUNDUP(AN832/3,0)</f>
        <v>4</v>
      </c>
      <c r="AO835" s="92"/>
      <c r="AP835" s="92"/>
      <c r="AQ835" s="93">
        <f>AM835*I835+AL835</f>
        <v>0.25483840000000002</v>
      </c>
      <c r="AR835" s="93">
        <f t="shared" si="1042"/>
        <v>2.5483840000000004E-2</v>
      </c>
      <c r="AS835" s="94">
        <f t="shared" si="1043"/>
        <v>0.5</v>
      </c>
      <c r="AT835" s="94">
        <f t="shared" si="1044"/>
        <v>0.19508056000000001</v>
      </c>
      <c r="AU835" s="93">
        <f>10068.2*J835*POWER(10,-6)</f>
        <v>1.3531660799999999E-3</v>
      </c>
      <c r="AV835" s="94">
        <f t="shared" si="1040"/>
        <v>0.97675596608000004</v>
      </c>
      <c r="AW835" s="95">
        <f t="shared" si="1045"/>
        <v>0</v>
      </c>
      <c r="AX835" s="95">
        <f t="shared" si="1046"/>
        <v>2.2200000000000001E-5</v>
      </c>
      <c r="AY835" s="95">
        <f t="shared" si="1047"/>
        <v>1.0841991223488001E-5</v>
      </c>
    </row>
    <row r="836" spans="1:51" x14ac:dyDescent="0.3">
      <c r="A836" s="48" t="s">
        <v>23</v>
      </c>
      <c r="B836" s="48" t="str">
        <f>B832</f>
        <v>Трубопровод технологических углеводородов Рег. № ТТ-160</v>
      </c>
      <c r="C836" s="179" t="s">
        <v>199</v>
      </c>
      <c r="D836" s="49" t="s">
        <v>86</v>
      </c>
      <c r="E836" s="167">
        <f>E835</f>
        <v>4.9999999999999998E-7</v>
      </c>
      <c r="F836" s="168">
        <f>F832</f>
        <v>111</v>
      </c>
      <c r="G836" s="48">
        <v>0.04</v>
      </c>
      <c r="H836" s="50">
        <f t="shared" si="1041"/>
        <v>2.2199999999999999E-6</v>
      </c>
      <c r="I836" s="162">
        <f>0.15*I832</f>
        <v>0.13439999999999999</v>
      </c>
      <c r="J836" s="162">
        <f>I835</f>
        <v>0.13439999999999999</v>
      </c>
      <c r="K836" s="174" t="s">
        <v>189</v>
      </c>
      <c r="L836" s="178">
        <v>0</v>
      </c>
      <c r="M836" s="92" t="str">
        <f t="shared" si="1037"/>
        <v>С5</v>
      </c>
      <c r="N836" s="92" t="str">
        <f t="shared" si="1038"/>
        <v>Трубопровод технологических углеводородов Рег. № ТТ-160</v>
      </c>
      <c r="O836" s="92" t="str">
        <f t="shared" si="1039"/>
        <v>Частичное-пожар</v>
      </c>
      <c r="P836" s="92">
        <v>6.4</v>
      </c>
      <c r="Q836" s="92">
        <v>7.8</v>
      </c>
      <c r="R836" s="92">
        <v>9.6999999999999993</v>
      </c>
      <c r="S836" s="92">
        <v>15.3</v>
      </c>
      <c r="T836" s="92" t="s">
        <v>85</v>
      </c>
      <c r="U836" s="92" t="s">
        <v>85</v>
      </c>
      <c r="V836" s="92" t="s">
        <v>85</v>
      </c>
      <c r="W836" s="92" t="s">
        <v>85</v>
      </c>
      <c r="X836" s="92" t="s">
        <v>85</v>
      </c>
      <c r="Y836" s="92" t="s">
        <v>85</v>
      </c>
      <c r="Z836" s="92" t="s">
        <v>85</v>
      </c>
      <c r="AA836" s="92" t="s">
        <v>85</v>
      </c>
      <c r="AB836" s="92" t="s">
        <v>85</v>
      </c>
      <c r="AC836" s="92" t="s">
        <v>85</v>
      </c>
      <c r="AD836" s="92" t="s">
        <v>85</v>
      </c>
      <c r="AE836" s="92" t="s">
        <v>85</v>
      </c>
      <c r="AF836" s="92" t="s">
        <v>85</v>
      </c>
      <c r="AG836" s="92" t="s">
        <v>85</v>
      </c>
      <c r="AH836" s="92" t="s">
        <v>85</v>
      </c>
      <c r="AI836" t="s">
        <v>85</v>
      </c>
      <c r="AJ836" s="92">
        <v>0</v>
      </c>
      <c r="AK836" s="92">
        <v>1</v>
      </c>
      <c r="AL836" s="92">
        <f t="shared" ref="AL836:AL837" si="1048">0.1*$AL$2</f>
        <v>0.25</v>
      </c>
      <c r="AM836" s="92">
        <f>AM832</f>
        <v>3.5999999999999997E-2</v>
      </c>
      <c r="AN836" s="92">
        <f>ROUNDUP(AN832/3,0)</f>
        <v>4</v>
      </c>
      <c r="AO836" s="92"/>
      <c r="AP836" s="92"/>
      <c r="AQ836" s="93">
        <f t="shared" ref="AQ836" si="1049">AM836*I836+AL836</f>
        <v>0.25483840000000002</v>
      </c>
      <c r="AR836" s="93">
        <f t="shared" si="1042"/>
        <v>2.5483840000000004E-2</v>
      </c>
      <c r="AS836" s="94">
        <f t="shared" si="1043"/>
        <v>0.25</v>
      </c>
      <c r="AT836" s="94">
        <f t="shared" si="1044"/>
        <v>0.13258056000000001</v>
      </c>
      <c r="AU836" s="93">
        <f>10068.2*J836*POWER(10,-6)*10</f>
        <v>1.3531660799999999E-2</v>
      </c>
      <c r="AV836" s="94">
        <f t="shared" si="1040"/>
        <v>0.67643446080000003</v>
      </c>
      <c r="AW836" s="95">
        <f t="shared" si="1045"/>
        <v>0</v>
      </c>
      <c r="AX836" s="95">
        <f t="shared" si="1046"/>
        <v>2.2199999999999999E-6</v>
      </c>
      <c r="AY836" s="95">
        <f t="shared" si="1047"/>
        <v>1.5016845029759999E-6</v>
      </c>
    </row>
    <row r="837" spans="1:51" ht="15" thickBot="1" x14ac:dyDescent="0.35">
      <c r="A837" s="48" t="s">
        <v>24</v>
      </c>
      <c r="B837" s="48" t="str">
        <f>B832</f>
        <v>Трубопровод технологических углеводородов Рег. № ТТ-160</v>
      </c>
      <c r="C837" s="179" t="s">
        <v>173</v>
      </c>
      <c r="D837" s="49" t="s">
        <v>62</v>
      </c>
      <c r="E837" s="167">
        <f>E835</f>
        <v>4.9999999999999998E-7</v>
      </c>
      <c r="F837" s="168">
        <f>F832</f>
        <v>111</v>
      </c>
      <c r="G837" s="48">
        <v>0.76</v>
      </c>
      <c r="H837" s="50">
        <f t="shared" si="1041"/>
        <v>4.2179999999999999E-5</v>
      </c>
      <c r="I837" s="162">
        <f>0.15*I832</f>
        <v>0.13439999999999999</v>
      </c>
      <c r="J837" s="48">
        <v>0</v>
      </c>
      <c r="K837" s="175" t="s">
        <v>200</v>
      </c>
      <c r="L837" s="181">
        <v>3</v>
      </c>
      <c r="M837" s="92" t="str">
        <f t="shared" si="1037"/>
        <v>С6</v>
      </c>
      <c r="N837" s="92" t="str">
        <f t="shared" si="1038"/>
        <v>Трубопровод технологических углеводородов Рег. № ТТ-160</v>
      </c>
      <c r="O837" s="92" t="str">
        <f t="shared" si="1039"/>
        <v>Частичное-ликвидация</v>
      </c>
      <c r="P837" s="92" t="s">
        <v>85</v>
      </c>
      <c r="Q837" s="92" t="s">
        <v>85</v>
      </c>
      <c r="R837" s="92" t="s">
        <v>85</v>
      </c>
      <c r="S837" s="92" t="s">
        <v>85</v>
      </c>
      <c r="T837" s="92" t="s">
        <v>85</v>
      </c>
      <c r="U837" s="92" t="s">
        <v>85</v>
      </c>
      <c r="V837" s="92" t="s">
        <v>85</v>
      </c>
      <c r="W837" s="92" t="s">
        <v>85</v>
      </c>
      <c r="X837" s="92" t="s">
        <v>85</v>
      </c>
      <c r="Y837" s="92" t="s">
        <v>85</v>
      </c>
      <c r="Z837" s="92" t="s">
        <v>85</v>
      </c>
      <c r="AA837" s="92" t="s">
        <v>85</v>
      </c>
      <c r="AB837" s="92" t="s">
        <v>85</v>
      </c>
      <c r="AC837" s="92" t="s">
        <v>85</v>
      </c>
      <c r="AD837" s="92" t="s">
        <v>85</v>
      </c>
      <c r="AE837" s="92" t="s">
        <v>85</v>
      </c>
      <c r="AF837" s="92" t="s">
        <v>85</v>
      </c>
      <c r="AG837" s="92" t="s">
        <v>85</v>
      </c>
      <c r="AH837" s="92" t="s">
        <v>85</v>
      </c>
      <c r="AI837" t="s">
        <v>85</v>
      </c>
      <c r="AJ837" s="92">
        <v>0</v>
      </c>
      <c r="AK837" s="92">
        <v>0</v>
      </c>
      <c r="AL837" s="92">
        <f t="shared" si="1048"/>
        <v>0.25</v>
      </c>
      <c r="AM837" s="92">
        <f>AM832</f>
        <v>3.5999999999999997E-2</v>
      </c>
      <c r="AN837" s="92">
        <f>ROUNDUP(AN832/3,0)</f>
        <v>4</v>
      </c>
      <c r="AO837" s="92"/>
      <c r="AP837" s="92"/>
      <c r="AQ837" s="93">
        <f>AM837*I837*0.1+AL837</f>
        <v>0.25048384000000001</v>
      </c>
      <c r="AR837" s="93">
        <f t="shared" si="1042"/>
        <v>2.5048384000000003E-2</v>
      </c>
      <c r="AS837" s="94">
        <f t="shared" si="1043"/>
        <v>0</v>
      </c>
      <c r="AT837" s="94">
        <f t="shared" si="1044"/>
        <v>6.8883055999999998E-2</v>
      </c>
      <c r="AU837" s="93">
        <f>1333*J836*POWER(10,-6)</f>
        <v>1.7915519999999997E-4</v>
      </c>
      <c r="AV837" s="94">
        <f t="shared" si="1040"/>
        <v>0.34459443519999999</v>
      </c>
      <c r="AW837" s="95">
        <f t="shared" si="1045"/>
        <v>0</v>
      </c>
      <c r="AX837" s="95">
        <f t="shared" si="1046"/>
        <v>0</v>
      </c>
      <c r="AY837" s="95">
        <f t="shared" si="1047"/>
        <v>1.4534993276735999E-5</v>
      </c>
    </row>
    <row r="838" spans="1:51" x14ac:dyDescent="0.3">
      <c r="A838" s="48"/>
      <c r="B838" s="48"/>
      <c r="C838" s="179"/>
      <c r="D838" s="49"/>
      <c r="E838" s="167"/>
      <c r="F838" s="168"/>
      <c r="G838" s="48"/>
      <c r="H838" s="50"/>
      <c r="I838" s="162"/>
      <c r="J838" s="48"/>
      <c r="K838" s="292"/>
      <c r="L838" s="294"/>
      <c r="M838" s="92"/>
      <c r="N838" s="92"/>
      <c r="O838" s="92"/>
      <c r="P838" s="92" t="s">
        <v>85</v>
      </c>
      <c r="Q838" s="92" t="s">
        <v>85</v>
      </c>
      <c r="R838" s="92" t="s">
        <v>85</v>
      </c>
      <c r="S838" s="92" t="s">
        <v>85</v>
      </c>
      <c r="T838" s="92" t="s">
        <v>85</v>
      </c>
      <c r="U838" s="92" t="s">
        <v>85</v>
      </c>
      <c r="V838" s="92" t="s">
        <v>85</v>
      </c>
      <c r="W838" s="92" t="s">
        <v>85</v>
      </c>
      <c r="X838" s="92" t="s">
        <v>85</v>
      </c>
      <c r="Y838" s="92" t="s">
        <v>85</v>
      </c>
      <c r="Z838" s="92" t="s">
        <v>85</v>
      </c>
      <c r="AA838" s="92" t="s">
        <v>85</v>
      </c>
      <c r="AB838" s="92" t="s">
        <v>85</v>
      </c>
      <c r="AC838" s="92" t="s">
        <v>85</v>
      </c>
      <c r="AD838" s="92" t="s">
        <v>85</v>
      </c>
      <c r="AE838" s="92" t="s">
        <v>85</v>
      </c>
      <c r="AF838" s="92" t="s">
        <v>85</v>
      </c>
      <c r="AG838" s="92" t="s">
        <v>85</v>
      </c>
      <c r="AH838" s="92" t="s">
        <v>85</v>
      </c>
      <c r="AI838" t="s">
        <v>85</v>
      </c>
      <c r="AJ838" s="92"/>
      <c r="AK838" s="92"/>
      <c r="AL838" s="92"/>
      <c r="AM838" s="92"/>
      <c r="AN838" s="92"/>
      <c r="AO838" s="92"/>
      <c r="AP838" s="92"/>
      <c r="AQ838" s="93"/>
      <c r="AR838" s="93"/>
      <c r="AS838" s="94"/>
      <c r="AT838" s="94"/>
      <c r="AU838" s="93"/>
      <c r="AV838" s="94"/>
      <c r="AW838" s="95"/>
      <c r="AX838" s="95"/>
      <c r="AY838" s="95"/>
    </row>
    <row r="839" spans="1:51" s="281" customFormat="1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 t="s">
        <v>85</v>
      </c>
      <c r="Q839" s="48" t="s">
        <v>85</v>
      </c>
      <c r="R839" s="48" t="s">
        <v>85</v>
      </c>
      <c r="S839" s="48" t="s">
        <v>85</v>
      </c>
      <c r="T839" s="48" t="s">
        <v>85</v>
      </c>
      <c r="U839" s="48" t="s">
        <v>85</v>
      </c>
      <c r="V839" s="48" t="s">
        <v>85</v>
      </c>
      <c r="W839" s="48" t="s">
        <v>85</v>
      </c>
      <c r="X839" s="48" t="s">
        <v>85</v>
      </c>
      <c r="Y839" s="48" t="s">
        <v>85</v>
      </c>
      <c r="Z839" s="48" t="s">
        <v>85</v>
      </c>
      <c r="AA839" s="48" t="s">
        <v>85</v>
      </c>
      <c r="AB839" s="48" t="s">
        <v>85</v>
      </c>
      <c r="AC839" s="48" t="s">
        <v>85</v>
      </c>
      <c r="AD839" s="48" t="s">
        <v>85</v>
      </c>
      <c r="AE839" s="48" t="s">
        <v>85</v>
      </c>
      <c r="AF839" s="48" t="s">
        <v>85</v>
      </c>
      <c r="AG839" s="48" t="s">
        <v>85</v>
      </c>
      <c r="AH839" s="48" t="s">
        <v>85</v>
      </c>
      <c r="AI839" s="281" t="s">
        <v>85</v>
      </c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</row>
    <row r="840" spans="1:51" s="281" customFormat="1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 t="s">
        <v>85</v>
      </c>
      <c r="Q840" s="48" t="s">
        <v>85</v>
      </c>
      <c r="R840" s="48" t="s">
        <v>85</v>
      </c>
      <c r="S840" s="48" t="s">
        <v>85</v>
      </c>
      <c r="T840" s="48" t="s">
        <v>85</v>
      </c>
      <c r="U840" s="48" t="s">
        <v>85</v>
      </c>
      <c r="V840" s="48" t="s">
        <v>85</v>
      </c>
      <c r="W840" s="48" t="s">
        <v>85</v>
      </c>
      <c r="X840" s="48" t="s">
        <v>85</v>
      </c>
      <c r="Y840" s="48" t="s">
        <v>85</v>
      </c>
      <c r="Z840" s="48" t="s">
        <v>85</v>
      </c>
      <c r="AA840" s="48" t="s">
        <v>85</v>
      </c>
      <c r="AB840" s="48" t="s">
        <v>85</v>
      </c>
      <c r="AC840" s="48" t="s">
        <v>85</v>
      </c>
      <c r="AD840" s="48" t="s">
        <v>85</v>
      </c>
      <c r="AE840" s="48" t="s">
        <v>85</v>
      </c>
      <c r="AF840" s="48" t="s">
        <v>85</v>
      </c>
      <c r="AG840" s="48" t="s">
        <v>85</v>
      </c>
      <c r="AH840" s="48" t="s">
        <v>85</v>
      </c>
      <c r="AI840" s="281" t="s">
        <v>85</v>
      </c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</row>
    <row r="841" spans="1:51" ht="15" thickBot="1" x14ac:dyDescent="0.35">
      <c r="P841" t="s">
        <v>85</v>
      </c>
      <c r="Q841" t="s">
        <v>85</v>
      </c>
      <c r="R841" t="s">
        <v>85</v>
      </c>
      <c r="S841" t="s">
        <v>85</v>
      </c>
      <c r="T841" t="s">
        <v>85</v>
      </c>
      <c r="U841" t="s">
        <v>85</v>
      </c>
      <c r="V841" t="s">
        <v>85</v>
      </c>
      <c r="W841" t="s">
        <v>85</v>
      </c>
      <c r="X841" t="s">
        <v>85</v>
      </c>
      <c r="Y841" t="s">
        <v>85</v>
      </c>
      <c r="Z841" t="s">
        <v>85</v>
      </c>
      <c r="AA841" t="s">
        <v>85</v>
      </c>
      <c r="AB841" t="s">
        <v>85</v>
      </c>
      <c r="AC841" t="s">
        <v>85</v>
      </c>
      <c r="AD841" t="s">
        <v>85</v>
      </c>
      <c r="AE841" t="s">
        <v>85</v>
      </c>
      <c r="AF841" t="s">
        <v>85</v>
      </c>
      <c r="AG841" t="s">
        <v>85</v>
      </c>
      <c r="AH841" t="s">
        <v>85</v>
      </c>
      <c r="AI841" t="s">
        <v>85</v>
      </c>
    </row>
    <row r="842" spans="1:51" ht="42.6" thickBot="1" x14ac:dyDescent="0.35">
      <c r="A842" s="48" t="s">
        <v>19</v>
      </c>
      <c r="B842" s="311" t="s">
        <v>433</v>
      </c>
      <c r="C842" s="179" t="s">
        <v>168</v>
      </c>
      <c r="D842" s="49" t="s">
        <v>60</v>
      </c>
      <c r="E842" s="166">
        <v>9.9999999999999995E-8</v>
      </c>
      <c r="F842" s="163">
        <v>369</v>
      </c>
      <c r="G842" s="48">
        <v>0.2</v>
      </c>
      <c r="H842" s="50">
        <f>E842*F842*G842</f>
        <v>7.3799999999999996E-6</v>
      </c>
      <c r="I842" s="164">
        <v>4.6900000000000004</v>
      </c>
      <c r="J842" s="162">
        <f>I842</f>
        <v>4.6900000000000004</v>
      </c>
      <c r="K842" s="172" t="s">
        <v>184</v>
      </c>
      <c r="L842" s="177">
        <f>I842*20</f>
        <v>93.800000000000011</v>
      </c>
      <c r="M842" s="92" t="str">
        <f t="shared" ref="M842:M847" si="1050">A842</f>
        <v>С1</v>
      </c>
      <c r="N842" s="92" t="str">
        <f t="shared" ref="N842:N847" si="1051">B842</f>
        <v>Трубопровод суспензии
Рег. № ТТ-182, в составе с горячими удвоенными откидными клапанами поз. МЕ-601А/В,</v>
      </c>
      <c r="O842" s="92" t="str">
        <f t="shared" ref="O842:O847" si="1052">D842</f>
        <v>Полное-пожар</v>
      </c>
      <c r="P842" s="92">
        <v>14.6</v>
      </c>
      <c r="Q842" s="92">
        <v>19.5</v>
      </c>
      <c r="R842" s="92">
        <v>26.7</v>
      </c>
      <c r="S842" s="92">
        <v>48.3</v>
      </c>
      <c r="T842" s="92" t="s">
        <v>85</v>
      </c>
      <c r="U842" s="92" t="s">
        <v>85</v>
      </c>
      <c r="V842" s="92" t="s">
        <v>85</v>
      </c>
      <c r="W842" s="92" t="s">
        <v>85</v>
      </c>
      <c r="X842" s="92" t="s">
        <v>85</v>
      </c>
      <c r="Y842" s="92" t="s">
        <v>85</v>
      </c>
      <c r="Z842" s="92" t="s">
        <v>85</v>
      </c>
      <c r="AA842" s="92" t="s">
        <v>85</v>
      </c>
      <c r="AB842" s="92" t="s">
        <v>85</v>
      </c>
      <c r="AC842" s="92" t="s">
        <v>85</v>
      </c>
      <c r="AD842" s="92" t="s">
        <v>85</v>
      </c>
      <c r="AE842" s="92" t="s">
        <v>85</v>
      </c>
      <c r="AF842" s="92" t="s">
        <v>85</v>
      </c>
      <c r="AG842" s="92" t="s">
        <v>85</v>
      </c>
      <c r="AH842" s="92" t="s">
        <v>85</v>
      </c>
      <c r="AI842" t="s">
        <v>85</v>
      </c>
      <c r="AJ842" s="52">
        <v>1</v>
      </c>
      <c r="AK842" s="52">
        <v>2</v>
      </c>
      <c r="AL842" s="165">
        <v>2.5</v>
      </c>
      <c r="AM842" s="165">
        <v>3.5999999999999997E-2</v>
      </c>
      <c r="AN842" s="165">
        <v>10</v>
      </c>
      <c r="AO842" s="92"/>
      <c r="AP842" s="92"/>
      <c r="AQ842" s="93">
        <f>AM842*I842+AL842</f>
        <v>2.6688399999999999</v>
      </c>
      <c r="AR842" s="93">
        <f>0.1*AQ842</f>
        <v>0.26688400000000001</v>
      </c>
      <c r="AS842" s="94">
        <f>AJ842*3+0.25*AK842</f>
        <v>3.5</v>
      </c>
      <c r="AT842" s="94">
        <f>SUM(AQ842:AS842)/4</f>
        <v>1.6089310000000001</v>
      </c>
      <c r="AU842" s="93">
        <f>10068.2*J842*POWER(10,-6)</f>
        <v>4.7219858000000003E-2</v>
      </c>
      <c r="AV842" s="94">
        <f t="shared" ref="AV842:AV847" si="1053">AU842+AT842+AS842+AR842+AQ842</f>
        <v>8.0918748580000006</v>
      </c>
      <c r="AW842" s="95">
        <f>AJ842*H842</f>
        <v>7.3799999999999996E-6</v>
      </c>
      <c r="AX842" s="95">
        <f>H842*AK842</f>
        <v>1.4759999999999999E-5</v>
      </c>
      <c r="AY842" s="95">
        <f>H842*AV842</f>
        <v>5.9718036452040001E-5</v>
      </c>
    </row>
    <row r="843" spans="1:51" ht="15" thickBot="1" x14ac:dyDescent="0.35">
      <c r="A843" s="48" t="s">
        <v>20</v>
      </c>
      <c r="B843" s="48" t="str">
        <f>B842</f>
        <v>Трубопровод суспензии
Рег. № ТТ-182, в составе с горячими удвоенными откидными клапанами поз. МЕ-601А/В,</v>
      </c>
      <c r="C843" s="179" t="s">
        <v>183</v>
      </c>
      <c r="D843" s="49" t="s">
        <v>60</v>
      </c>
      <c r="E843" s="167">
        <f>E842</f>
        <v>9.9999999999999995E-8</v>
      </c>
      <c r="F843" s="168">
        <f>F842</f>
        <v>369</v>
      </c>
      <c r="G843" s="48">
        <v>0.04</v>
      </c>
      <c r="H843" s="50">
        <f t="shared" ref="H843:H847" si="1054">E843*F843*G843</f>
        <v>1.4759999999999999E-6</v>
      </c>
      <c r="I843" s="162">
        <f>I842</f>
        <v>4.6900000000000004</v>
      </c>
      <c r="J843" s="162">
        <f>I842</f>
        <v>4.6900000000000004</v>
      </c>
      <c r="K843" s="172" t="s">
        <v>185</v>
      </c>
      <c r="L843" s="177">
        <v>0</v>
      </c>
      <c r="M843" s="92" t="str">
        <f t="shared" si="1050"/>
        <v>С2</v>
      </c>
      <c r="N843" s="92" t="str">
        <f t="shared" si="1051"/>
        <v>Трубопровод суспензии
Рег. № ТТ-182, в составе с горячими удвоенными откидными клапанами поз. МЕ-601А/В,</v>
      </c>
      <c r="O843" s="92" t="str">
        <f t="shared" si="1052"/>
        <v>Полное-пожар</v>
      </c>
      <c r="P843" s="92">
        <v>14.6</v>
      </c>
      <c r="Q843" s="92">
        <v>19.5</v>
      </c>
      <c r="R843" s="92">
        <v>26.7</v>
      </c>
      <c r="S843" s="92">
        <v>48.3</v>
      </c>
      <c r="T843" s="92" t="s">
        <v>85</v>
      </c>
      <c r="U843" s="92" t="s">
        <v>85</v>
      </c>
      <c r="V843" s="92" t="s">
        <v>85</v>
      </c>
      <c r="W843" s="92" t="s">
        <v>85</v>
      </c>
      <c r="X843" s="92" t="s">
        <v>85</v>
      </c>
      <c r="Y843" s="92" t="s">
        <v>85</v>
      </c>
      <c r="Z843" s="92" t="s">
        <v>85</v>
      </c>
      <c r="AA843" s="92" t="s">
        <v>85</v>
      </c>
      <c r="AB843" s="92" t="s">
        <v>85</v>
      </c>
      <c r="AC843" s="92" t="s">
        <v>85</v>
      </c>
      <c r="AD843" s="92" t="s">
        <v>85</v>
      </c>
      <c r="AE843" s="92" t="s">
        <v>85</v>
      </c>
      <c r="AF843" s="92" t="s">
        <v>85</v>
      </c>
      <c r="AG843" s="92" t="s">
        <v>85</v>
      </c>
      <c r="AH843" s="92" t="s">
        <v>85</v>
      </c>
      <c r="AI843" t="s">
        <v>85</v>
      </c>
      <c r="AJ843" s="52">
        <v>1</v>
      </c>
      <c r="AK843" s="52">
        <v>2</v>
      </c>
      <c r="AL843" s="92">
        <f>AL842</f>
        <v>2.5</v>
      </c>
      <c r="AM843" s="92">
        <f>AM842</f>
        <v>3.5999999999999997E-2</v>
      </c>
      <c r="AN843" s="92">
        <f>AN842</f>
        <v>10</v>
      </c>
      <c r="AO843" s="92"/>
      <c r="AP843" s="92"/>
      <c r="AQ843" s="93">
        <f>AM843*I843+AL843</f>
        <v>2.6688399999999999</v>
      </c>
      <c r="AR843" s="93">
        <f t="shared" ref="AR843:AR847" si="1055">0.1*AQ843</f>
        <v>0.26688400000000001</v>
      </c>
      <c r="AS843" s="94">
        <f t="shared" ref="AS843:AS847" si="1056">AJ843*3+0.25*AK843</f>
        <v>3.5</v>
      </c>
      <c r="AT843" s="94">
        <f t="shared" ref="AT843:AT847" si="1057">SUM(AQ843:AS843)/4</f>
        <v>1.6089310000000001</v>
      </c>
      <c r="AU843" s="93">
        <f>10068.2*J843*POWER(10,-6)*10</f>
        <v>0.47219858000000003</v>
      </c>
      <c r="AV843" s="94">
        <f t="shared" si="1053"/>
        <v>8.5168535800000011</v>
      </c>
      <c r="AW843" s="95">
        <f t="shared" ref="AW843:AW847" si="1058">AJ843*H843</f>
        <v>1.4759999999999999E-6</v>
      </c>
      <c r="AX843" s="95">
        <f t="shared" ref="AX843:AX847" si="1059">H843*AK843</f>
        <v>2.9519999999999999E-6</v>
      </c>
      <c r="AY843" s="95">
        <f t="shared" ref="AY843:AY847" si="1060">H843*AV843</f>
        <v>1.2570875884080002E-5</v>
      </c>
    </row>
    <row r="844" spans="1:51" x14ac:dyDescent="0.3">
      <c r="A844" s="48" t="s">
        <v>21</v>
      </c>
      <c r="B844" s="48" t="str">
        <f>B842</f>
        <v>Трубопровод суспензии
Рег. № ТТ-182, в составе с горячими удвоенными откидными клапанами поз. МЕ-601А/В,</v>
      </c>
      <c r="C844" s="179" t="s">
        <v>170</v>
      </c>
      <c r="D844" s="49" t="s">
        <v>61</v>
      </c>
      <c r="E844" s="167">
        <f>E842</f>
        <v>9.9999999999999995E-8</v>
      </c>
      <c r="F844" s="168">
        <f>F842</f>
        <v>369</v>
      </c>
      <c r="G844" s="48">
        <v>0.76</v>
      </c>
      <c r="H844" s="50">
        <f t="shared" si="1054"/>
        <v>2.8043999999999998E-5</v>
      </c>
      <c r="I844" s="162">
        <f>I842</f>
        <v>4.6900000000000004</v>
      </c>
      <c r="J844" s="48">
        <v>0</v>
      </c>
      <c r="K844" s="172" t="s">
        <v>186</v>
      </c>
      <c r="L844" s="177">
        <v>0</v>
      </c>
      <c r="M844" s="92" t="str">
        <f t="shared" si="1050"/>
        <v>С3</v>
      </c>
      <c r="N844" s="92" t="str">
        <f t="shared" si="1051"/>
        <v>Трубопровод суспензии
Рег. № ТТ-182, в составе с горячими удвоенными откидными клапанами поз. МЕ-601А/В,</v>
      </c>
      <c r="O844" s="92" t="str">
        <f t="shared" si="1052"/>
        <v>Полное-ликвидация</v>
      </c>
      <c r="P844" s="92" t="s">
        <v>85</v>
      </c>
      <c r="Q844" s="92" t="s">
        <v>85</v>
      </c>
      <c r="R844" s="92" t="s">
        <v>85</v>
      </c>
      <c r="S844" s="92" t="s">
        <v>85</v>
      </c>
      <c r="T844" s="92" t="s">
        <v>85</v>
      </c>
      <c r="U844" s="92" t="s">
        <v>85</v>
      </c>
      <c r="V844" s="92" t="s">
        <v>85</v>
      </c>
      <c r="W844" s="92" t="s">
        <v>85</v>
      </c>
      <c r="X844" s="92" t="s">
        <v>85</v>
      </c>
      <c r="Y844" s="92" t="s">
        <v>85</v>
      </c>
      <c r="Z844" s="92" t="s">
        <v>85</v>
      </c>
      <c r="AA844" s="92" t="s">
        <v>85</v>
      </c>
      <c r="AB844" s="92" t="s">
        <v>85</v>
      </c>
      <c r="AC844" s="92" t="s">
        <v>85</v>
      </c>
      <c r="AD844" s="92" t="s">
        <v>85</v>
      </c>
      <c r="AE844" s="92" t="s">
        <v>85</v>
      </c>
      <c r="AF844" s="92" t="s">
        <v>85</v>
      </c>
      <c r="AG844" s="92" t="s">
        <v>85</v>
      </c>
      <c r="AH844" s="92" t="s">
        <v>85</v>
      </c>
      <c r="AI844" t="s">
        <v>85</v>
      </c>
      <c r="AJ844" s="92">
        <v>0</v>
      </c>
      <c r="AK844" s="92">
        <v>0</v>
      </c>
      <c r="AL844" s="92">
        <f>AL842</f>
        <v>2.5</v>
      </c>
      <c r="AM844" s="92">
        <f>AM842</f>
        <v>3.5999999999999997E-2</v>
      </c>
      <c r="AN844" s="92">
        <f>AN842</f>
        <v>10</v>
      </c>
      <c r="AO844" s="92"/>
      <c r="AP844" s="92"/>
      <c r="AQ844" s="93">
        <f>AM844*I844*0.1+AL844</f>
        <v>2.5168840000000001</v>
      </c>
      <c r="AR844" s="93">
        <f t="shared" si="1055"/>
        <v>0.25168840000000003</v>
      </c>
      <c r="AS844" s="94">
        <f t="shared" si="1056"/>
        <v>0</v>
      </c>
      <c r="AT844" s="94">
        <f t="shared" si="1057"/>
        <v>0.69214310000000001</v>
      </c>
      <c r="AU844" s="93">
        <f>1333*J843*POWER(10,-6)</f>
        <v>6.2517700000000002E-3</v>
      </c>
      <c r="AV844" s="94">
        <f t="shared" si="1053"/>
        <v>3.46696727</v>
      </c>
      <c r="AW844" s="95">
        <f t="shared" si="1058"/>
        <v>0</v>
      </c>
      <c r="AX844" s="95">
        <f t="shared" si="1059"/>
        <v>0</v>
      </c>
      <c r="AY844" s="95">
        <f t="shared" si="1060"/>
        <v>9.722763011987999E-5</v>
      </c>
    </row>
    <row r="845" spans="1:51" x14ac:dyDescent="0.3">
      <c r="A845" s="48" t="s">
        <v>22</v>
      </c>
      <c r="B845" s="48" t="str">
        <f>B842</f>
        <v>Трубопровод суспензии
Рег. № ТТ-182, в составе с горячими удвоенными откидными клапанами поз. МЕ-601А/В,</v>
      </c>
      <c r="C845" s="179" t="s">
        <v>171</v>
      </c>
      <c r="D845" s="49" t="s">
        <v>86</v>
      </c>
      <c r="E845" s="166">
        <v>4.9999999999999998E-7</v>
      </c>
      <c r="F845" s="168">
        <f>F842</f>
        <v>369</v>
      </c>
      <c r="G845" s="48">
        <v>0.2</v>
      </c>
      <c r="H845" s="50">
        <f t="shared" si="1054"/>
        <v>3.6900000000000002E-5</v>
      </c>
      <c r="I845" s="162">
        <f>0.15*I842</f>
        <v>0.70350000000000001</v>
      </c>
      <c r="J845" s="162">
        <f>I845</f>
        <v>0.70350000000000001</v>
      </c>
      <c r="K845" s="174" t="s">
        <v>188</v>
      </c>
      <c r="L845" s="178">
        <v>45390</v>
      </c>
      <c r="M845" s="92" t="str">
        <f t="shared" si="1050"/>
        <v>С4</v>
      </c>
      <c r="N845" s="92" t="str">
        <f t="shared" si="1051"/>
        <v>Трубопровод суспензии
Рег. № ТТ-182, в составе с горячими удвоенными откидными клапанами поз. МЕ-601А/В,</v>
      </c>
      <c r="O845" s="92" t="str">
        <f t="shared" si="1052"/>
        <v>Частичное-пожар</v>
      </c>
      <c r="P845" s="92">
        <v>10.4</v>
      </c>
      <c r="Q845" s="92">
        <v>12.9</v>
      </c>
      <c r="R845" s="92">
        <v>16.5</v>
      </c>
      <c r="S845" s="92">
        <v>27.1</v>
      </c>
      <c r="T845" s="92" t="s">
        <v>85</v>
      </c>
      <c r="U845" s="92" t="s">
        <v>85</v>
      </c>
      <c r="V845" s="92" t="s">
        <v>85</v>
      </c>
      <c r="W845" s="92" t="s">
        <v>85</v>
      </c>
      <c r="X845" s="92" t="s">
        <v>85</v>
      </c>
      <c r="Y845" s="92" t="s">
        <v>85</v>
      </c>
      <c r="Z845" s="92" t="s">
        <v>85</v>
      </c>
      <c r="AA845" s="92" t="s">
        <v>85</v>
      </c>
      <c r="AB845" s="92" t="s">
        <v>85</v>
      </c>
      <c r="AC845" s="92" t="s">
        <v>85</v>
      </c>
      <c r="AD845" s="92" t="s">
        <v>85</v>
      </c>
      <c r="AE845" s="92" t="s">
        <v>85</v>
      </c>
      <c r="AF845" s="92" t="s">
        <v>85</v>
      </c>
      <c r="AG845" s="92" t="s">
        <v>85</v>
      </c>
      <c r="AH845" s="92" t="s">
        <v>85</v>
      </c>
      <c r="AI845" t="s">
        <v>85</v>
      </c>
      <c r="AJ845" s="92">
        <v>0</v>
      </c>
      <c r="AK845" s="92">
        <v>2</v>
      </c>
      <c r="AL845" s="92">
        <f>0.1*$AL$2</f>
        <v>0.25</v>
      </c>
      <c r="AM845" s="92">
        <f>AM842</f>
        <v>3.5999999999999997E-2</v>
      </c>
      <c r="AN845" s="92">
        <f>ROUNDUP(AN842/3,0)</f>
        <v>4</v>
      </c>
      <c r="AO845" s="92"/>
      <c r="AP845" s="92"/>
      <c r="AQ845" s="93">
        <f>AM845*I845+AL845</f>
        <v>0.27532600000000002</v>
      </c>
      <c r="AR845" s="93">
        <f t="shared" si="1055"/>
        <v>2.7532600000000004E-2</v>
      </c>
      <c r="AS845" s="94">
        <f t="shared" si="1056"/>
        <v>0.5</v>
      </c>
      <c r="AT845" s="94">
        <f t="shared" si="1057"/>
        <v>0.20071464999999999</v>
      </c>
      <c r="AU845" s="93">
        <f>10068.2*J845*POWER(10,-6)</f>
        <v>7.0829787E-3</v>
      </c>
      <c r="AV845" s="94">
        <f t="shared" si="1053"/>
        <v>1.0106562287</v>
      </c>
      <c r="AW845" s="95">
        <f t="shared" si="1058"/>
        <v>0</v>
      </c>
      <c r="AX845" s="95">
        <f t="shared" si="1059"/>
        <v>7.3800000000000005E-5</v>
      </c>
      <c r="AY845" s="95">
        <f t="shared" si="1060"/>
        <v>3.7293214839030006E-5</v>
      </c>
    </row>
    <row r="846" spans="1:51" x14ac:dyDescent="0.3">
      <c r="A846" s="48" t="s">
        <v>23</v>
      </c>
      <c r="B846" s="48" t="str">
        <f>B842</f>
        <v>Трубопровод суспензии
Рег. № ТТ-182, в составе с горячими удвоенными откидными клапанами поз. МЕ-601А/В,</v>
      </c>
      <c r="C846" s="179" t="s">
        <v>199</v>
      </c>
      <c r="D846" s="49" t="s">
        <v>86</v>
      </c>
      <c r="E846" s="167">
        <f>E845</f>
        <v>4.9999999999999998E-7</v>
      </c>
      <c r="F846" s="168">
        <f>F842</f>
        <v>369</v>
      </c>
      <c r="G846" s="48">
        <v>0.04</v>
      </c>
      <c r="H846" s="50">
        <f t="shared" si="1054"/>
        <v>7.3799999999999996E-6</v>
      </c>
      <c r="I846" s="162">
        <f>0.15*I842</f>
        <v>0.70350000000000001</v>
      </c>
      <c r="J846" s="162">
        <f>I845</f>
        <v>0.70350000000000001</v>
      </c>
      <c r="K846" s="174" t="s">
        <v>189</v>
      </c>
      <c r="L846" s="178">
        <v>0</v>
      </c>
      <c r="M846" s="92" t="str">
        <f t="shared" si="1050"/>
        <v>С5</v>
      </c>
      <c r="N846" s="92" t="str">
        <f t="shared" si="1051"/>
        <v>Трубопровод суспензии
Рег. № ТТ-182, в составе с горячими удвоенными откидными клапанами поз. МЕ-601А/В,</v>
      </c>
      <c r="O846" s="92" t="str">
        <f t="shared" si="1052"/>
        <v>Частичное-пожар</v>
      </c>
      <c r="P846" s="92">
        <v>10.4</v>
      </c>
      <c r="Q846" s="92">
        <v>12.9</v>
      </c>
      <c r="R846" s="92">
        <v>16.5</v>
      </c>
      <c r="S846" s="92">
        <v>27.1</v>
      </c>
      <c r="T846" s="92" t="s">
        <v>85</v>
      </c>
      <c r="U846" s="92" t="s">
        <v>85</v>
      </c>
      <c r="V846" s="92" t="s">
        <v>85</v>
      </c>
      <c r="W846" s="92" t="s">
        <v>85</v>
      </c>
      <c r="X846" s="92" t="s">
        <v>85</v>
      </c>
      <c r="Y846" s="92" t="s">
        <v>85</v>
      </c>
      <c r="Z846" s="92" t="s">
        <v>85</v>
      </c>
      <c r="AA846" s="92" t="s">
        <v>85</v>
      </c>
      <c r="AB846" s="92" t="s">
        <v>85</v>
      </c>
      <c r="AC846" s="92" t="s">
        <v>85</v>
      </c>
      <c r="AD846" s="92" t="s">
        <v>85</v>
      </c>
      <c r="AE846" s="92" t="s">
        <v>85</v>
      </c>
      <c r="AF846" s="92" t="s">
        <v>85</v>
      </c>
      <c r="AG846" s="92" t="s">
        <v>85</v>
      </c>
      <c r="AH846" s="92" t="s">
        <v>85</v>
      </c>
      <c r="AI846" t="s">
        <v>85</v>
      </c>
      <c r="AJ846" s="92">
        <v>0</v>
      </c>
      <c r="AK846" s="92">
        <v>1</v>
      </c>
      <c r="AL846" s="92">
        <f t="shared" ref="AL846:AL847" si="1061">0.1*$AL$2</f>
        <v>0.25</v>
      </c>
      <c r="AM846" s="92">
        <f>AM842</f>
        <v>3.5999999999999997E-2</v>
      </c>
      <c r="AN846" s="92">
        <f>ROUNDUP(AN842/3,0)</f>
        <v>4</v>
      </c>
      <c r="AO846" s="92"/>
      <c r="AP846" s="92"/>
      <c r="AQ846" s="93">
        <f t="shared" ref="AQ846" si="1062">AM846*I846+AL846</f>
        <v>0.27532600000000002</v>
      </c>
      <c r="AR846" s="93">
        <f t="shared" si="1055"/>
        <v>2.7532600000000004E-2</v>
      </c>
      <c r="AS846" s="94">
        <f t="shared" si="1056"/>
        <v>0.25</v>
      </c>
      <c r="AT846" s="94">
        <f t="shared" si="1057"/>
        <v>0.13821464999999999</v>
      </c>
      <c r="AU846" s="93">
        <f>10068.2*J846*POWER(10,-6)*10</f>
        <v>7.0829787000000005E-2</v>
      </c>
      <c r="AV846" s="94">
        <f t="shared" si="1053"/>
        <v>0.76190303699999995</v>
      </c>
      <c r="AW846" s="95">
        <f t="shared" si="1058"/>
        <v>0</v>
      </c>
      <c r="AX846" s="95">
        <f t="shared" si="1059"/>
        <v>7.3799999999999996E-6</v>
      </c>
      <c r="AY846" s="95">
        <f t="shared" si="1060"/>
        <v>5.6228444130599994E-6</v>
      </c>
    </row>
    <row r="847" spans="1:51" ht="15" thickBot="1" x14ac:dyDescent="0.35">
      <c r="A847" s="48" t="s">
        <v>24</v>
      </c>
      <c r="B847" s="48" t="str">
        <f>B842</f>
        <v>Трубопровод суспензии
Рег. № ТТ-182, в составе с горячими удвоенными откидными клапанами поз. МЕ-601А/В,</v>
      </c>
      <c r="C847" s="179" t="s">
        <v>173</v>
      </c>
      <c r="D847" s="49" t="s">
        <v>62</v>
      </c>
      <c r="E847" s="167">
        <f>E845</f>
        <v>4.9999999999999998E-7</v>
      </c>
      <c r="F847" s="168">
        <f>F842</f>
        <v>369</v>
      </c>
      <c r="G847" s="48">
        <v>0.76</v>
      </c>
      <c r="H847" s="50">
        <f t="shared" si="1054"/>
        <v>1.4021999999999998E-4</v>
      </c>
      <c r="I847" s="162">
        <f>0.15*I842</f>
        <v>0.70350000000000001</v>
      </c>
      <c r="J847" s="48">
        <v>0</v>
      </c>
      <c r="K847" s="175" t="s">
        <v>200</v>
      </c>
      <c r="L847" s="181">
        <v>3</v>
      </c>
      <c r="M847" s="92" t="str">
        <f t="shared" si="1050"/>
        <v>С6</v>
      </c>
      <c r="N847" s="92" t="str">
        <f t="shared" si="1051"/>
        <v>Трубопровод суспензии
Рег. № ТТ-182, в составе с горячими удвоенными откидными клапанами поз. МЕ-601А/В,</v>
      </c>
      <c r="O847" s="92" t="str">
        <f t="shared" si="1052"/>
        <v>Частичное-ликвидация</v>
      </c>
      <c r="P847" s="92" t="s">
        <v>85</v>
      </c>
      <c r="Q847" s="92" t="s">
        <v>85</v>
      </c>
      <c r="R847" s="92" t="s">
        <v>85</v>
      </c>
      <c r="S847" s="92" t="s">
        <v>85</v>
      </c>
      <c r="T847" s="92" t="s">
        <v>85</v>
      </c>
      <c r="U847" s="92" t="s">
        <v>85</v>
      </c>
      <c r="V847" s="92" t="s">
        <v>85</v>
      </c>
      <c r="W847" s="92" t="s">
        <v>85</v>
      </c>
      <c r="X847" s="92" t="s">
        <v>85</v>
      </c>
      <c r="Y847" s="92" t="s">
        <v>85</v>
      </c>
      <c r="Z847" s="92" t="s">
        <v>85</v>
      </c>
      <c r="AA847" s="92" t="s">
        <v>85</v>
      </c>
      <c r="AB847" s="92" t="s">
        <v>85</v>
      </c>
      <c r="AC847" s="92" t="s">
        <v>85</v>
      </c>
      <c r="AD847" s="92" t="s">
        <v>85</v>
      </c>
      <c r="AE847" s="92" t="s">
        <v>85</v>
      </c>
      <c r="AF847" s="92" t="s">
        <v>85</v>
      </c>
      <c r="AG847" s="92" t="s">
        <v>85</v>
      </c>
      <c r="AH847" s="92" t="s">
        <v>85</v>
      </c>
      <c r="AI847" t="s">
        <v>85</v>
      </c>
      <c r="AJ847" s="92">
        <v>0</v>
      </c>
      <c r="AK847" s="92">
        <v>0</v>
      </c>
      <c r="AL847" s="92">
        <f t="shared" si="1061"/>
        <v>0.25</v>
      </c>
      <c r="AM847" s="92">
        <f>AM842</f>
        <v>3.5999999999999997E-2</v>
      </c>
      <c r="AN847" s="92">
        <f>ROUNDUP(AN842/3,0)</f>
        <v>4</v>
      </c>
      <c r="AO847" s="92"/>
      <c r="AP847" s="92"/>
      <c r="AQ847" s="93">
        <f>AM847*I847*0.1+AL847</f>
        <v>0.2525326</v>
      </c>
      <c r="AR847" s="93">
        <f t="shared" si="1055"/>
        <v>2.525326E-2</v>
      </c>
      <c r="AS847" s="94">
        <f t="shared" si="1056"/>
        <v>0</v>
      </c>
      <c r="AT847" s="94">
        <f t="shared" si="1057"/>
        <v>6.9446464999999999E-2</v>
      </c>
      <c r="AU847" s="93">
        <f>1333*J846*POWER(10,-6)</f>
        <v>9.3776549999999997E-4</v>
      </c>
      <c r="AV847" s="94">
        <f t="shared" si="1053"/>
        <v>0.34817009050000003</v>
      </c>
      <c r="AW847" s="95">
        <f t="shared" si="1058"/>
        <v>0</v>
      </c>
      <c r="AX847" s="95">
        <f t="shared" si="1059"/>
        <v>0</v>
      </c>
      <c r="AY847" s="95">
        <f t="shared" si="1060"/>
        <v>4.8820410089909998E-5</v>
      </c>
    </row>
    <row r="848" spans="1:51" x14ac:dyDescent="0.3">
      <c r="A848" s="48"/>
      <c r="B848" s="48"/>
      <c r="C848" s="179"/>
      <c r="D848" s="49"/>
      <c r="E848" s="167"/>
      <c r="F848" s="168"/>
      <c r="G848" s="48"/>
      <c r="H848" s="50"/>
      <c r="I848" s="162"/>
      <c r="J848" s="48"/>
      <c r="K848" s="292"/>
      <c r="L848" s="294"/>
      <c r="M848" s="92"/>
      <c r="N848" s="92"/>
      <c r="O848" s="92"/>
      <c r="P848" s="92" t="s">
        <v>85</v>
      </c>
      <c r="Q848" s="92" t="s">
        <v>85</v>
      </c>
      <c r="R848" s="92" t="s">
        <v>85</v>
      </c>
      <c r="S848" s="92" t="s">
        <v>85</v>
      </c>
      <c r="T848" s="92" t="s">
        <v>85</v>
      </c>
      <c r="U848" s="92" t="s">
        <v>85</v>
      </c>
      <c r="V848" s="92" t="s">
        <v>85</v>
      </c>
      <c r="W848" s="92" t="s">
        <v>85</v>
      </c>
      <c r="X848" s="92" t="s">
        <v>85</v>
      </c>
      <c r="Y848" s="92" t="s">
        <v>85</v>
      </c>
      <c r="Z848" s="92" t="s">
        <v>85</v>
      </c>
      <c r="AA848" s="92" t="s">
        <v>85</v>
      </c>
      <c r="AB848" s="92" t="s">
        <v>85</v>
      </c>
      <c r="AC848" s="92" t="s">
        <v>85</v>
      </c>
      <c r="AD848" s="92" t="s">
        <v>85</v>
      </c>
      <c r="AE848" s="92" t="s">
        <v>85</v>
      </c>
      <c r="AF848" s="92" t="s">
        <v>85</v>
      </c>
      <c r="AG848" s="92" t="s">
        <v>85</v>
      </c>
      <c r="AH848" s="92" t="s">
        <v>85</v>
      </c>
      <c r="AI848" t="s">
        <v>85</v>
      </c>
      <c r="AJ848" s="92"/>
      <c r="AK848" s="92"/>
      <c r="AL848" s="92"/>
      <c r="AM848" s="92"/>
      <c r="AN848" s="92"/>
      <c r="AO848" s="92"/>
      <c r="AP848" s="92"/>
      <c r="AQ848" s="93"/>
      <c r="AR848" s="93"/>
      <c r="AS848" s="94"/>
      <c r="AT848" s="94"/>
      <c r="AU848" s="93"/>
      <c r="AV848" s="94"/>
      <c r="AW848" s="95"/>
      <c r="AX848" s="95"/>
      <c r="AY848" s="95"/>
    </row>
    <row r="849" spans="1:51" s="281" customFormat="1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 t="s">
        <v>85</v>
      </c>
      <c r="Q849" s="48" t="s">
        <v>85</v>
      </c>
      <c r="R849" s="48" t="s">
        <v>85</v>
      </c>
      <c r="S849" s="48" t="s">
        <v>85</v>
      </c>
      <c r="T849" s="48" t="s">
        <v>85</v>
      </c>
      <c r="U849" s="48" t="s">
        <v>85</v>
      </c>
      <c r="V849" s="48" t="s">
        <v>85</v>
      </c>
      <c r="W849" s="48" t="s">
        <v>85</v>
      </c>
      <c r="X849" s="48" t="s">
        <v>85</v>
      </c>
      <c r="Y849" s="48" t="s">
        <v>85</v>
      </c>
      <c r="Z849" s="48" t="s">
        <v>85</v>
      </c>
      <c r="AA849" s="48" t="s">
        <v>85</v>
      </c>
      <c r="AB849" s="48" t="s">
        <v>85</v>
      </c>
      <c r="AC849" s="48" t="s">
        <v>85</v>
      </c>
      <c r="AD849" s="48" t="s">
        <v>85</v>
      </c>
      <c r="AE849" s="48" t="s">
        <v>85</v>
      </c>
      <c r="AF849" s="48" t="s">
        <v>85</v>
      </c>
      <c r="AG849" s="48" t="s">
        <v>85</v>
      </c>
      <c r="AH849" s="48" t="s">
        <v>85</v>
      </c>
      <c r="AI849" s="281" t="s">
        <v>85</v>
      </c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</row>
    <row r="850" spans="1:51" s="281" customFormat="1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 t="s">
        <v>85</v>
      </c>
      <c r="Q850" s="48" t="s">
        <v>85</v>
      </c>
      <c r="R850" s="48" t="s">
        <v>85</v>
      </c>
      <c r="S850" s="48" t="s">
        <v>85</v>
      </c>
      <c r="T850" s="48" t="s">
        <v>85</v>
      </c>
      <c r="U850" s="48" t="s">
        <v>85</v>
      </c>
      <c r="V850" s="48" t="s">
        <v>85</v>
      </c>
      <c r="W850" s="48" t="s">
        <v>85</v>
      </c>
      <c r="X850" s="48" t="s">
        <v>85</v>
      </c>
      <c r="Y850" s="48" t="s">
        <v>85</v>
      </c>
      <c r="Z850" s="48" t="s">
        <v>85</v>
      </c>
      <c r="AA850" s="48" t="s">
        <v>85</v>
      </c>
      <c r="AB850" s="48" t="s">
        <v>85</v>
      </c>
      <c r="AC850" s="48" t="s">
        <v>85</v>
      </c>
      <c r="AD850" s="48" t="s">
        <v>85</v>
      </c>
      <c r="AE850" s="48" t="s">
        <v>85</v>
      </c>
      <c r="AF850" s="48" t="s">
        <v>85</v>
      </c>
      <c r="AG850" s="48" t="s">
        <v>85</v>
      </c>
      <c r="AH850" s="48" t="s">
        <v>85</v>
      </c>
      <c r="AI850" s="281" t="s">
        <v>85</v>
      </c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</row>
    <row r="851" spans="1:51" ht="15" thickBot="1" x14ac:dyDescent="0.35">
      <c r="P851" t="s">
        <v>85</v>
      </c>
      <c r="Q851" t="s">
        <v>85</v>
      </c>
      <c r="R851" t="s">
        <v>85</v>
      </c>
      <c r="S851" t="s">
        <v>85</v>
      </c>
      <c r="T851" t="s">
        <v>85</v>
      </c>
      <c r="U851" t="s">
        <v>85</v>
      </c>
      <c r="V851" t="s">
        <v>85</v>
      </c>
      <c r="W851" t="s">
        <v>85</v>
      </c>
      <c r="X851" t="s">
        <v>85</v>
      </c>
      <c r="Y851" t="s">
        <v>85</v>
      </c>
      <c r="Z851" t="s">
        <v>85</v>
      </c>
      <c r="AA851" t="s">
        <v>85</v>
      </c>
      <c r="AB851" t="s">
        <v>85</v>
      </c>
      <c r="AC851" t="s">
        <v>85</v>
      </c>
      <c r="AD851" t="s">
        <v>85</v>
      </c>
      <c r="AE851" t="s">
        <v>85</v>
      </c>
      <c r="AF851" t="s">
        <v>85</v>
      </c>
      <c r="AG851" t="s">
        <v>85</v>
      </c>
      <c r="AH851" t="s">
        <v>85</v>
      </c>
      <c r="AI851" t="s">
        <v>85</v>
      </c>
    </row>
    <row r="852" spans="1:51" ht="15" thickBot="1" x14ac:dyDescent="0.35">
      <c r="A852" s="48" t="s">
        <v>19</v>
      </c>
      <c r="B852" s="311" t="s">
        <v>434</v>
      </c>
      <c r="C852" s="179" t="s">
        <v>168</v>
      </c>
      <c r="D852" s="49" t="s">
        <v>60</v>
      </c>
      <c r="E852" s="166">
        <v>9.9999999999999995E-8</v>
      </c>
      <c r="F852" s="163">
        <v>123</v>
      </c>
      <c r="G852" s="48">
        <v>0.2</v>
      </c>
      <c r="H852" s="50">
        <f>E852*F852*G852</f>
        <v>2.4600000000000002E-6</v>
      </c>
      <c r="I852" s="164">
        <v>8.5299999999999994</v>
      </c>
      <c r="J852" s="162">
        <f>I852</f>
        <v>8.5299999999999994</v>
      </c>
      <c r="K852" s="172" t="s">
        <v>184</v>
      </c>
      <c r="L852" s="177">
        <f>I852*20</f>
        <v>170.6</v>
      </c>
      <c r="M852" s="92" t="str">
        <f t="shared" ref="M852:M857" si="1063">A852</f>
        <v>С1</v>
      </c>
      <c r="N852" s="92" t="str">
        <f t="shared" ref="N852:N857" si="1064">B852</f>
        <v>Трубопровод технологических углеводородов Рег. № ТТ-463</v>
      </c>
      <c r="O852" s="92" t="str">
        <f t="shared" ref="O852:O857" si="1065">D852</f>
        <v>Полное-пожар</v>
      </c>
      <c r="P852" s="92">
        <v>15.9</v>
      </c>
      <c r="Q852" s="92">
        <v>21.5</v>
      </c>
      <c r="R852" s="92">
        <v>30</v>
      </c>
      <c r="S852" s="92">
        <v>54.7</v>
      </c>
      <c r="T852" s="92" t="s">
        <v>85</v>
      </c>
      <c r="U852" s="92" t="s">
        <v>85</v>
      </c>
      <c r="V852" s="92" t="s">
        <v>85</v>
      </c>
      <c r="W852" s="92" t="s">
        <v>85</v>
      </c>
      <c r="X852" s="92" t="s">
        <v>85</v>
      </c>
      <c r="Y852" s="92" t="s">
        <v>85</v>
      </c>
      <c r="Z852" s="92" t="s">
        <v>85</v>
      </c>
      <c r="AA852" s="92" t="s">
        <v>85</v>
      </c>
      <c r="AB852" s="92" t="s">
        <v>85</v>
      </c>
      <c r="AC852" s="92" t="s">
        <v>85</v>
      </c>
      <c r="AD852" s="92" t="s">
        <v>85</v>
      </c>
      <c r="AE852" s="92" t="s">
        <v>85</v>
      </c>
      <c r="AF852" s="92" t="s">
        <v>85</v>
      </c>
      <c r="AG852" s="92" t="s">
        <v>85</v>
      </c>
      <c r="AH852" s="92" t="s">
        <v>85</v>
      </c>
      <c r="AI852" t="s">
        <v>85</v>
      </c>
      <c r="AJ852" s="52">
        <v>1</v>
      </c>
      <c r="AK852" s="52">
        <v>2</v>
      </c>
      <c r="AL852" s="165">
        <v>2.5</v>
      </c>
      <c r="AM852" s="165">
        <v>3.5999999999999997E-2</v>
      </c>
      <c r="AN852" s="165">
        <v>10</v>
      </c>
      <c r="AO852" s="92"/>
      <c r="AP852" s="92"/>
      <c r="AQ852" s="93">
        <f>AM852*I852+AL852</f>
        <v>2.80708</v>
      </c>
      <c r="AR852" s="93">
        <f>0.1*AQ852</f>
        <v>0.28070800000000001</v>
      </c>
      <c r="AS852" s="94">
        <f>AJ852*3+0.25*AK852</f>
        <v>3.5</v>
      </c>
      <c r="AT852" s="94">
        <f>SUM(AQ852:AS852)/4</f>
        <v>1.6469469999999999</v>
      </c>
      <c r="AU852" s="93">
        <f>10068.2*J852*POWER(10,-6)</f>
        <v>8.5881745999999995E-2</v>
      </c>
      <c r="AV852" s="94">
        <f t="shared" ref="AV852:AV857" si="1066">AU852+AT852+AS852+AR852+AQ852</f>
        <v>8.3206167459999989</v>
      </c>
      <c r="AW852" s="95">
        <f>AJ852*H852</f>
        <v>2.4600000000000002E-6</v>
      </c>
      <c r="AX852" s="95">
        <f>H852*AK852</f>
        <v>4.9200000000000003E-6</v>
      </c>
      <c r="AY852" s="95">
        <f>H852*AV852</f>
        <v>2.0468717195159999E-5</v>
      </c>
    </row>
    <row r="853" spans="1:51" ht="15" thickBot="1" x14ac:dyDescent="0.35">
      <c r="A853" s="48" t="s">
        <v>20</v>
      </c>
      <c r="B853" s="48" t="str">
        <f>B852</f>
        <v>Трубопровод технологических углеводородов Рег. № ТТ-463</v>
      </c>
      <c r="C853" s="179" t="s">
        <v>183</v>
      </c>
      <c r="D853" s="49" t="s">
        <v>60</v>
      </c>
      <c r="E853" s="167">
        <f>E852</f>
        <v>9.9999999999999995E-8</v>
      </c>
      <c r="F853" s="168">
        <f>F852</f>
        <v>123</v>
      </c>
      <c r="G853" s="48">
        <v>0.04</v>
      </c>
      <c r="H853" s="50">
        <f t="shared" ref="H853:H857" si="1067">E853*F853*G853</f>
        <v>4.9200000000000001E-7</v>
      </c>
      <c r="I853" s="162">
        <f>I852</f>
        <v>8.5299999999999994</v>
      </c>
      <c r="J853" s="162">
        <f>I852</f>
        <v>8.5299999999999994</v>
      </c>
      <c r="K853" s="172" t="s">
        <v>185</v>
      </c>
      <c r="L853" s="177">
        <v>0</v>
      </c>
      <c r="M853" s="92" t="str">
        <f t="shared" si="1063"/>
        <v>С2</v>
      </c>
      <c r="N853" s="92" t="str">
        <f t="shared" si="1064"/>
        <v>Трубопровод технологических углеводородов Рег. № ТТ-463</v>
      </c>
      <c r="O853" s="92" t="str">
        <f t="shared" si="1065"/>
        <v>Полное-пожар</v>
      </c>
      <c r="P853" s="92">
        <v>15.9</v>
      </c>
      <c r="Q853" s="92">
        <v>21.5</v>
      </c>
      <c r="R853" s="92">
        <v>30</v>
      </c>
      <c r="S853" s="92">
        <v>54.7</v>
      </c>
      <c r="T853" s="92" t="s">
        <v>85</v>
      </c>
      <c r="U853" s="92" t="s">
        <v>85</v>
      </c>
      <c r="V853" s="92" t="s">
        <v>85</v>
      </c>
      <c r="W853" s="92" t="s">
        <v>85</v>
      </c>
      <c r="X853" s="92" t="s">
        <v>85</v>
      </c>
      <c r="Y853" s="92" t="s">
        <v>85</v>
      </c>
      <c r="Z853" s="92" t="s">
        <v>85</v>
      </c>
      <c r="AA853" s="92" t="s">
        <v>85</v>
      </c>
      <c r="AB853" s="92" t="s">
        <v>85</v>
      </c>
      <c r="AC853" s="92" t="s">
        <v>85</v>
      </c>
      <c r="AD853" s="92" t="s">
        <v>85</v>
      </c>
      <c r="AE853" s="92" t="s">
        <v>85</v>
      </c>
      <c r="AF853" s="92" t="s">
        <v>85</v>
      </c>
      <c r="AG853" s="92" t="s">
        <v>85</v>
      </c>
      <c r="AH853" s="92" t="s">
        <v>85</v>
      </c>
      <c r="AI853" t="s">
        <v>85</v>
      </c>
      <c r="AJ853" s="52">
        <v>1</v>
      </c>
      <c r="AK853" s="52">
        <v>2</v>
      </c>
      <c r="AL853" s="92">
        <f>AL852</f>
        <v>2.5</v>
      </c>
      <c r="AM853" s="92">
        <f>AM852</f>
        <v>3.5999999999999997E-2</v>
      </c>
      <c r="AN853" s="92">
        <f>AN852</f>
        <v>10</v>
      </c>
      <c r="AO853" s="92"/>
      <c r="AP853" s="92"/>
      <c r="AQ853" s="93">
        <f>AM853*I853+AL853</f>
        <v>2.80708</v>
      </c>
      <c r="AR853" s="93">
        <f t="shared" ref="AR853:AR857" si="1068">0.1*AQ853</f>
        <v>0.28070800000000001</v>
      </c>
      <c r="AS853" s="94">
        <f t="shared" ref="AS853:AS857" si="1069">AJ853*3+0.25*AK853</f>
        <v>3.5</v>
      </c>
      <c r="AT853" s="94">
        <f t="shared" ref="AT853:AT857" si="1070">SUM(AQ853:AS853)/4</f>
        <v>1.6469469999999999</v>
      </c>
      <c r="AU853" s="93">
        <f>10068.2*J853*POWER(10,-6)*10</f>
        <v>0.85881745999999992</v>
      </c>
      <c r="AV853" s="94">
        <f t="shared" si="1066"/>
        <v>9.0935524599999997</v>
      </c>
      <c r="AW853" s="95">
        <f t="shared" ref="AW853:AW857" si="1071">AJ853*H853</f>
        <v>4.9200000000000001E-7</v>
      </c>
      <c r="AX853" s="95">
        <f t="shared" ref="AX853:AX857" si="1072">H853*AK853</f>
        <v>9.8400000000000002E-7</v>
      </c>
      <c r="AY853" s="95">
        <f t="shared" ref="AY853:AY857" si="1073">H853*AV853</f>
        <v>4.4740278103200003E-6</v>
      </c>
    </row>
    <row r="854" spans="1:51" x14ac:dyDescent="0.3">
      <c r="A854" s="48" t="s">
        <v>21</v>
      </c>
      <c r="B854" s="48" t="str">
        <f>B852</f>
        <v>Трубопровод технологических углеводородов Рег. № ТТ-463</v>
      </c>
      <c r="C854" s="179" t="s">
        <v>170</v>
      </c>
      <c r="D854" s="49" t="s">
        <v>61</v>
      </c>
      <c r="E854" s="167">
        <f>E852</f>
        <v>9.9999999999999995E-8</v>
      </c>
      <c r="F854" s="168">
        <f>F852</f>
        <v>123</v>
      </c>
      <c r="G854" s="48">
        <v>0.76</v>
      </c>
      <c r="H854" s="50">
        <f t="shared" si="1067"/>
        <v>9.3479999999999993E-6</v>
      </c>
      <c r="I854" s="162">
        <f>I852</f>
        <v>8.5299999999999994</v>
      </c>
      <c r="J854" s="48">
        <v>0</v>
      </c>
      <c r="K854" s="172" t="s">
        <v>186</v>
      </c>
      <c r="L854" s="177">
        <v>0</v>
      </c>
      <c r="M854" s="92" t="str">
        <f t="shared" si="1063"/>
        <v>С3</v>
      </c>
      <c r="N854" s="92" t="str">
        <f t="shared" si="1064"/>
        <v>Трубопровод технологических углеводородов Рег. № ТТ-463</v>
      </c>
      <c r="O854" s="92" t="str">
        <f t="shared" si="1065"/>
        <v>Полное-ликвидация</v>
      </c>
      <c r="P854" s="92" t="s">
        <v>85</v>
      </c>
      <c r="Q854" s="92" t="s">
        <v>85</v>
      </c>
      <c r="R854" s="92" t="s">
        <v>85</v>
      </c>
      <c r="S854" s="92" t="s">
        <v>85</v>
      </c>
      <c r="T854" s="92" t="s">
        <v>85</v>
      </c>
      <c r="U854" s="92" t="s">
        <v>85</v>
      </c>
      <c r="V854" s="92" t="s">
        <v>85</v>
      </c>
      <c r="W854" s="92" t="s">
        <v>85</v>
      </c>
      <c r="X854" s="92" t="s">
        <v>85</v>
      </c>
      <c r="Y854" s="92" t="s">
        <v>85</v>
      </c>
      <c r="Z854" s="92" t="s">
        <v>85</v>
      </c>
      <c r="AA854" s="92" t="s">
        <v>85</v>
      </c>
      <c r="AB854" s="92" t="s">
        <v>85</v>
      </c>
      <c r="AC854" s="92" t="s">
        <v>85</v>
      </c>
      <c r="AD854" s="92" t="s">
        <v>85</v>
      </c>
      <c r="AE854" s="92" t="s">
        <v>85</v>
      </c>
      <c r="AF854" s="92" t="s">
        <v>85</v>
      </c>
      <c r="AG854" s="92" t="s">
        <v>85</v>
      </c>
      <c r="AH854" s="92" t="s">
        <v>85</v>
      </c>
      <c r="AI854" t="s">
        <v>85</v>
      </c>
      <c r="AJ854" s="92">
        <v>0</v>
      </c>
      <c r="AK854" s="92">
        <v>0</v>
      </c>
      <c r="AL854" s="92">
        <f>AL852</f>
        <v>2.5</v>
      </c>
      <c r="AM854" s="92">
        <f>AM852</f>
        <v>3.5999999999999997E-2</v>
      </c>
      <c r="AN854" s="92">
        <f>AN852</f>
        <v>10</v>
      </c>
      <c r="AO854" s="92"/>
      <c r="AP854" s="92"/>
      <c r="AQ854" s="93">
        <f>AM854*I854*0.1+AL854</f>
        <v>2.5307080000000002</v>
      </c>
      <c r="AR854" s="93">
        <f t="shared" si="1068"/>
        <v>0.25307080000000004</v>
      </c>
      <c r="AS854" s="94">
        <f t="shared" si="1069"/>
        <v>0</v>
      </c>
      <c r="AT854" s="94">
        <f t="shared" si="1070"/>
        <v>0.69594470000000008</v>
      </c>
      <c r="AU854" s="93">
        <f>1333*J853*POWER(10,-6)</f>
        <v>1.1370489999999999E-2</v>
      </c>
      <c r="AV854" s="94">
        <f t="shared" si="1066"/>
        <v>3.4910939900000004</v>
      </c>
      <c r="AW854" s="95">
        <f t="shared" si="1071"/>
        <v>0</v>
      </c>
      <c r="AX854" s="95">
        <f t="shared" si="1072"/>
        <v>0</v>
      </c>
      <c r="AY854" s="95">
        <f t="shared" si="1073"/>
        <v>3.2634746618519999E-5</v>
      </c>
    </row>
    <row r="855" spans="1:51" x14ac:dyDescent="0.3">
      <c r="A855" s="48" t="s">
        <v>22</v>
      </c>
      <c r="B855" s="48" t="str">
        <f>B852</f>
        <v>Трубопровод технологических углеводородов Рег. № ТТ-463</v>
      </c>
      <c r="C855" s="179" t="s">
        <v>171</v>
      </c>
      <c r="D855" s="49" t="s">
        <v>86</v>
      </c>
      <c r="E855" s="166">
        <v>4.9999999999999998E-7</v>
      </c>
      <c r="F855" s="168">
        <f>F852</f>
        <v>123</v>
      </c>
      <c r="G855" s="48">
        <v>0.2</v>
      </c>
      <c r="H855" s="50">
        <f t="shared" si="1067"/>
        <v>1.2299999999999999E-5</v>
      </c>
      <c r="I855" s="162">
        <f>0.15*I852</f>
        <v>1.2794999999999999</v>
      </c>
      <c r="J855" s="162">
        <f>I855</f>
        <v>1.2794999999999999</v>
      </c>
      <c r="K855" s="174" t="s">
        <v>188</v>
      </c>
      <c r="L855" s="178">
        <v>45390</v>
      </c>
      <c r="M855" s="92" t="str">
        <f t="shared" si="1063"/>
        <v>С4</v>
      </c>
      <c r="N855" s="92" t="str">
        <f t="shared" si="1064"/>
        <v>Трубопровод технологических углеводородов Рег. № ТТ-463</v>
      </c>
      <c r="O855" s="92" t="str">
        <f t="shared" si="1065"/>
        <v>Частичное-пожар</v>
      </c>
      <c r="P855" s="92">
        <v>11.9</v>
      </c>
      <c r="Q855" s="92">
        <v>14.9</v>
      </c>
      <c r="R855" s="92">
        <v>19.3</v>
      </c>
      <c r="S855" s="92">
        <v>32.4</v>
      </c>
      <c r="T855" s="92" t="s">
        <v>85</v>
      </c>
      <c r="U855" s="92" t="s">
        <v>85</v>
      </c>
      <c r="V855" s="92" t="s">
        <v>85</v>
      </c>
      <c r="W855" s="92" t="s">
        <v>85</v>
      </c>
      <c r="X855" s="92" t="s">
        <v>85</v>
      </c>
      <c r="Y855" s="92" t="s">
        <v>85</v>
      </c>
      <c r="Z855" s="92" t="s">
        <v>85</v>
      </c>
      <c r="AA855" s="92" t="s">
        <v>85</v>
      </c>
      <c r="AB855" s="92" t="s">
        <v>85</v>
      </c>
      <c r="AC855" s="92" t="s">
        <v>85</v>
      </c>
      <c r="AD855" s="92" t="s">
        <v>85</v>
      </c>
      <c r="AE855" s="92" t="s">
        <v>85</v>
      </c>
      <c r="AF855" s="92" t="s">
        <v>85</v>
      </c>
      <c r="AG855" s="92" t="s">
        <v>85</v>
      </c>
      <c r="AH855" s="92" t="s">
        <v>85</v>
      </c>
      <c r="AI855" t="s">
        <v>85</v>
      </c>
      <c r="AJ855" s="92">
        <v>0</v>
      </c>
      <c r="AK855" s="92">
        <v>2</v>
      </c>
      <c r="AL855" s="92">
        <f>0.1*$AL$2</f>
        <v>0.25</v>
      </c>
      <c r="AM855" s="92">
        <f>AM852</f>
        <v>3.5999999999999997E-2</v>
      </c>
      <c r="AN855" s="92">
        <f>ROUNDUP(AN852/3,0)</f>
        <v>4</v>
      </c>
      <c r="AO855" s="92"/>
      <c r="AP855" s="92"/>
      <c r="AQ855" s="93">
        <f>AM855*I855+AL855</f>
        <v>0.29606199999999999</v>
      </c>
      <c r="AR855" s="93">
        <f t="shared" si="1068"/>
        <v>2.9606199999999999E-2</v>
      </c>
      <c r="AS855" s="94">
        <f t="shared" si="1069"/>
        <v>0.5</v>
      </c>
      <c r="AT855" s="94">
        <f t="shared" si="1070"/>
        <v>0.20641704999999999</v>
      </c>
      <c r="AU855" s="93">
        <f>10068.2*J855*POWER(10,-6)</f>
        <v>1.2882261899999999E-2</v>
      </c>
      <c r="AV855" s="94">
        <f t="shared" si="1066"/>
        <v>1.0449675118999999</v>
      </c>
      <c r="AW855" s="95">
        <f t="shared" si="1071"/>
        <v>0</v>
      </c>
      <c r="AX855" s="95">
        <f t="shared" si="1072"/>
        <v>2.4599999999999998E-5</v>
      </c>
      <c r="AY855" s="95">
        <f t="shared" si="1073"/>
        <v>1.2853100396369998E-5</v>
      </c>
    </row>
    <row r="856" spans="1:51" x14ac:dyDescent="0.3">
      <c r="A856" s="48" t="s">
        <v>23</v>
      </c>
      <c r="B856" s="48" t="str">
        <f>B852</f>
        <v>Трубопровод технологических углеводородов Рег. № ТТ-463</v>
      </c>
      <c r="C856" s="179" t="s">
        <v>199</v>
      </c>
      <c r="D856" s="49" t="s">
        <v>86</v>
      </c>
      <c r="E856" s="167">
        <f>E855</f>
        <v>4.9999999999999998E-7</v>
      </c>
      <c r="F856" s="168">
        <f>F852</f>
        <v>123</v>
      </c>
      <c r="G856" s="48">
        <v>0.04</v>
      </c>
      <c r="H856" s="50">
        <f t="shared" si="1067"/>
        <v>2.4599999999999997E-6</v>
      </c>
      <c r="I856" s="162">
        <f>0.15*I852</f>
        <v>1.2794999999999999</v>
      </c>
      <c r="J856" s="162">
        <f>I855</f>
        <v>1.2794999999999999</v>
      </c>
      <c r="K856" s="174" t="s">
        <v>189</v>
      </c>
      <c r="L856" s="178">
        <v>0</v>
      </c>
      <c r="M856" s="92" t="str">
        <f t="shared" si="1063"/>
        <v>С5</v>
      </c>
      <c r="N856" s="92" t="str">
        <f t="shared" si="1064"/>
        <v>Трубопровод технологических углеводородов Рег. № ТТ-463</v>
      </c>
      <c r="O856" s="92" t="str">
        <f t="shared" si="1065"/>
        <v>Частичное-пожар</v>
      </c>
      <c r="P856" s="92">
        <v>11.9</v>
      </c>
      <c r="Q856" s="92">
        <v>14.9</v>
      </c>
      <c r="R856" s="92">
        <v>19.3</v>
      </c>
      <c r="S856" s="92">
        <v>32.4</v>
      </c>
      <c r="T856" s="92" t="s">
        <v>85</v>
      </c>
      <c r="U856" s="92" t="s">
        <v>85</v>
      </c>
      <c r="V856" s="92" t="s">
        <v>85</v>
      </c>
      <c r="W856" s="92" t="s">
        <v>85</v>
      </c>
      <c r="X856" s="92" t="s">
        <v>85</v>
      </c>
      <c r="Y856" s="92" t="s">
        <v>85</v>
      </c>
      <c r="Z856" s="92" t="s">
        <v>85</v>
      </c>
      <c r="AA856" s="92" t="s">
        <v>85</v>
      </c>
      <c r="AB856" s="92" t="s">
        <v>85</v>
      </c>
      <c r="AC856" s="92" t="s">
        <v>85</v>
      </c>
      <c r="AD856" s="92" t="s">
        <v>85</v>
      </c>
      <c r="AE856" s="92" t="s">
        <v>85</v>
      </c>
      <c r="AF856" s="92" t="s">
        <v>85</v>
      </c>
      <c r="AG856" s="92" t="s">
        <v>85</v>
      </c>
      <c r="AH856" s="92" t="s">
        <v>85</v>
      </c>
      <c r="AI856" t="s">
        <v>85</v>
      </c>
      <c r="AJ856" s="92">
        <v>0</v>
      </c>
      <c r="AK856" s="92">
        <v>1</v>
      </c>
      <c r="AL856" s="92">
        <f t="shared" ref="AL856:AL857" si="1074">0.1*$AL$2</f>
        <v>0.25</v>
      </c>
      <c r="AM856" s="92">
        <f>AM852</f>
        <v>3.5999999999999997E-2</v>
      </c>
      <c r="AN856" s="92">
        <f>ROUNDUP(AN852/3,0)</f>
        <v>4</v>
      </c>
      <c r="AO856" s="92"/>
      <c r="AP856" s="92"/>
      <c r="AQ856" s="93">
        <f t="shared" ref="AQ856" si="1075">AM856*I856+AL856</f>
        <v>0.29606199999999999</v>
      </c>
      <c r="AR856" s="93">
        <f t="shared" si="1068"/>
        <v>2.9606199999999999E-2</v>
      </c>
      <c r="AS856" s="94">
        <f t="shared" si="1069"/>
        <v>0.25</v>
      </c>
      <c r="AT856" s="94">
        <f t="shared" si="1070"/>
        <v>0.14391704999999999</v>
      </c>
      <c r="AU856" s="93">
        <f>10068.2*J856*POWER(10,-6)*10</f>
        <v>0.128822619</v>
      </c>
      <c r="AV856" s="94">
        <f t="shared" si="1066"/>
        <v>0.84840786900000009</v>
      </c>
      <c r="AW856" s="95">
        <f t="shared" si="1071"/>
        <v>0</v>
      </c>
      <c r="AX856" s="95">
        <f t="shared" si="1072"/>
        <v>2.4599999999999997E-6</v>
      </c>
      <c r="AY856" s="95">
        <f t="shared" si="1073"/>
        <v>2.0870833577400001E-6</v>
      </c>
    </row>
    <row r="857" spans="1:51" ht="15" thickBot="1" x14ac:dyDescent="0.35">
      <c r="A857" s="48" t="s">
        <v>24</v>
      </c>
      <c r="B857" s="48" t="str">
        <f>B852</f>
        <v>Трубопровод технологических углеводородов Рег. № ТТ-463</v>
      </c>
      <c r="C857" s="179" t="s">
        <v>173</v>
      </c>
      <c r="D857" s="49" t="s">
        <v>62</v>
      </c>
      <c r="E857" s="167">
        <f>E855</f>
        <v>4.9999999999999998E-7</v>
      </c>
      <c r="F857" s="168">
        <f>F852</f>
        <v>123</v>
      </c>
      <c r="G857" s="48">
        <v>0.76</v>
      </c>
      <c r="H857" s="50">
        <f t="shared" si="1067"/>
        <v>4.6739999999999996E-5</v>
      </c>
      <c r="I857" s="162">
        <f>0.15*I852</f>
        <v>1.2794999999999999</v>
      </c>
      <c r="J857" s="48">
        <v>0</v>
      </c>
      <c r="K857" s="175" t="s">
        <v>200</v>
      </c>
      <c r="L857" s="181">
        <v>3</v>
      </c>
      <c r="M857" s="92" t="str">
        <f t="shared" si="1063"/>
        <v>С6</v>
      </c>
      <c r="N857" s="92" t="str">
        <f t="shared" si="1064"/>
        <v>Трубопровод технологических углеводородов Рег. № ТТ-463</v>
      </c>
      <c r="O857" s="92" t="str">
        <f t="shared" si="1065"/>
        <v>Частичное-ликвидация</v>
      </c>
      <c r="P857" s="92" t="s">
        <v>85</v>
      </c>
      <c r="Q857" s="92" t="s">
        <v>85</v>
      </c>
      <c r="R857" s="92" t="s">
        <v>85</v>
      </c>
      <c r="S857" s="92" t="s">
        <v>85</v>
      </c>
      <c r="T857" s="92" t="s">
        <v>85</v>
      </c>
      <c r="U857" s="92" t="s">
        <v>85</v>
      </c>
      <c r="V857" s="92" t="s">
        <v>85</v>
      </c>
      <c r="W857" s="92" t="s">
        <v>85</v>
      </c>
      <c r="X857" s="92" t="s">
        <v>85</v>
      </c>
      <c r="Y857" s="92" t="s">
        <v>85</v>
      </c>
      <c r="Z857" s="92" t="s">
        <v>85</v>
      </c>
      <c r="AA857" s="92" t="s">
        <v>85</v>
      </c>
      <c r="AB857" s="92" t="s">
        <v>85</v>
      </c>
      <c r="AC857" s="92" t="s">
        <v>85</v>
      </c>
      <c r="AD857" s="92" t="s">
        <v>85</v>
      </c>
      <c r="AE857" s="92" t="s">
        <v>85</v>
      </c>
      <c r="AF857" s="92" t="s">
        <v>85</v>
      </c>
      <c r="AG857" s="92" t="s">
        <v>85</v>
      </c>
      <c r="AH857" s="92" t="s">
        <v>85</v>
      </c>
      <c r="AI857" t="s">
        <v>85</v>
      </c>
      <c r="AJ857" s="92">
        <v>0</v>
      </c>
      <c r="AK857" s="92">
        <v>0</v>
      </c>
      <c r="AL857" s="92">
        <f t="shared" si="1074"/>
        <v>0.25</v>
      </c>
      <c r="AM857" s="92">
        <f>AM852</f>
        <v>3.5999999999999997E-2</v>
      </c>
      <c r="AN857" s="92">
        <f>ROUNDUP(AN852/3,0)</f>
        <v>4</v>
      </c>
      <c r="AO857" s="92"/>
      <c r="AP857" s="92"/>
      <c r="AQ857" s="93">
        <f>AM857*I857*0.1+AL857</f>
        <v>0.2546062</v>
      </c>
      <c r="AR857" s="93">
        <f t="shared" si="1068"/>
        <v>2.5460620000000003E-2</v>
      </c>
      <c r="AS857" s="94">
        <f t="shared" si="1069"/>
        <v>0</v>
      </c>
      <c r="AT857" s="94">
        <f t="shared" si="1070"/>
        <v>7.0016704999999999E-2</v>
      </c>
      <c r="AU857" s="93">
        <f>1333*J856*POWER(10,-6)</f>
        <v>1.7055734999999997E-3</v>
      </c>
      <c r="AV857" s="94">
        <f t="shared" si="1066"/>
        <v>0.35178909850000001</v>
      </c>
      <c r="AW857" s="95">
        <f t="shared" si="1071"/>
        <v>0</v>
      </c>
      <c r="AX857" s="95">
        <f t="shared" si="1072"/>
        <v>0</v>
      </c>
      <c r="AY857" s="95">
        <f t="shared" si="1073"/>
        <v>1.6442622463889998E-5</v>
      </c>
    </row>
    <row r="858" spans="1:51" x14ac:dyDescent="0.3">
      <c r="A858" s="48"/>
      <c r="B858" s="48"/>
      <c r="C858" s="179"/>
      <c r="D858" s="49"/>
      <c r="E858" s="167"/>
      <c r="F858" s="168"/>
      <c r="G858" s="48"/>
      <c r="H858" s="50"/>
      <c r="I858" s="162"/>
      <c r="J858" s="48"/>
      <c r="K858" s="292"/>
      <c r="L858" s="294"/>
      <c r="M858" s="92"/>
      <c r="N858" s="92"/>
      <c r="O858" s="92"/>
      <c r="P858" s="92" t="s">
        <v>85</v>
      </c>
      <c r="Q858" s="92" t="s">
        <v>85</v>
      </c>
      <c r="R858" s="92" t="s">
        <v>85</v>
      </c>
      <c r="S858" s="92" t="s">
        <v>85</v>
      </c>
      <c r="T858" s="92" t="s">
        <v>85</v>
      </c>
      <c r="U858" s="92" t="s">
        <v>85</v>
      </c>
      <c r="V858" s="92" t="s">
        <v>85</v>
      </c>
      <c r="W858" s="92" t="s">
        <v>85</v>
      </c>
      <c r="X858" s="92" t="s">
        <v>85</v>
      </c>
      <c r="Y858" s="92" t="s">
        <v>85</v>
      </c>
      <c r="Z858" s="92" t="s">
        <v>85</v>
      </c>
      <c r="AA858" s="92" t="s">
        <v>85</v>
      </c>
      <c r="AB858" s="92" t="s">
        <v>85</v>
      </c>
      <c r="AC858" s="92" t="s">
        <v>85</v>
      </c>
      <c r="AD858" s="92" t="s">
        <v>85</v>
      </c>
      <c r="AE858" s="92" t="s">
        <v>85</v>
      </c>
      <c r="AF858" s="92" t="s">
        <v>85</v>
      </c>
      <c r="AG858" s="92" t="s">
        <v>85</v>
      </c>
      <c r="AH858" s="92" t="s">
        <v>85</v>
      </c>
      <c r="AI858" t="s">
        <v>85</v>
      </c>
      <c r="AJ858" s="92"/>
      <c r="AK858" s="92"/>
      <c r="AL858" s="92"/>
      <c r="AM858" s="92"/>
      <c r="AN858" s="92"/>
      <c r="AO858" s="92"/>
      <c r="AP858" s="92"/>
      <c r="AQ858" s="93"/>
      <c r="AR858" s="93"/>
      <c r="AS858" s="94"/>
      <c r="AT858" s="94"/>
      <c r="AU858" s="93"/>
      <c r="AV858" s="94"/>
      <c r="AW858" s="95"/>
      <c r="AX858" s="95"/>
      <c r="AY858" s="95"/>
    </row>
    <row r="859" spans="1:51" s="281" customFormat="1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 t="s">
        <v>85</v>
      </c>
      <c r="Q859" s="48" t="s">
        <v>85</v>
      </c>
      <c r="R859" s="48" t="s">
        <v>85</v>
      </c>
      <c r="S859" s="48" t="s">
        <v>85</v>
      </c>
      <c r="T859" s="48" t="s">
        <v>85</v>
      </c>
      <c r="U859" s="48" t="s">
        <v>85</v>
      </c>
      <c r="V859" s="48" t="s">
        <v>85</v>
      </c>
      <c r="W859" s="48" t="s">
        <v>85</v>
      </c>
      <c r="X859" s="48" t="s">
        <v>85</v>
      </c>
      <c r="Y859" s="48" t="s">
        <v>85</v>
      </c>
      <c r="Z859" s="48" t="s">
        <v>85</v>
      </c>
      <c r="AA859" s="48" t="s">
        <v>85</v>
      </c>
      <c r="AB859" s="48" t="s">
        <v>85</v>
      </c>
      <c r="AC859" s="48" t="s">
        <v>85</v>
      </c>
      <c r="AD859" s="48" t="s">
        <v>85</v>
      </c>
      <c r="AE859" s="48" t="s">
        <v>85</v>
      </c>
      <c r="AF859" s="48" t="s">
        <v>85</v>
      </c>
      <c r="AG859" s="48" t="s">
        <v>85</v>
      </c>
      <c r="AH859" s="48" t="s">
        <v>85</v>
      </c>
      <c r="AI859" s="281" t="s">
        <v>85</v>
      </c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</row>
    <row r="860" spans="1:51" s="281" customFormat="1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 t="s">
        <v>85</v>
      </c>
      <c r="Q860" s="48" t="s">
        <v>85</v>
      </c>
      <c r="R860" s="48" t="s">
        <v>85</v>
      </c>
      <c r="S860" s="48" t="s">
        <v>85</v>
      </c>
      <c r="T860" s="48" t="s">
        <v>85</v>
      </c>
      <c r="U860" s="48" t="s">
        <v>85</v>
      </c>
      <c r="V860" s="48" t="s">
        <v>85</v>
      </c>
      <c r="W860" s="48" t="s">
        <v>85</v>
      </c>
      <c r="X860" s="48" t="s">
        <v>85</v>
      </c>
      <c r="Y860" s="48" t="s">
        <v>85</v>
      </c>
      <c r="Z860" s="48" t="s">
        <v>85</v>
      </c>
      <c r="AA860" s="48" t="s">
        <v>85</v>
      </c>
      <c r="AB860" s="48" t="s">
        <v>85</v>
      </c>
      <c r="AC860" s="48" t="s">
        <v>85</v>
      </c>
      <c r="AD860" s="48" t="s">
        <v>85</v>
      </c>
      <c r="AE860" s="48" t="s">
        <v>85</v>
      </c>
      <c r="AF860" s="48" t="s">
        <v>85</v>
      </c>
      <c r="AG860" s="48" t="s">
        <v>85</v>
      </c>
      <c r="AH860" s="48" t="s">
        <v>85</v>
      </c>
      <c r="AI860" s="281" t="s">
        <v>85</v>
      </c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</row>
    <row r="861" spans="1:51" ht="15" thickBot="1" x14ac:dyDescent="0.35">
      <c r="P861" t="s">
        <v>85</v>
      </c>
      <c r="Q861" t="s">
        <v>85</v>
      </c>
      <c r="R861" t="s">
        <v>85</v>
      </c>
      <c r="S861" t="s">
        <v>85</v>
      </c>
      <c r="T861" t="s">
        <v>85</v>
      </c>
      <c r="U861" t="s">
        <v>85</v>
      </c>
      <c r="V861" t="s">
        <v>85</v>
      </c>
      <c r="W861" t="s">
        <v>85</v>
      </c>
      <c r="X861" t="s">
        <v>85</v>
      </c>
      <c r="Y861" t="s">
        <v>85</v>
      </c>
      <c r="Z861" t="s">
        <v>85</v>
      </c>
      <c r="AA861" t="s">
        <v>85</v>
      </c>
      <c r="AB861" t="s">
        <v>85</v>
      </c>
      <c r="AC861" t="s">
        <v>85</v>
      </c>
      <c r="AD861" t="s">
        <v>85</v>
      </c>
      <c r="AE861" t="s">
        <v>85</v>
      </c>
      <c r="AF861" t="s">
        <v>85</v>
      </c>
      <c r="AG861" t="s">
        <v>85</v>
      </c>
      <c r="AH861" t="s">
        <v>85</v>
      </c>
      <c r="AI861" t="s">
        <v>85</v>
      </c>
    </row>
    <row r="862" spans="1:51" ht="18" customHeight="1" x14ac:dyDescent="0.3">
      <c r="A862" s="48" t="s">
        <v>19</v>
      </c>
      <c r="B862" s="311" t="s">
        <v>435</v>
      </c>
      <c r="C862" s="179" t="s">
        <v>191</v>
      </c>
      <c r="D862" s="49" t="s">
        <v>192</v>
      </c>
      <c r="E862" s="166">
        <v>9.9999999999999995E-8</v>
      </c>
      <c r="F862" s="163">
        <v>236</v>
      </c>
      <c r="G862" s="48">
        <v>0.2</v>
      </c>
      <c r="H862" s="50">
        <f>E862*F862*G862</f>
        <v>4.7199999999999997E-6</v>
      </c>
      <c r="I862" s="164">
        <v>8.1999999999999993</v>
      </c>
      <c r="J862" s="169">
        <f>I862</f>
        <v>8.1999999999999993</v>
      </c>
      <c r="K862" s="172" t="s">
        <v>184</v>
      </c>
      <c r="L862" s="177">
        <v>0</v>
      </c>
      <c r="M862" s="92" t="str">
        <f t="shared" ref="M862:M869" si="1076">A862</f>
        <v>С1</v>
      </c>
      <c r="N862" s="92" t="str">
        <f t="shared" ref="N862:N869" si="1077">B862</f>
        <v>Трубопровод технологического газа Рег. № ТТ-367, в составе:
скуббер Вентури поз. М-602,</v>
      </c>
      <c r="O862" s="92" t="str">
        <f t="shared" ref="O862:O869" si="1078">D862</f>
        <v>Полное-факел</v>
      </c>
      <c r="P862" s="92" t="s">
        <v>85</v>
      </c>
      <c r="Q862" s="92" t="s">
        <v>85</v>
      </c>
      <c r="R862" s="92" t="s">
        <v>85</v>
      </c>
      <c r="S862" s="92" t="s">
        <v>85</v>
      </c>
      <c r="T862" s="92" t="s">
        <v>85</v>
      </c>
      <c r="U862" s="92" t="s">
        <v>85</v>
      </c>
      <c r="V862" s="92" t="s">
        <v>85</v>
      </c>
      <c r="W862" s="92" t="s">
        <v>85</v>
      </c>
      <c r="X862" s="92" t="s">
        <v>85</v>
      </c>
      <c r="Y862" s="92">
        <v>36</v>
      </c>
      <c r="Z862" s="92">
        <v>6</v>
      </c>
      <c r="AA862" s="92" t="s">
        <v>85</v>
      </c>
      <c r="AB862" s="92" t="s">
        <v>85</v>
      </c>
      <c r="AC862" s="92" t="s">
        <v>85</v>
      </c>
      <c r="AD862" s="92" t="s">
        <v>85</v>
      </c>
      <c r="AE862" s="92" t="s">
        <v>85</v>
      </c>
      <c r="AF862" s="92" t="s">
        <v>85</v>
      </c>
      <c r="AG862" s="92" t="s">
        <v>85</v>
      </c>
      <c r="AH862" s="92" t="s">
        <v>85</v>
      </c>
      <c r="AI862" t="s">
        <v>85</v>
      </c>
      <c r="AJ862" s="52">
        <v>1</v>
      </c>
      <c r="AK862" s="52">
        <v>3</v>
      </c>
      <c r="AL862" s="165">
        <v>0.75</v>
      </c>
      <c r="AM862" s="165">
        <v>2.7E-2</v>
      </c>
      <c r="AN862" s="165">
        <v>3</v>
      </c>
      <c r="AO862" s="92"/>
      <c r="AP862" s="92"/>
      <c r="AQ862" s="93">
        <f>AM862*I862+AL862</f>
        <v>0.97140000000000004</v>
      </c>
      <c r="AR862" s="93">
        <f>0.1*AQ862</f>
        <v>9.7140000000000004E-2</v>
      </c>
      <c r="AS862" s="94">
        <f>AJ862*3+0.25*AK862</f>
        <v>3.75</v>
      </c>
      <c r="AT862" s="94">
        <f>SUM(AQ862:AS862)/4</f>
        <v>1.2046350000000001</v>
      </c>
      <c r="AU862" s="93">
        <f>10068.2*J862*POWER(10,-6)</f>
        <v>8.2559240000000006E-2</v>
      </c>
      <c r="AV862" s="94">
        <f t="shared" ref="AV862:AV869" si="1079">AU862+AT862+AS862+AR862+AQ862</f>
        <v>6.1057342399999994</v>
      </c>
      <c r="AW862" s="95">
        <f>AJ862*H862</f>
        <v>4.7199999999999997E-6</v>
      </c>
      <c r="AX862" s="95">
        <f>H862*AK862</f>
        <v>1.416E-5</v>
      </c>
      <c r="AY862" s="95">
        <f>H862*AV862</f>
        <v>2.8819065612799996E-5</v>
      </c>
    </row>
    <row r="863" spans="1:51" s="1" customFormat="1" x14ac:dyDescent="0.3">
      <c r="A863" s="348" t="s">
        <v>20</v>
      </c>
      <c r="B863" s="348" t="str">
        <f>B862</f>
        <v>Трубопровод технологического газа Рег. № ТТ-367, в составе:
скуббер Вентури поз. М-602,</v>
      </c>
      <c r="C863" s="349" t="s">
        <v>169</v>
      </c>
      <c r="D863" s="350" t="s">
        <v>63</v>
      </c>
      <c r="E863" s="351">
        <f>E862</f>
        <v>9.9999999999999995E-8</v>
      </c>
      <c r="F863" s="352">
        <f>F862</f>
        <v>236</v>
      </c>
      <c r="G863" s="348">
        <v>0.1152</v>
      </c>
      <c r="H863" s="353">
        <f t="shared" ref="H863:H869" si="1080">E863*F863*G863</f>
        <v>2.7187199999999996E-6</v>
      </c>
      <c r="I863" s="354">
        <f>I862</f>
        <v>8.1999999999999993</v>
      </c>
      <c r="J863" s="355">
        <f>0.067*I862</f>
        <v>0.5494</v>
      </c>
      <c r="K863" s="356" t="s">
        <v>185</v>
      </c>
      <c r="L863" s="357">
        <v>12</v>
      </c>
      <c r="M863" s="358" t="str">
        <f t="shared" si="1076"/>
        <v>С2</v>
      </c>
      <c r="N863" s="358" t="str">
        <f t="shared" si="1077"/>
        <v>Трубопровод технологического газа Рег. № ТТ-367, в составе:
скуббер Вентури поз. М-602,</v>
      </c>
      <c r="O863" s="358" t="str">
        <f t="shared" si="1078"/>
        <v>Полное-взрыв</v>
      </c>
      <c r="P863" s="358" t="s">
        <v>85</v>
      </c>
      <c r="Q863" s="358" t="s">
        <v>85</v>
      </c>
      <c r="R863" s="358" t="s">
        <v>85</v>
      </c>
      <c r="S863" s="358" t="s">
        <v>85</v>
      </c>
      <c r="T863" s="358">
        <v>0</v>
      </c>
      <c r="U863" s="358">
        <v>0</v>
      </c>
      <c r="V863" s="358">
        <v>76.099999999999994</v>
      </c>
      <c r="W863" s="358">
        <v>207.1</v>
      </c>
      <c r="X863" s="358">
        <v>354.6</v>
      </c>
      <c r="Y863" s="358" t="s">
        <v>85</v>
      </c>
      <c r="Z863" s="358" t="s">
        <v>85</v>
      </c>
      <c r="AA863" s="358" t="s">
        <v>85</v>
      </c>
      <c r="AB863" s="358" t="s">
        <v>85</v>
      </c>
      <c r="AC863" s="358" t="s">
        <v>85</v>
      </c>
      <c r="AD863" s="358" t="s">
        <v>85</v>
      </c>
      <c r="AE863" s="358" t="s">
        <v>85</v>
      </c>
      <c r="AF863" s="358" t="s">
        <v>85</v>
      </c>
      <c r="AG863" s="358" t="s">
        <v>85</v>
      </c>
      <c r="AH863" s="358" t="s">
        <v>85</v>
      </c>
      <c r="AI863" s="1" t="s">
        <v>85</v>
      </c>
      <c r="AJ863" s="359">
        <v>2</v>
      </c>
      <c r="AK863" s="359">
        <v>3</v>
      </c>
      <c r="AL863" s="358">
        <f>AL862</f>
        <v>0.75</v>
      </c>
      <c r="AM863" s="358">
        <f>AM862</f>
        <v>2.7E-2</v>
      </c>
      <c r="AN863" s="358">
        <f>AN862</f>
        <v>3</v>
      </c>
      <c r="AO863" s="358"/>
      <c r="AP863" s="358"/>
      <c r="AQ863" s="360">
        <f>AM863*I863+AL863</f>
        <v>0.97140000000000004</v>
      </c>
      <c r="AR863" s="360">
        <f t="shared" ref="AR863:AR869" si="1081">0.1*AQ863</f>
        <v>9.7140000000000004E-2</v>
      </c>
      <c r="AS863" s="361">
        <f t="shared" ref="AS863:AS869" si="1082">AJ863*3+0.25*AK863</f>
        <v>6.75</v>
      </c>
      <c r="AT863" s="361">
        <f t="shared" ref="AT863:AT869" si="1083">SUM(AQ863:AS863)/4</f>
        <v>1.9546350000000001</v>
      </c>
      <c r="AU863" s="360">
        <f>10068.2*J863*POWER(10,-6)*10</f>
        <v>5.5314690800000003E-2</v>
      </c>
      <c r="AV863" s="361">
        <f t="shared" si="1079"/>
        <v>9.8284896907999979</v>
      </c>
      <c r="AW863" s="362">
        <f t="shared" ref="AW863:AW869" si="1084">AJ863*H863</f>
        <v>5.4374399999999992E-6</v>
      </c>
      <c r="AX863" s="362">
        <f t="shared" ref="AX863:AX869" si="1085">H863*AK863</f>
        <v>8.1561599999999988E-6</v>
      </c>
      <c r="AY863" s="362">
        <f t="shared" ref="AY863:AY869" si="1086">H863*AV863</f>
        <v>2.6720911492171767E-5</v>
      </c>
    </row>
    <row r="864" spans="1:51" x14ac:dyDescent="0.3">
      <c r="A864" s="48" t="s">
        <v>21</v>
      </c>
      <c r="B864" s="48" t="str">
        <f>B862</f>
        <v>Трубопровод технологического газа Рег. № ТТ-367, в составе:
скуббер Вентури поз. М-602,</v>
      </c>
      <c r="C864" s="179" t="s">
        <v>193</v>
      </c>
      <c r="D864" s="49" t="s">
        <v>194</v>
      </c>
      <c r="E864" s="167">
        <f>E862</f>
        <v>9.9999999999999995E-8</v>
      </c>
      <c r="F864" s="168">
        <f>F862</f>
        <v>236</v>
      </c>
      <c r="G864" s="48">
        <v>7.6799999999999993E-2</v>
      </c>
      <c r="H864" s="50">
        <f t="shared" si="1080"/>
        <v>1.8124799999999997E-6</v>
      </c>
      <c r="I864" s="162">
        <f>I862</f>
        <v>8.1999999999999993</v>
      </c>
      <c r="J864" s="169">
        <f>I862</f>
        <v>8.1999999999999993</v>
      </c>
      <c r="K864" s="174" t="s">
        <v>186</v>
      </c>
      <c r="L864" s="178">
        <v>0</v>
      </c>
      <c r="M864" s="92" t="str">
        <f t="shared" si="1076"/>
        <v>С3</v>
      </c>
      <c r="N864" s="92" t="str">
        <f t="shared" si="1077"/>
        <v>Трубопровод технологического газа Рег. № ТТ-367, в составе:
скуббер Вентури поз. М-602,</v>
      </c>
      <c r="O864" s="92" t="str">
        <f t="shared" si="1078"/>
        <v>Полное-вспышка</v>
      </c>
      <c r="P864" s="92" t="s">
        <v>85</v>
      </c>
      <c r="Q864" s="92" t="s">
        <v>85</v>
      </c>
      <c r="R864" s="92" t="s">
        <v>85</v>
      </c>
      <c r="S864" s="92" t="s">
        <v>85</v>
      </c>
      <c r="T864" s="92" t="s">
        <v>85</v>
      </c>
      <c r="U864" s="92" t="s">
        <v>85</v>
      </c>
      <c r="V864" s="92" t="s">
        <v>85</v>
      </c>
      <c r="W864" s="92" t="s">
        <v>85</v>
      </c>
      <c r="X864" s="92" t="s">
        <v>85</v>
      </c>
      <c r="Y864" s="92" t="s">
        <v>85</v>
      </c>
      <c r="Z864" s="92" t="s">
        <v>85</v>
      </c>
      <c r="AA864" s="92">
        <v>67.12</v>
      </c>
      <c r="AB864" s="92">
        <v>80.540000000000006</v>
      </c>
      <c r="AC864" s="92" t="s">
        <v>85</v>
      </c>
      <c r="AD864" s="92" t="s">
        <v>85</v>
      </c>
      <c r="AE864" s="92" t="s">
        <v>85</v>
      </c>
      <c r="AF864" s="92" t="s">
        <v>85</v>
      </c>
      <c r="AG864" s="92" t="s">
        <v>85</v>
      </c>
      <c r="AH864" s="92" t="s">
        <v>85</v>
      </c>
      <c r="AI864" t="s">
        <v>85</v>
      </c>
      <c r="AJ864" s="92">
        <v>0</v>
      </c>
      <c r="AK864" s="92">
        <v>0</v>
      </c>
      <c r="AL864" s="92">
        <f>AL862</f>
        <v>0.75</v>
      </c>
      <c r="AM864" s="92">
        <f>AM862</f>
        <v>2.7E-2</v>
      </c>
      <c r="AN864" s="92">
        <f>AN862</f>
        <v>3</v>
      </c>
      <c r="AO864" s="92"/>
      <c r="AP864" s="92"/>
      <c r="AQ864" s="93">
        <f>AM864*I864*0.1+AL864</f>
        <v>0.77214000000000005</v>
      </c>
      <c r="AR864" s="93">
        <f t="shared" si="1081"/>
        <v>7.7214000000000005E-2</v>
      </c>
      <c r="AS864" s="94">
        <f t="shared" si="1082"/>
        <v>0</v>
      </c>
      <c r="AT864" s="94">
        <f t="shared" si="1083"/>
        <v>0.21233850000000001</v>
      </c>
      <c r="AU864" s="93">
        <f>1333*J862*POWER(10,-6)</f>
        <v>1.0930599999999999E-2</v>
      </c>
      <c r="AV864" s="94">
        <f t="shared" si="1079"/>
        <v>1.0726230999999999</v>
      </c>
      <c r="AW864" s="95">
        <f t="shared" si="1084"/>
        <v>0</v>
      </c>
      <c r="AX864" s="95">
        <f t="shared" si="1085"/>
        <v>0</v>
      </c>
      <c r="AY864" s="95">
        <f t="shared" si="1086"/>
        <v>1.9441079162879997E-6</v>
      </c>
    </row>
    <row r="865" spans="1:51" x14ac:dyDescent="0.3">
      <c r="A865" s="48" t="s">
        <v>22</v>
      </c>
      <c r="B865" s="48" t="str">
        <f>B862</f>
        <v>Трубопровод технологического газа Рег. № ТТ-367, в составе:
скуббер Вентури поз. М-602,</v>
      </c>
      <c r="C865" s="179" t="s">
        <v>170</v>
      </c>
      <c r="D865" s="49" t="s">
        <v>61</v>
      </c>
      <c r="E865" s="167">
        <f>E862</f>
        <v>9.9999999999999995E-8</v>
      </c>
      <c r="F865" s="168">
        <f>F862</f>
        <v>236</v>
      </c>
      <c r="G865" s="48">
        <v>0.60799999999999998</v>
      </c>
      <c r="H865" s="50">
        <f t="shared" si="1080"/>
        <v>1.4348799999999999E-5</v>
      </c>
      <c r="I865" s="162">
        <f>I862</f>
        <v>8.1999999999999993</v>
      </c>
      <c r="J865" s="171">
        <v>0</v>
      </c>
      <c r="K865" s="174" t="s">
        <v>188</v>
      </c>
      <c r="L865" s="178">
        <v>45390</v>
      </c>
      <c r="M865" s="92" t="str">
        <f t="shared" si="1076"/>
        <v>С4</v>
      </c>
      <c r="N865" s="92" t="str">
        <f t="shared" si="1077"/>
        <v>Трубопровод технологического газа Рег. № ТТ-367, в составе:
скуббер Вентури поз. М-602,</v>
      </c>
      <c r="O865" s="92" t="str">
        <f t="shared" si="1078"/>
        <v>Полное-ликвидация</v>
      </c>
      <c r="P865" s="92" t="s">
        <v>85</v>
      </c>
      <c r="Q865" s="92" t="s">
        <v>85</v>
      </c>
      <c r="R865" s="92" t="s">
        <v>85</v>
      </c>
      <c r="S865" s="92" t="s">
        <v>85</v>
      </c>
      <c r="T865" s="92" t="s">
        <v>85</v>
      </c>
      <c r="U865" s="92" t="s">
        <v>85</v>
      </c>
      <c r="V865" s="92" t="s">
        <v>85</v>
      </c>
      <c r="W865" s="92" t="s">
        <v>85</v>
      </c>
      <c r="X865" s="92" t="s">
        <v>85</v>
      </c>
      <c r="Y865" s="92" t="s">
        <v>85</v>
      </c>
      <c r="Z865" s="92" t="s">
        <v>85</v>
      </c>
      <c r="AA865" s="92" t="s">
        <v>85</v>
      </c>
      <c r="AB865" s="92" t="s">
        <v>85</v>
      </c>
      <c r="AC865" s="92" t="s">
        <v>85</v>
      </c>
      <c r="AD865" s="92" t="s">
        <v>85</v>
      </c>
      <c r="AE865" s="92" t="s">
        <v>85</v>
      </c>
      <c r="AF865" s="92" t="s">
        <v>85</v>
      </c>
      <c r="AG865" s="92" t="s">
        <v>85</v>
      </c>
      <c r="AH865" s="92" t="s">
        <v>85</v>
      </c>
      <c r="AI865" t="s">
        <v>85</v>
      </c>
      <c r="AJ865" s="92">
        <v>0</v>
      </c>
      <c r="AK865" s="92">
        <v>0</v>
      </c>
      <c r="AL865" s="92">
        <f>AL862</f>
        <v>0.75</v>
      </c>
      <c r="AM865" s="92">
        <f>AM862</f>
        <v>2.7E-2</v>
      </c>
      <c r="AN865" s="92">
        <f>AN862</f>
        <v>3</v>
      </c>
      <c r="AO865" s="92"/>
      <c r="AP865" s="92"/>
      <c r="AQ865" s="93">
        <f>AM865*I865*0.1+AL865</f>
        <v>0.77214000000000005</v>
      </c>
      <c r="AR865" s="93">
        <f t="shared" si="1081"/>
        <v>7.7214000000000005E-2</v>
      </c>
      <c r="AS865" s="94">
        <f t="shared" si="1082"/>
        <v>0</v>
      </c>
      <c r="AT865" s="94">
        <f t="shared" si="1083"/>
        <v>0.21233850000000001</v>
      </c>
      <c r="AU865" s="93">
        <f>1333*J863*POWER(10,-6)</f>
        <v>7.3235019999999995E-4</v>
      </c>
      <c r="AV865" s="94">
        <f t="shared" si="1079"/>
        <v>1.0624248502000002</v>
      </c>
      <c r="AW865" s="95">
        <f t="shared" si="1084"/>
        <v>0</v>
      </c>
      <c r="AX865" s="95">
        <f t="shared" si="1085"/>
        <v>0</v>
      </c>
      <c r="AY865" s="95">
        <f t="shared" si="1086"/>
        <v>1.5244521690549762E-5</v>
      </c>
    </row>
    <row r="866" spans="1:51" x14ac:dyDescent="0.3">
      <c r="A866" s="48" t="s">
        <v>23</v>
      </c>
      <c r="B866" s="48" t="str">
        <f>B862</f>
        <v>Трубопровод технологического газа Рег. № ТТ-367, в составе:
скуббер Вентури поз. М-602,</v>
      </c>
      <c r="C866" s="179" t="s">
        <v>195</v>
      </c>
      <c r="D866" s="49" t="s">
        <v>196</v>
      </c>
      <c r="E866" s="166">
        <v>4.9999999999999998E-7</v>
      </c>
      <c r="F866" s="168">
        <f>F862</f>
        <v>236</v>
      </c>
      <c r="G866" s="48">
        <v>3.5000000000000003E-2</v>
      </c>
      <c r="H866" s="50">
        <f t="shared" si="1080"/>
        <v>4.1300000000000003E-6</v>
      </c>
      <c r="I866" s="162">
        <f>0.15*I862</f>
        <v>1.2299999999999998</v>
      </c>
      <c r="J866" s="169">
        <f>I866</f>
        <v>1.2299999999999998</v>
      </c>
      <c r="K866" s="174" t="s">
        <v>189</v>
      </c>
      <c r="L866" s="178">
        <v>3</v>
      </c>
      <c r="M866" s="92" t="str">
        <f t="shared" si="1076"/>
        <v>С5</v>
      </c>
      <c r="N866" s="92" t="str">
        <f t="shared" si="1077"/>
        <v>Трубопровод технологического газа Рег. № ТТ-367, в составе:
скуббер Вентури поз. М-602,</v>
      </c>
      <c r="O866" s="92" t="str">
        <f t="shared" si="1078"/>
        <v>Частичное-факел</v>
      </c>
      <c r="P866" s="92" t="s">
        <v>85</v>
      </c>
      <c r="Q866" s="92" t="s">
        <v>85</v>
      </c>
      <c r="R866" s="92" t="s">
        <v>85</v>
      </c>
      <c r="S866" s="92" t="s">
        <v>85</v>
      </c>
      <c r="T866" s="92" t="s">
        <v>85</v>
      </c>
      <c r="U866" s="92" t="s">
        <v>85</v>
      </c>
      <c r="V866" s="92" t="s">
        <v>85</v>
      </c>
      <c r="W866" s="92" t="s">
        <v>85</v>
      </c>
      <c r="X866" s="92" t="s">
        <v>85</v>
      </c>
      <c r="Y866" s="92">
        <v>23</v>
      </c>
      <c r="Z866" s="92">
        <v>4</v>
      </c>
      <c r="AA866" s="92" t="s">
        <v>85</v>
      </c>
      <c r="AB866" s="92" t="s">
        <v>85</v>
      </c>
      <c r="AC866" s="92" t="s">
        <v>85</v>
      </c>
      <c r="AD866" s="92" t="s">
        <v>85</v>
      </c>
      <c r="AE866" s="92" t="s">
        <v>85</v>
      </c>
      <c r="AF866" s="92" t="s">
        <v>85</v>
      </c>
      <c r="AG866" s="92" t="s">
        <v>85</v>
      </c>
      <c r="AH866" s="92" t="s">
        <v>85</v>
      </c>
      <c r="AI866" t="s">
        <v>85</v>
      </c>
      <c r="AJ866" s="92">
        <v>0</v>
      </c>
      <c r="AK866" s="92">
        <v>2</v>
      </c>
      <c r="AL866" s="92">
        <f>0.1*$AL$2</f>
        <v>0.25</v>
      </c>
      <c r="AM866" s="92">
        <f>AM862</f>
        <v>2.7E-2</v>
      </c>
      <c r="AN866" s="92">
        <f>ROUNDUP(AN862/3,0)</f>
        <v>1</v>
      </c>
      <c r="AO866" s="92"/>
      <c r="AP866" s="92"/>
      <c r="AQ866" s="93">
        <f>AM866*I866+AL866</f>
        <v>0.28321000000000002</v>
      </c>
      <c r="AR866" s="93">
        <f t="shared" si="1081"/>
        <v>2.8321000000000002E-2</v>
      </c>
      <c r="AS866" s="94">
        <f t="shared" si="1082"/>
        <v>0.5</v>
      </c>
      <c r="AT866" s="94">
        <f t="shared" si="1083"/>
        <v>0.20288275</v>
      </c>
      <c r="AU866" s="93">
        <f>10068.2*J866*POWER(10,-6)</f>
        <v>1.2383885999999998E-2</v>
      </c>
      <c r="AV866" s="94">
        <f t="shared" si="1079"/>
        <v>1.026797636</v>
      </c>
      <c r="AW866" s="95">
        <f t="shared" si="1084"/>
        <v>0</v>
      </c>
      <c r="AX866" s="95">
        <f t="shared" si="1085"/>
        <v>8.2600000000000005E-6</v>
      </c>
      <c r="AY866" s="95">
        <f t="shared" si="1086"/>
        <v>4.2406742366799998E-6</v>
      </c>
    </row>
    <row r="867" spans="1:51" x14ac:dyDescent="0.3">
      <c r="A867" s="48" t="s">
        <v>24</v>
      </c>
      <c r="B867" s="48" t="str">
        <f>B862</f>
        <v>Трубопровод технологического газа Рег. № ТТ-367, в составе:
скуббер Вентури поз. М-602,</v>
      </c>
      <c r="C867" s="179" t="s">
        <v>197</v>
      </c>
      <c r="D867" s="49" t="s">
        <v>198</v>
      </c>
      <c r="E867" s="167">
        <f>E866</f>
        <v>4.9999999999999998E-7</v>
      </c>
      <c r="F867" s="168">
        <f>F862</f>
        <v>236</v>
      </c>
      <c r="G867" s="48">
        <v>8.3000000000000001E-3</v>
      </c>
      <c r="H867" s="50">
        <f t="shared" si="1080"/>
        <v>9.7939999999999989E-7</v>
      </c>
      <c r="I867" s="162">
        <f>I866</f>
        <v>1.2299999999999998</v>
      </c>
      <c r="J867" s="169">
        <f>J863*0.15</f>
        <v>8.2409999999999997E-2</v>
      </c>
      <c r="K867" s="173" t="s">
        <v>200</v>
      </c>
      <c r="L867" s="230">
        <v>4</v>
      </c>
      <c r="M867" s="92" t="str">
        <f t="shared" si="1076"/>
        <v>С6</v>
      </c>
      <c r="N867" s="92" t="str">
        <f t="shared" si="1077"/>
        <v>Трубопровод технологического газа Рег. № ТТ-367, в составе:
скуббер Вентури поз. М-602,</v>
      </c>
      <c r="O867" s="92" t="str">
        <f t="shared" si="1078"/>
        <v>Частичное-взрыв</v>
      </c>
      <c r="P867" s="92" t="s">
        <v>85</v>
      </c>
      <c r="Q867" s="92" t="s">
        <v>85</v>
      </c>
      <c r="R867" s="92" t="s">
        <v>85</v>
      </c>
      <c r="S867" s="92" t="s">
        <v>85</v>
      </c>
      <c r="T867" s="92">
        <v>0</v>
      </c>
      <c r="U867" s="92">
        <v>0</v>
      </c>
      <c r="V867" s="92">
        <v>40.6</v>
      </c>
      <c r="W867" s="92">
        <v>110.1</v>
      </c>
      <c r="X867" s="92">
        <v>188.6</v>
      </c>
      <c r="Y867" s="92" t="s">
        <v>85</v>
      </c>
      <c r="Z867" s="92" t="s">
        <v>85</v>
      </c>
      <c r="AA867" s="92" t="s">
        <v>85</v>
      </c>
      <c r="AB867" s="92" t="s">
        <v>85</v>
      </c>
      <c r="AC867" s="92" t="s">
        <v>85</v>
      </c>
      <c r="AD867" s="92" t="s">
        <v>85</v>
      </c>
      <c r="AE867" s="92" t="s">
        <v>85</v>
      </c>
      <c r="AF867" s="92" t="s">
        <v>85</v>
      </c>
      <c r="AG867" s="92" t="s">
        <v>85</v>
      </c>
      <c r="AH867" s="92" t="s">
        <v>85</v>
      </c>
      <c r="AI867" t="s">
        <v>85</v>
      </c>
      <c r="AJ867" s="92">
        <v>0</v>
      </c>
      <c r="AK867" s="92">
        <v>1</v>
      </c>
      <c r="AL867" s="92">
        <f>0.1*$AL$2</f>
        <v>0.25</v>
      </c>
      <c r="AM867" s="92">
        <f>AM862</f>
        <v>2.7E-2</v>
      </c>
      <c r="AN867" s="92">
        <f>AN866</f>
        <v>1</v>
      </c>
      <c r="AO867" s="92"/>
      <c r="AP867" s="92"/>
      <c r="AQ867" s="93">
        <f t="shared" ref="AQ867:AQ868" si="1087">AM867*I867+AL867</f>
        <v>0.28321000000000002</v>
      </c>
      <c r="AR867" s="93">
        <f t="shared" si="1081"/>
        <v>2.8321000000000002E-2</v>
      </c>
      <c r="AS867" s="94">
        <f t="shared" si="1082"/>
        <v>0.25</v>
      </c>
      <c r="AT867" s="94">
        <f t="shared" si="1083"/>
        <v>0.14038275</v>
      </c>
      <c r="AU867" s="93">
        <f>10068.2*J867*POWER(10,-6)*10</f>
        <v>8.2972036200000005E-3</v>
      </c>
      <c r="AV867" s="94">
        <f t="shared" si="1079"/>
        <v>0.71021095361999997</v>
      </c>
      <c r="AW867" s="95">
        <f t="shared" si="1084"/>
        <v>0</v>
      </c>
      <c r="AX867" s="95">
        <f t="shared" si="1085"/>
        <v>9.7939999999999989E-7</v>
      </c>
      <c r="AY867" s="95">
        <f t="shared" si="1086"/>
        <v>6.9558060797542791E-7</v>
      </c>
    </row>
    <row r="868" spans="1:51" x14ac:dyDescent="0.3">
      <c r="A868" s="48" t="s">
        <v>219</v>
      </c>
      <c r="B868" s="48" t="str">
        <f>B862</f>
        <v>Трубопровод технологического газа Рег. № ТТ-367, в составе:
скуббер Вентури поз. М-602,</v>
      </c>
      <c r="C868" s="179" t="s">
        <v>172</v>
      </c>
      <c r="D868" s="49" t="s">
        <v>174</v>
      </c>
      <c r="E868" s="167">
        <f>E866</f>
        <v>4.9999999999999998E-7</v>
      </c>
      <c r="F868" s="168">
        <f>F862</f>
        <v>236</v>
      </c>
      <c r="G868" s="48">
        <v>2.64E-2</v>
      </c>
      <c r="H868" s="50">
        <f t="shared" si="1080"/>
        <v>3.1151999999999998E-6</v>
      </c>
      <c r="I868" s="162">
        <f>0.15*I862</f>
        <v>1.2299999999999998</v>
      </c>
      <c r="J868" s="169">
        <f>J864*0.15</f>
        <v>1.2299999999999998</v>
      </c>
      <c r="K868" s="174"/>
      <c r="L868" s="178"/>
      <c r="M868" s="92" t="str">
        <f t="shared" si="1076"/>
        <v>С7</v>
      </c>
      <c r="N868" s="92" t="str">
        <f t="shared" si="1077"/>
        <v>Трубопровод технологического газа Рег. № ТТ-367, в составе:
скуббер Вентури поз. М-602,</v>
      </c>
      <c r="O868" s="92" t="str">
        <f t="shared" si="1078"/>
        <v>Частичное-пожар-вспышка</v>
      </c>
      <c r="P868" s="92" t="s">
        <v>85</v>
      </c>
      <c r="Q868" s="92" t="s">
        <v>85</v>
      </c>
      <c r="R868" s="92" t="s">
        <v>85</v>
      </c>
      <c r="S868" s="92" t="s">
        <v>85</v>
      </c>
      <c r="T868" s="92" t="s">
        <v>85</v>
      </c>
      <c r="U868" s="92" t="s">
        <v>85</v>
      </c>
      <c r="V868" s="92" t="s">
        <v>85</v>
      </c>
      <c r="W868" s="92" t="s">
        <v>85</v>
      </c>
      <c r="X868" s="92" t="s">
        <v>85</v>
      </c>
      <c r="Y868" s="92" t="s">
        <v>85</v>
      </c>
      <c r="Z868" s="92" t="s">
        <v>85</v>
      </c>
      <c r="AA868" s="92">
        <v>35.89</v>
      </c>
      <c r="AB868" s="92">
        <v>43.07</v>
      </c>
      <c r="AC868" s="92" t="s">
        <v>85</v>
      </c>
      <c r="AD868" s="92" t="s">
        <v>85</v>
      </c>
      <c r="AE868" s="92" t="s">
        <v>85</v>
      </c>
      <c r="AF868" s="92" t="s">
        <v>85</v>
      </c>
      <c r="AG868" s="92" t="s">
        <v>85</v>
      </c>
      <c r="AH868" s="92" t="s">
        <v>85</v>
      </c>
      <c r="AI868" t="s">
        <v>85</v>
      </c>
      <c r="AJ868" s="92">
        <v>0</v>
      </c>
      <c r="AK868" s="92">
        <v>1</v>
      </c>
      <c r="AL868" s="92">
        <f>0.1*$AL$2</f>
        <v>0.25</v>
      </c>
      <c r="AM868" s="92">
        <f>AM862</f>
        <v>2.7E-2</v>
      </c>
      <c r="AN868" s="92">
        <f>ROUNDUP(AN862/3,0)</f>
        <v>1</v>
      </c>
      <c r="AO868" s="92"/>
      <c r="AP868" s="92"/>
      <c r="AQ868" s="93">
        <f t="shared" si="1087"/>
        <v>0.28321000000000002</v>
      </c>
      <c r="AR868" s="93">
        <f t="shared" si="1081"/>
        <v>2.8321000000000002E-2</v>
      </c>
      <c r="AS868" s="94">
        <f t="shared" si="1082"/>
        <v>0.25</v>
      </c>
      <c r="AT868" s="94">
        <f t="shared" si="1083"/>
        <v>0.14038275</v>
      </c>
      <c r="AU868" s="93">
        <f>10068.2*J868*POWER(10,-6)*10</f>
        <v>0.12383885999999998</v>
      </c>
      <c r="AV868" s="94">
        <f t="shared" si="1079"/>
        <v>0.82575261000000011</v>
      </c>
      <c r="AW868" s="95">
        <f t="shared" si="1084"/>
        <v>0</v>
      </c>
      <c r="AX868" s="95">
        <f t="shared" si="1085"/>
        <v>3.1151999999999998E-6</v>
      </c>
      <c r="AY868" s="95">
        <f t="shared" si="1086"/>
        <v>2.5723845306720001E-6</v>
      </c>
    </row>
    <row r="869" spans="1:51" ht="15" thickBot="1" x14ac:dyDescent="0.35">
      <c r="A869" s="48" t="s">
        <v>220</v>
      </c>
      <c r="B869" s="48" t="str">
        <f>B862</f>
        <v>Трубопровод технологического газа Рег. № ТТ-367, в составе:
скуббер Вентури поз. М-602,</v>
      </c>
      <c r="C869" s="179" t="s">
        <v>173</v>
      </c>
      <c r="D869" s="49" t="s">
        <v>62</v>
      </c>
      <c r="E869" s="167">
        <f>E866</f>
        <v>4.9999999999999998E-7</v>
      </c>
      <c r="F869" s="168">
        <f>F862</f>
        <v>236</v>
      </c>
      <c r="G869" s="48">
        <v>0.93030000000000002</v>
      </c>
      <c r="H869" s="50">
        <f t="shared" si="1080"/>
        <v>1.097754E-4</v>
      </c>
      <c r="I869" s="162">
        <f>0.15*I862</f>
        <v>1.2299999999999998</v>
      </c>
      <c r="J869" s="171">
        <v>0</v>
      </c>
      <c r="K869" s="175"/>
      <c r="L869" s="176"/>
      <c r="M869" s="92" t="str">
        <f t="shared" si="1076"/>
        <v>С8</v>
      </c>
      <c r="N869" s="92" t="str">
        <f t="shared" si="1077"/>
        <v>Трубопровод технологического газа Рег. № ТТ-367, в составе:
скуббер Вентури поз. М-602,</v>
      </c>
      <c r="O869" s="92" t="str">
        <f t="shared" si="1078"/>
        <v>Частичное-ликвидация</v>
      </c>
      <c r="P869" s="92" t="s">
        <v>85</v>
      </c>
      <c r="Q869" s="92" t="s">
        <v>85</v>
      </c>
      <c r="R869" s="92" t="s">
        <v>85</v>
      </c>
      <c r="S869" s="92" t="s">
        <v>85</v>
      </c>
      <c r="T869" s="92" t="s">
        <v>85</v>
      </c>
      <c r="U869" s="92" t="s">
        <v>85</v>
      </c>
      <c r="V869" s="92" t="s">
        <v>85</v>
      </c>
      <c r="W869" s="92" t="s">
        <v>85</v>
      </c>
      <c r="X869" s="92" t="s">
        <v>85</v>
      </c>
      <c r="Y869" s="92" t="s">
        <v>85</v>
      </c>
      <c r="Z869" s="92" t="s">
        <v>85</v>
      </c>
      <c r="AA869" s="92" t="s">
        <v>85</v>
      </c>
      <c r="AB869" s="92" t="s">
        <v>85</v>
      </c>
      <c r="AC869" s="92" t="s">
        <v>85</v>
      </c>
      <c r="AD869" s="92" t="s">
        <v>85</v>
      </c>
      <c r="AE869" s="92" t="s">
        <v>85</v>
      </c>
      <c r="AF869" s="92" t="s">
        <v>85</v>
      </c>
      <c r="AG869" s="92" t="s">
        <v>85</v>
      </c>
      <c r="AH869" s="92" t="s">
        <v>85</v>
      </c>
      <c r="AI869" t="s">
        <v>85</v>
      </c>
      <c r="AJ869" s="92">
        <v>0</v>
      </c>
      <c r="AK869" s="92">
        <v>0</v>
      </c>
      <c r="AL869" s="92">
        <f>0.1*$AL$2</f>
        <v>0.25</v>
      </c>
      <c r="AM869" s="92">
        <f>AM862</f>
        <v>2.7E-2</v>
      </c>
      <c r="AN869" s="92">
        <f>ROUNDUP(AN862/3,0)</f>
        <v>1</v>
      </c>
      <c r="AO869" s="92"/>
      <c r="AP869" s="92"/>
      <c r="AQ869" s="93">
        <f>AM869*I869*0.1+AL869</f>
        <v>0.25332100000000002</v>
      </c>
      <c r="AR869" s="93">
        <f t="shared" si="1081"/>
        <v>2.5332100000000003E-2</v>
      </c>
      <c r="AS869" s="94">
        <f t="shared" si="1082"/>
        <v>0</v>
      </c>
      <c r="AT869" s="94">
        <f t="shared" si="1083"/>
        <v>6.9663275000000011E-2</v>
      </c>
      <c r="AU869" s="93">
        <f>1333*J868*POWER(10,-6)</f>
        <v>1.6395899999999996E-3</v>
      </c>
      <c r="AV869" s="94">
        <f t="shared" si="1079"/>
        <v>0.34995596500000004</v>
      </c>
      <c r="AW869" s="95">
        <f t="shared" si="1084"/>
        <v>0</v>
      </c>
      <c r="AX869" s="95">
        <f t="shared" si="1085"/>
        <v>0</v>
      </c>
      <c r="AY869" s="95">
        <f t="shared" si="1086"/>
        <v>3.8416556040261001E-5</v>
      </c>
    </row>
    <row r="870" spans="1:51" x14ac:dyDescent="0.3">
      <c r="A870" s="52"/>
      <c r="B870" s="52"/>
      <c r="C870" s="92"/>
      <c r="D870" s="268"/>
      <c r="E870" s="269"/>
      <c r="F870" s="270"/>
      <c r="G870" s="52"/>
      <c r="H870" s="95"/>
      <c r="I870" s="94"/>
      <c r="J870" s="52"/>
      <c r="K870" s="52"/>
      <c r="L870" s="52"/>
      <c r="M870" s="92"/>
      <c r="N870" s="92"/>
      <c r="O870" s="92"/>
      <c r="P870" s="92" t="s">
        <v>85</v>
      </c>
      <c r="Q870" s="92" t="s">
        <v>85</v>
      </c>
      <c r="R870" s="92" t="s">
        <v>85</v>
      </c>
      <c r="S870" s="92" t="s">
        <v>85</v>
      </c>
      <c r="T870" s="92" t="s">
        <v>85</v>
      </c>
      <c r="U870" s="92" t="s">
        <v>85</v>
      </c>
      <c r="V870" s="92" t="s">
        <v>85</v>
      </c>
      <c r="W870" s="92" t="s">
        <v>85</v>
      </c>
      <c r="X870" s="92" t="s">
        <v>85</v>
      </c>
      <c r="Y870" s="92" t="s">
        <v>85</v>
      </c>
      <c r="Z870" s="92" t="s">
        <v>85</v>
      </c>
      <c r="AA870" s="92" t="s">
        <v>85</v>
      </c>
      <c r="AB870" s="92" t="s">
        <v>85</v>
      </c>
      <c r="AC870" s="92" t="s">
        <v>85</v>
      </c>
      <c r="AD870" s="92" t="s">
        <v>85</v>
      </c>
      <c r="AE870" s="92" t="s">
        <v>85</v>
      </c>
      <c r="AF870" s="92" t="s">
        <v>85</v>
      </c>
      <c r="AG870" s="92" t="s">
        <v>85</v>
      </c>
      <c r="AH870" s="92" t="s">
        <v>85</v>
      </c>
      <c r="AI870" t="s">
        <v>85</v>
      </c>
      <c r="AJ870" s="92"/>
      <c r="AK870" s="92"/>
      <c r="AL870" s="92"/>
      <c r="AM870" s="92"/>
      <c r="AN870" s="92"/>
      <c r="AO870" s="92"/>
      <c r="AP870" s="92"/>
      <c r="AQ870" s="93"/>
      <c r="AR870" s="93"/>
      <c r="AS870" s="94"/>
      <c r="AT870" s="94"/>
      <c r="AU870" s="93"/>
      <c r="AV870" s="94"/>
      <c r="AW870" s="95"/>
      <c r="AX870" s="95"/>
      <c r="AY870" s="95"/>
    </row>
    <row r="871" spans="1:51" ht="15" thickBot="1" x14ac:dyDescent="0.35">
      <c r="P871" t="s">
        <v>85</v>
      </c>
      <c r="Q871" t="s">
        <v>85</v>
      </c>
      <c r="R871" t="s">
        <v>85</v>
      </c>
      <c r="S871" t="s">
        <v>85</v>
      </c>
      <c r="T871" t="s">
        <v>85</v>
      </c>
      <c r="U871" t="s">
        <v>85</v>
      </c>
      <c r="V871" t="s">
        <v>85</v>
      </c>
      <c r="W871" t="s">
        <v>85</v>
      </c>
      <c r="X871" t="s">
        <v>85</v>
      </c>
      <c r="Y871" t="s">
        <v>85</v>
      </c>
      <c r="Z871" t="s">
        <v>85</v>
      </c>
      <c r="AA871" t="s">
        <v>85</v>
      </c>
      <c r="AB871" t="s">
        <v>85</v>
      </c>
      <c r="AC871" t="s">
        <v>85</v>
      </c>
      <c r="AD871" t="s">
        <v>85</v>
      </c>
      <c r="AE871" t="s">
        <v>85</v>
      </c>
      <c r="AF871" t="s">
        <v>85</v>
      </c>
      <c r="AG871" t="s">
        <v>85</v>
      </c>
      <c r="AH871" t="s">
        <v>85</v>
      </c>
      <c r="AI871" t="s">
        <v>85</v>
      </c>
    </row>
    <row r="872" spans="1:51" ht="18" customHeight="1" x14ac:dyDescent="0.3">
      <c r="A872" s="48" t="s">
        <v>19</v>
      </c>
      <c r="B872" s="311" t="s">
        <v>436</v>
      </c>
      <c r="C872" s="179" t="s">
        <v>191</v>
      </c>
      <c r="D872" s="49" t="s">
        <v>192</v>
      </c>
      <c r="E872" s="166">
        <v>9.9999999999999995E-8</v>
      </c>
      <c r="F872" s="163">
        <v>236</v>
      </c>
      <c r="G872" s="48">
        <v>0.2</v>
      </c>
      <c r="H872" s="50">
        <f>E872*F872*G872</f>
        <v>4.7199999999999997E-6</v>
      </c>
      <c r="I872" s="164">
        <v>7.7</v>
      </c>
      <c r="J872" s="169">
        <f>I872</f>
        <v>7.7</v>
      </c>
      <c r="K872" s="172" t="s">
        <v>184</v>
      </c>
      <c r="L872" s="177">
        <v>0</v>
      </c>
      <c r="M872" s="92" t="str">
        <f t="shared" ref="M872:M879" si="1088">A872</f>
        <v>С1</v>
      </c>
      <c r="N872" s="92" t="str">
        <f t="shared" ref="N872:N879" si="1089">B872</f>
        <v>Трубопровод природного газа Рег. № ТТ-184</v>
      </c>
      <c r="O872" s="92" t="str">
        <f t="shared" ref="O872:O879" si="1090">D872</f>
        <v>Полное-факел</v>
      </c>
      <c r="P872" s="92" t="s">
        <v>85</v>
      </c>
      <c r="Q872" s="92" t="s">
        <v>85</v>
      </c>
      <c r="R872" s="92" t="s">
        <v>85</v>
      </c>
      <c r="S872" s="92" t="s">
        <v>85</v>
      </c>
      <c r="T872" s="92" t="s">
        <v>85</v>
      </c>
      <c r="U872" s="92" t="s">
        <v>85</v>
      </c>
      <c r="V872" s="92" t="s">
        <v>85</v>
      </c>
      <c r="W872" s="92" t="s">
        <v>85</v>
      </c>
      <c r="X872" s="92" t="s">
        <v>85</v>
      </c>
      <c r="Y872" s="92">
        <v>36</v>
      </c>
      <c r="Z872" s="92">
        <v>6</v>
      </c>
      <c r="AA872" s="92" t="s">
        <v>85</v>
      </c>
      <c r="AB872" s="92" t="s">
        <v>85</v>
      </c>
      <c r="AC872" s="92" t="s">
        <v>85</v>
      </c>
      <c r="AD872" s="92" t="s">
        <v>85</v>
      </c>
      <c r="AE872" s="92" t="s">
        <v>85</v>
      </c>
      <c r="AF872" s="92" t="s">
        <v>85</v>
      </c>
      <c r="AG872" s="92" t="s">
        <v>85</v>
      </c>
      <c r="AH872" s="92" t="s">
        <v>85</v>
      </c>
      <c r="AI872" t="s">
        <v>85</v>
      </c>
      <c r="AJ872" s="52">
        <v>1</v>
      </c>
      <c r="AK872" s="52">
        <v>3</v>
      </c>
      <c r="AL872" s="165">
        <v>0.75</v>
      </c>
      <c r="AM872" s="165">
        <v>2.7E-2</v>
      </c>
      <c r="AN872" s="165">
        <v>3</v>
      </c>
      <c r="AO872" s="92"/>
      <c r="AP872" s="92"/>
      <c r="AQ872" s="93">
        <f>AM872*I872+AL872</f>
        <v>0.95789999999999997</v>
      </c>
      <c r="AR872" s="93">
        <f>0.1*AQ872</f>
        <v>9.579E-2</v>
      </c>
      <c r="AS872" s="94">
        <f>AJ872*3+0.25*AK872</f>
        <v>3.75</v>
      </c>
      <c r="AT872" s="94">
        <f>SUM(AQ872:AS872)/4</f>
        <v>1.2009224999999999</v>
      </c>
      <c r="AU872" s="93">
        <f>10068.2*J872*POWER(10,-6)</f>
        <v>7.7525140000000006E-2</v>
      </c>
      <c r="AV872" s="94">
        <f t="shared" ref="AV872:AV879" si="1091">AU872+AT872+AS872+AR872+AQ872</f>
        <v>6.0821376399999991</v>
      </c>
      <c r="AW872" s="95">
        <f>AJ872*H872</f>
        <v>4.7199999999999997E-6</v>
      </c>
      <c r="AX872" s="95">
        <f>H872*AK872</f>
        <v>1.416E-5</v>
      </c>
      <c r="AY872" s="95">
        <f>H872*AV872</f>
        <v>2.8707689660799994E-5</v>
      </c>
    </row>
    <row r="873" spans="1:51" x14ac:dyDescent="0.3">
      <c r="A873" s="48" t="s">
        <v>20</v>
      </c>
      <c r="B873" s="48" t="str">
        <f>B872</f>
        <v>Трубопровод природного газа Рег. № ТТ-184</v>
      </c>
      <c r="C873" s="179" t="s">
        <v>169</v>
      </c>
      <c r="D873" s="49" t="s">
        <v>63</v>
      </c>
      <c r="E873" s="167">
        <f>E872</f>
        <v>9.9999999999999995E-8</v>
      </c>
      <c r="F873" s="168">
        <f>F872</f>
        <v>236</v>
      </c>
      <c r="G873" s="48">
        <v>0.1152</v>
      </c>
      <c r="H873" s="50">
        <f t="shared" ref="H873:H879" si="1092">E873*F873*G873</f>
        <v>2.7187199999999996E-6</v>
      </c>
      <c r="I873" s="162">
        <f>I872</f>
        <v>7.7</v>
      </c>
      <c r="J873" s="180">
        <f>0.067*I872</f>
        <v>0.51590000000000003</v>
      </c>
      <c r="K873" s="174" t="s">
        <v>185</v>
      </c>
      <c r="L873" s="178">
        <v>12</v>
      </c>
      <c r="M873" s="92" t="str">
        <f t="shared" si="1088"/>
        <v>С2</v>
      </c>
      <c r="N873" s="92" t="str">
        <f t="shared" si="1089"/>
        <v>Трубопровод природного газа Рег. № ТТ-184</v>
      </c>
      <c r="O873" s="92" t="str">
        <f t="shared" si="1090"/>
        <v>Полное-взрыв</v>
      </c>
      <c r="P873" s="92" t="s">
        <v>85</v>
      </c>
      <c r="Q873" s="92" t="s">
        <v>85</v>
      </c>
      <c r="R873" s="92" t="s">
        <v>85</v>
      </c>
      <c r="S873" s="92" t="s">
        <v>85</v>
      </c>
      <c r="T873" s="92">
        <v>0</v>
      </c>
      <c r="U873" s="92">
        <v>0</v>
      </c>
      <c r="V873" s="92">
        <v>74.599999999999994</v>
      </c>
      <c r="W873" s="92">
        <v>203.1</v>
      </c>
      <c r="X873" s="92">
        <v>347.6</v>
      </c>
      <c r="Y873" s="92" t="s">
        <v>85</v>
      </c>
      <c r="Z873" s="92" t="s">
        <v>85</v>
      </c>
      <c r="AA873" s="92" t="s">
        <v>85</v>
      </c>
      <c r="AB873" s="92" t="s">
        <v>85</v>
      </c>
      <c r="AC873" s="92" t="s">
        <v>85</v>
      </c>
      <c r="AD873" s="92" t="s">
        <v>85</v>
      </c>
      <c r="AE873" s="92" t="s">
        <v>85</v>
      </c>
      <c r="AF873" s="92" t="s">
        <v>85</v>
      </c>
      <c r="AG873" s="92" t="s">
        <v>85</v>
      </c>
      <c r="AH873" s="92" t="s">
        <v>85</v>
      </c>
      <c r="AI873" t="s">
        <v>85</v>
      </c>
      <c r="AJ873" s="52">
        <v>1</v>
      </c>
      <c r="AK873" s="52">
        <v>3</v>
      </c>
      <c r="AL873" s="92">
        <f>AL872</f>
        <v>0.75</v>
      </c>
      <c r="AM873" s="92">
        <f>AM872</f>
        <v>2.7E-2</v>
      </c>
      <c r="AN873" s="92">
        <f>AN872</f>
        <v>3</v>
      </c>
      <c r="AO873" s="92"/>
      <c r="AP873" s="92"/>
      <c r="AQ873" s="93">
        <f>AM873*I873+AL873</f>
        <v>0.95789999999999997</v>
      </c>
      <c r="AR873" s="93">
        <f t="shared" ref="AR873:AR879" si="1093">0.1*AQ873</f>
        <v>9.579E-2</v>
      </c>
      <c r="AS873" s="94">
        <f t="shared" ref="AS873:AS879" si="1094">AJ873*3+0.25*AK873</f>
        <v>3.75</v>
      </c>
      <c r="AT873" s="94">
        <f t="shared" ref="AT873:AT879" si="1095">SUM(AQ873:AS873)/4</f>
        <v>1.2009224999999999</v>
      </c>
      <c r="AU873" s="93">
        <f>10068.2*J873*POWER(10,-6)*10</f>
        <v>5.1941843800000005E-2</v>
      </c>
      <c r="AV873" s="94">
        <f t="shared" si="1091"/>
        <v>6.0565543438000002</v>
      </c>
      <c r="AW873" s="95">
        <f t="shared" ref="AW873:AW879" si="1096">AJ873*H873</f>
        <v>2.7187199999999996E-6</v>
      </c>
      <c r="AX873" s="95">
        <f t="shared" ref="AX873:AX879" si="1097">H873*AK873</f>
        <v>8.1561599999999988E-6</v>
      </c>
      <c r="AY873" s="95">
        <f t="shared" ref="AY873:AY879" si="1098">H873*AV873</f>
        <v>1.6466075425575936E-5</v>
      </c>
    </row>
    <row r="874" spans="1:51" x14ac:dyDescent="0.3">
      <c r="A874" s="48" t="s">
        <v>21</v>
      </c>
      <c r="B874" s="48" t="str">
        <f>B872</f>
        <v>Трубопровод природного газа Рег. № ТТ-184</v>
      </c>
      <c r="C874" s="179" t="s">
        <v>193</v>
      </c>
      <c r="D874" s="49" t="s">
        <v>194</v>
      </c>
      <c r="E874" s="167">
        <f>E872</f>
        <v>9.9999999999999995E-8</v>
      </c>
      <c r="F874" s="168">
        <f>F872</f>
        <v>236</v>
      </c>
      <c r="G874" s="48">
        <v>7.6799999999999993E-2</v>
      </c>
      <c r="H874" s="50">
        <f t="shared" si="1092"/>
        <v>1.8124799999999997E-6</v>
      </c>
      <c r="I874" s="162">
        <f>I872</f>
        <v>7.7</v>
      </c>
      <c r="J874" s="169">
        <f>I872</f>
        <v>7.7</v>
      </c>
      <c r="K874" s="174" t="s">
        <v>186</v>
      </c>
      <c r="L874" s="178">
        <v>0</v>
      </c>
      <c r="M874" s="92" t="str">
        <f t="shared" si="1088"/>
        <v>С3</v>
      </c>
      <c r="N874" s="92" t="str">
        <f t="shared" si="1089"/>
        <v>Трубопровод природного газа Рег. № ТТ-184</v>
      </c>
      <c r="O874" s="92" t="str">
        <f t="shared" si="1090"/>
        <v>Полное-вспышка</v>
      </c>
      <c r="P874" s="92" t="s">
        <v>85</v>
      </c>
      <c r="Q874" s="92" t="s">
        <v>85</v>
      </c>
      <c r="R874" s="92" t="s">
        <v>85</v>
      </c>
      <c r="S874" s="92" t="s">
        <v>85</v>
      </c>
      <c r="T874" s="92" t="s">
        <v>85</v>
      </c>
      <c r="U874" s="92" t="s">
        <v>85</v>
      </c>
      <c r="V874" s="92" t="s">
        <v>85</v>
      </c>
      <c r="W874" s="92" t="s">
        <v>85</v>
      </c>
      <c r="X874" s="92" t="s">
        <v>85</v>
      </c>
      <c r="Y874" s="92" t="s">
        <v>85</v>
      </c>
      <c r="Z874" s="92" t="s">
        <v>85</v>
      </c>
      <c r="AA874" s="92">
        <v>65.739999999999995</v>
      </c>
      <c r="AB874" s="92">
        <v>78.89</v>
      </c>
      <c r="AC874" s="92" t="s">
        <v>85</v>
      </c>
      <c r="AD874" s="92" t="s">
        <v>85</v>
      </c>
      <c r="AE874" s="92" t="s">
        <v>85</v>
      </c>
      <c r="AF874" s="92" t="s">
        <v>85</v>
      </c>
      <c r="AG874" s="92" t="s">
        <v>85</v>
      </c>
      <c r="AH874" s="92" t="s">
        <v>85</v>
      </c>
      <c r="AI874" t="s">
        <v>85</v>
      </c>
      <c r="AJ874" s="92">
        <v>0</v>
      </c>
      <c r="AK874" s="92">
        <v>0</v>
      </c>
      <c r="AL874" s="92">
        <f>AL872</f>
        <v>0.75</v>
      </c>
      <c r="AM874" s="92">
        <f>AM872</f>
        <v>2.7E-2</v>
      </c>
      <c r="AN874" s="92">
        <f>AN872</f>
        <v>3</v>
      </c>
      <c r="AO874" s="92"/>
      <c r="AP874" s="92"/>
      <c r="AQ874" s="93">
        <f>AM874*I874*0.1+AL874</f>
        <v>0.77078999999999998</v>
      </c>
      <c r="AR874" s="93">
        <f t="shared" si="1093"/>
        <v>7.7079000000000009E-2</v>
      </c>
      <c r="AS874" s="94">
        <f t="shared" si="1094"/>
        <v>0</v>
      </c>
      <c r="AT874" s="94">
        <f t="shared" si="1095"/>
        <v>0.21196725</v>
      </c>
      <c r="AU874" s="93">
        <f>1333*J872*POWER(10,-6)</f>
        <v>1.02641E-2</v>
      </c>
      <c r="AV874" s="94">
        <f t="shared" si="1091"/>
        <v>1.0701003499999999</v>
      </c>
      <c r="AW874" s="95">
        <f t="shared" si="1096"/>
        <v>0</v>
      </c>
      <c r="AX874" s="95">
        <f t="shared" si="1097"/>
        <v>0</v>
      </c>
      <c r="AY874" s="95">
        <f t="shared" si="1098"/>
        <v>1.9395354823679994E-6</v>
      </c>
    </row>
    <row r="875" spans="1:51" x14ac:dyDescent="0.3">
      <c r="A875" s="48" t="s">
        <v>22</v>
      </c>
      <c r="B875" s="48" t="str">
        <f>B872</f>
        <v>Трубопровод природного газа Рег. № ТТ-184</v>
      </c>
      <c r="C875" s="179" t="s">
        <v>170</v>
      </c>
      <c r="D875" s="49" t="s">
        <v>61</v>
      </c>
      <c r="E875" s="167">
        <f>E872</f>
        <v>9.9999999999999995E-8</v>
      </c>
      <c r="F875" s="168">
        <f>F872</f>
        <v>236</v>
      </c>
      <c r="G875" s="48">
        <v>0.60799999999999998</v>
      </c>
      <c r="H875" s="50">
        <f t="shared" si="1092"/>
        <v>1.4348799999999999E-5</v>
      </c>
      <c r="I875" s="162">
        <f>I872</f>
        <v>7.7</v>
      </c>
      <c r="J875" s="171">
        <v>0</v>
      </c>
      <c r="K875" s="174" t="s">
        <v>188</v>
      </c>
      <c r="L875" s="178">
        <v>45390</v>
      </c>
      <c r="M875" s="92" t="str">
        <f t="shared" si="1088"/>
        <v>С4</v>
      </c>
      <c r="N875" s="92" t="str">
        <f t="shared" si="1089"/>
        <v>Трубопровод природного газа Рег. № ТТ-184</v>
      </c>
      <c r="O875" s="92" t="str">
        <f t="shared" si="1090"/>
        <v>Полное-ликвидация</v>
      </c>
      <c r="P875" s="92" t="s">
        <v>85</v>
      </c>
      <c r="Q875" s="92" t="s">
        <v>85</v>
      </c>
      <c r="R875" s="92" t="s">
        <v>85</v>
      </c>
      <c r="S875" s="92" t="s">
        <v>85</v>
      </c>
      <c r="T875" s="92" t="s">
        <v>85</v>
      </c>
      <c r="U875" s="92" t="s">
        <v>85</v>
      </c>
      <c r="V875" s="92" t="s">
        <v>85</v>
      </c>
      <c r="W875" s="92" t="s">
        <v>85</v>
      </c>
      <c r="X875" s="92" t="s">
        <v>85</v>
      </c>
      <c r="Y875" s="92" t="s">
        <v>85</v>
      </c>
      <c r="Z875" s="92" t="s">
        <v>85</v>
      </c>
      <c r="AA875" s="92" t="s">
        <v>85</v>
      </c>
      <c r="AB875" s="92" t="s">
        <v>85</v>
      </c>
      <c r="AC875" s="92" t="s">
        <v>85</v>
      </c>
      <c r="AD875" s="92" t="s">
        <v>85</v>
      </c>
      <c r="AE875" s="92" t="s">
        <v>85</v>
      </c>
      <c r="AF875" s="92" t="s">
        <v>85</v>
      </c>
      <c r="AG875" s="92" t="s">
        <v>85</v>
      </c>
      <c r="AH875" s="92" t="s">
        <v>85</v>
      </c>
      <c r="AI875" t="s">
        <v>85</v>
      </c>
      <c r="AJ875" s="92">
        <v>0</v>
      </c>
      <c r="AK875" s="92">
        <v>0</v>
      </c>
      <c r="AL875" s="92">
        <f>AL872</f>
        <v>0.75</v>
      </c>
      <c r="AM875" s="92">
        <f>AM872</f>
        <v>2.7E-2</v>
      </c>
      <c r="AN875" s="92">
        <f>AN872</f>
        <v>3</v>
      </c>
      <c r="AO875" s="92"/>
      <c r="AP875" s="92"/>
      <c r="AQ875" s="93">
        <f>AM875*I875*0.1+AL875</f>
        <v>0.77078999999999998</v>
      </c>
      <c r="AR875" s="93">
        <f t="shared" si="1093"/>
        <v>7.7079000000000009E-2</v>
      </c>
      <c r="AS875" s="94">
        <f t="shared" si="1094"/>
        <v>0</v>
      </c>
      <c r="AT875" s="94">
        <f t="shared" si="1095"/>
        <v>0.21196725</v>
      </c>
      <c r="AU875" s="93">
        <f>1333*J873*POWER(10,-6)</f>
        <v>6.876947E-4</v>
      </c>
      <c r="AV875" s="94">
        <f t="shared" si="1091"/>
        <v>1.0605239446999999</v>
      </c>
      <c r="AW875" s="95">
        <f t="shared" si="1096"/>
        <v>0</v>
      </c>
      <c r="AX875" s="95">
        <f t="shared" si="1097"/>
        <v>0</v>
      </c>
      <c r="AY875" s="95">
        <f t="shared" si="1098"/>
        <v>1.5217245977711358E-5</v>
      </c>
    </row>
    <row r="876" spans="1:51" x14ac:dyDescent="0.3">
      <c r="A876" s="48" t="s">
        <v>23</v>
      </c>
      <c r="B876" s="48" t="str">
        <f>B872</f>
        <v>Трубопровод природного газа Рег. № ТТ-184</v>
      </c>
      <c r="C876" s="179" t="s">
        <v>195</v>
      </c>
      <c r="D876" s="49" t="s">
        <v>196</v>
      </c>
      <c r="E876" s="166">
        <v>4.9999999999999998E-7</v>
      </c>
      <c r="F876" s="168">
        <f>F872</f>
        <v>236</v>
      </c>
      <c r="G876" s="48">
        <v>3.5000000000000003E-2</v>
      </c>
      <c r="H876" s="50">
        <f t="shared" si="1092"/>
        <v>4.1300000000000003E-6</v>
      </c>
      <c r="I876" s="162">
        <f>0.15*I872</f>
        <v>1.155</v>
      </c>
      <c r="J876" s="169">
        <f>I876</f>
        <v>1.155</v>
      </c>
      <c r="K876" s="174" t="s">
        <v>189</v>
      </c>
      <c r="L876" s="178">
        <v>3</v>
      </c>
      <c r="M876" s="92" t="str">
        <f t="shared" si="1088"/>
        <v>С5</v>
      </c>
      <c r="N876" s="92" t="str">
        <f t="shared" si="1089"/>
        <v>Трубопровод природного газа Рег. № ТТ-184</v>
      </c>
      <c r="O876" s="92" t="str">
        <f t="shared" si="1090"/>
        <v>Частичное-факел</v>
      </c>
      <c r="P876" s="92" t="s">
        <v>85</v>
      </c>
      <c r="Q876" s="92" t="s">
        <v>85</v>
      </c>
      <c r="R876" s="92" t="s">
        <v>85</v>
      </c>
      <c r="S876" s="92" t="s">
        <v>85</v>
      </c>
      <c r="T876" s="92" t="s">
        <v>85</v>
      </c>
      <c r="U876" s="92" t="s">
        <v>85</v>
      </c>
      <c r="V876" s="92" t="s">
        <v>85</v>
      </c>
      <c r="W876" s="92" t="s">
        <v>85</v>
      </c>
      <c r="X876" s="92" t="s">
        <v>85</v>
      </c>
      <c r="Y876" s="92">
        <v>23</v>
      </c>
      <c r="Z876" s="92">
        <v>4</v>
      </c>
      <c r="AA876" s="92" t="s">
        <v>85</v>
      </c>
      <c r="AB876" s="92" t="s">
        <v>85</v>
      </c>
      <c r="AC876" s="92" t="s">
        <v>85</v>
      </c>
      <c r="AD876" s="92" t="s">
        <v>85</v>
      </c>
      <c r="AE876" s="92" t="s">
        <v>85</v>
      </c>
      <c r="AF876" s="92" t="s">
        <v>85</v>
      </c>
      <c r="AG876" s="92" t="s">
        <v>85</v>
      </c>
      <c r="AH876" s="92" t="s">
        <v>85</v>
      </c>
      <c r="AI876" t="s">
        <v>85</v>
      </c>
      <c r="AJ876" s="92">
        <v>0</v>
      </c>
      <c r="AK876" s="92">
        <v>2</v>
      </c>
      <c r="AL876" s="92">
        <f>0.1*$AL$2</f>
        <v>0.25</v>
      </c>
      <c r="AM876" s="92">
        <f>AM872</f>
        <v>2.7E-2</v>
      </c>
      <c r="AN876" s="92">
        <f>ROUNDUP(AN872/3,0)</f>
        <v>1</v>
      </c>
      <c r="AO876" s="92"/>
      <c r="AP876" s="92"/>
      <c r="AQ876" s="93">
        <f>AM876*I876+AL876</f>
        <v>0.28118500000000002</v>
      </c>
      <c r="AR876" s="93">
        <f t="shared" si="1093"/>
        <v>2.8118500000000005E-2</v>
      </c>
      <c r="AS876" s="94">
        <f t="shared" si="1094"/>
        <v>0.5</v>
      </c>
      <c r="AT876" s="94">
        <f t="shared" si="1095"/>
        <v>0.20232587499999999</v>
      </c>
      <c r="AU876" s="93">
        <f>10068.2*J876*POWER(10,-6)</f>
        <v>1.1628771E-2</v>
      </c>
      <c r="AV876" s="94">
        <f t="shared" si="1091"/>
        <v>1.0232581460000001</v>
      </c>
      <c r="AW876" s="95">
        <f t="shared" si="1096"/>
        <v>0</v>
      </c>
      <c r="AX876" s="95">
        <f t="shared" si="1097"/>
        <v>8.2600000000000005E-6</v>
      </c>
      <c r="AY876" s="95">
        <f t="shared" si="1098"/>
        <v>4.2260561429800006E-6</v>
      </c>
    </row>
    <row r="877" spans="1:51" x14ac:dyDescent="0.3">
      <c r="A877" s="48" t="s">
        <v>24</v>
      </c>
      <c r="B877" s="48" t="str">
        <f>B872</f>
        <v>Трубопровод природного газа Рег. № ТТ-184</v>
      </c>
      <c r="C877" s="179" t="s">
        <v>197</v>
      </c>
      <c r="D877" s="49" t="s">
        <v>198</v>
      </c>
      <c r="E877" s="167">
        <f>E876</f>
        <v>4.9999999999999998E-7</v>
      </c>
      <c r="F877" s="168">
        <f>F872</f>
        <v>236</v>
      </c>
      <c r="G877" s="48">
        <v>8.3000000000000001E-3</v>
      </c>
      <c r="H877" s="50">
        <f t="shared" si="1092"/>
        <v>9.7939999999999989E-7</v>
      </c>
      <c r="I877" s="162">
        <f>I876</f>
        <v>1.155</v>
      </c>
      <c r="J877" s="169">
        <f>J873*0.15</f>
        <v>7.7384999999999995E-2</v>
      </c>
      <c r="K877" s="173" t="s">
        <v>200</v>
      </c>
      <c r="L877" s="230">
        <v>4</v>
      </c>
      <c r="M877" s="92" t="str">
        <f t="shared" si="1088"/>
        <v>С6</v>
      </c>
      <c r="N877" s="92" t="str">
        <f t="shared" si="1089"/>
        <v>Трубопровод природного газа Рег. № ТТ-184</v>
      </c>
      <c r="O877" s="92" t="str">
        <f t="shared" si="1090"/>
        <v>Частичное-взрыв</v>
      </c>
      <c r="P877" s="92" t="s">
        <v>85</v>
      </c>
      <c r="Q877" s="92" t="s">
        <v>85</v>
      </c>
      <c r="R877" s="92" t="s">
        <v>85</v>
      </c>
      <c r="S877" s="92" t="s">
        <v>85</v>
      </c>
      <c r="T877" s="92">
        <v>0</v>
      </c>
      <c r="U877" s="92">
        <v>0</v>
      </c>
      <c r="V877" s="92">
        <v>39.6</v>
      </c>
      <c r="W877" s="92">
        <v>107.6</v>
      </c>
      <c r="X877" s="92">
        <v>184.6</v>
      </c>
      <c r="Y877" s="92" t="s">
        <v>85</v>
      </c>
      <c r="Z877" s="92" t="s">
        <v>85</v>
      </c>
      <c r="AA877" s="92" t="s">
        <v>85</v>
      </c>
      <c r="AB877" s="92" t="s">
        <v>85</v>
      </c>
      <c r="AC877" s="92" t="s">
        <v>85</v>
      </c>
      <c r="AD877" s="92" t="s">
        <v>85</v>
      </c>
      <c r="AE877" s="92" t="s">
        <v>85</v>
      </c>
      <c r="AF877" s="92" t="s">
        <v>85</v>
      </c>
      <c r="AG877" s="92" t="s">
        <v>85</v>
      </c>
      <c r="AH877" s="92" t="s">
        <v>85</v>
      </c>
      <c r="AI877" t="s">
        <v>85</v>
      </c>
      <c r="AJ877" s="92">
        <v>0</v>
      </c>
      <c r="AK877" s="92">
        <v>1</v>
      </c>
      <c r="AL877" s="92">
        <f>0.1*$AL$2</f>
        <v>0.25</v>
      </c>
      <c r="AM877" s="92">
        <f>AM872</f>
        <v>2.7E-2</v>
      </c>
      <c r="AN877" s="92">
        <f>AN876</f>
        <v>1</v>
      </c>
      <c r="AO877" s="92"/>
      <c r="AP877" s="92"/>
      <c r="AQ877" s="93">
        <f t="shared" ref="AQ877:AQ878" si="1099">AM877*I877+AL877</f>
        <v>0.28118500000000002</v>
      </c>
      <c r="AR877" s="93">
        <f t="shared" si="1093"/>
        <v>2.8118500000000005E-2</v>
      </c>
      <c r="AS877" s="94">
        <f t="shared" si="1094"/>
        <v>0.25</v>
      </c>
      <c r="AT877" s="94">
        <f t="shared" si="1095"/>
        <v>0.13982587499999999</v>
      </c>
      <c r="AU877" s="93">
        <f>10068.2*J877*POWER(10,-6)*10</f>
        <v>7.7912765700000001E-3</v>
      </c>
      <c r="AV877" s="94">
        <f t="shared" si="1091"/>
        <v>0.70692065156999995</v>
      </c>
      <c r="AW877" s="95">
        <f t="shared" si="1096"/>
        <v>0</v>
      </c>
      <c r="AX877" s="95">
        <f t="shared" si="1097"/>
        <v>9.7939999999999989E-7</v>
      </c>
      <c r="AY877" s="95">
        <f t="shared" si="1098"/>
        <v>6.9235808614765789E-7</v>
      </c>
    </row>
    <row r="878" spans="1:51" x14ac:dyDescent="0.3">
      <c r="A878" s="48" t="s">
        <v>219</v>
      </c>
      <c r="B878" s="48" t="str">
        <f>B872</f>
        <v>Трубопровод природного газа Рег. № ТТ-184</v>
      </c>
      <c r="C878" s="179" t="s">
        <v>172</v>
      </c>
      <c r="D878" s="49" t="s">
        <v>174</v>
      </c>
      <c r="E878" s="167">
        <f>E876</f>
        <v>4.9999999999999998E-7</v>
      </c>
      <c r="F878" s="168">
        <f>F872</f>
        <v>236</v>
      </c>
      <c r="G878" s="48">
        <v>2.64E-2</v>
      </c>
      <c r="H878" s="50">
        <f t="shared" si="1092"/>
        <v>3.1151999999999998E-6</v>
      </c>
      <c r="I878" s="162">
        <f>0.15*I872</f>
        <v>1.155</v>
      </c>
      <c r="J878" s="169">
        <f>J874*0.15</f>
        <v>1.155</v>
      </c>
      <c r="K878" s="174"/>
      <c r="L878" s="178"/>
      <c r="M878" s="92" t="str">
        <f t="shared" si="1088"/>
        <v>С7</v>
      </c>
      <c r="N878" s="92" t="str">
        <f t="shared" si="1089"/>
        <v>Трубопровод природного газа Рег. № ТТ-184</v>
      </c>
      <c r="O878" s="92" t="str">
        <f t="shared" si="1090"/>
        <v>Частичное-пожар-вспышка</v>
      </c>
      <c r="P878" s="92" t="s">
        <v>85</v>
      </c>
      <c r="Q878" s="92" t="s">
        <v>85</v>
      </c>
      <c r="R878" s="92" t="s">
        <v>85</v>
      </c>
      <c r="S878" s="92" t="s">
        <v>85</v>
      </c>
      <c r="T878" s="92" t="s">
        <v>85</v>
      </c>
      <c r="U878" s="92" t="s">
        <v>85</v>
      </c>
      <c r="V878" s="92" t="s">
        <v>85</v>
      </c>
      <c r="W878" s="92" t="s">
        <v>85</v>
      </c>
      <c r="X878" s="92" t="s">
        <v>85</v>
      </c>
      <c r="Y878" s="92" t="s">
        <v>85</v>
      </c>
      <c r="Z878" s="92" t="s">
        <v>85</v>
      </c>
      <c r="AA878" s="92">
        <v>35.15</v>
      </c>
      <c r="AB878" s="92">
        <v>42.18</v>
      </c>
      <c r="AC878" s="92" t="s">
        <v>85</v>
      </c>
      <c r="AD878" s="92" t="s">
        <v>85</v>
      </c>
      <c r="AE878" s="92" t="s">
        <v>85</v>
      </c>
      <c r="AF878" s="92" t="s">
        <v>85</v>
      </c>
      <c r="AG878" s="92" t="s">
        <v>85</v>
      </c>
      <c r="AH878" s="92" t="s">
        <v>85</v>
      </c>
      <c r="AI878" t="s">
        <v>85</v>
      </c>
      <c r="AJ878" s="92">
        <v>0</v>
      </c>
      <c r="AK878" s="92">
        <v>1</v>
      </c>
      <c r="AL878" s="92">
        <f>0.1*$AL$2</f>
        <v>0.25</v>
      </c>
      <c r="AM878" s="92">
        <f>AM872</f>
        <v>2.7E-2</v>
      </c>
      <c r="AN878" s="92">
        <f>ROUNDUP(AN872/3,0)</f>
        <v>1</v>
      </c>
      <c r="AO878" s="92"/>
      <c r="AP878" s="92"/>
      <c r="AQ878" s="93">
        <f t="shared" si="1099"/>
        <v>0.28118500000000002</v>
      </c>
      <c r="AR878" s="93">
        <f t="shared" si="1093"/>
        <v>2.8118500000000005E-2</v>
      </c>
      <c r="AS878" s="94">
        <f t="shared" si="1094"/>
        <v>0.25</v>
      </c>
      <c r="AT878" s="94">
        <f t="shared" si="1095"/>
        <v>0.13982587499999999</v>
      </c>
      <c r="AU878" s="93">
        <f>10068.2*J878*POWER(10,-6)*10</f>
        <v>0.11628770999999999</v>
      </c>
      <c r="AV878" s="94">
        <f t="shared" si="1091"/>
        <v>0.8154170850000001</v>
      </c>
      <c r="AW878" s="95">
        <f t="shared" si="1096"/>
        <v>0</v>
      </c>
      <c r="AX878" s="95">
        <f t="shared" si="1097"/>
        <v>3.1151999999999998E-6</v>
      </c>
      <c r="AY878" s="95">
        <f t="shared" si="1098"/>
        <v>2.540187303192E-6</v>
      </c>
    </row>
    <row r="879" spans="1:51" ht="15" thickBot="1" x14ac:dyDescent="0.35">
      <c r="A879" s="48" t="s">
        <v>220</v>
      </c>
      <c r="B879" s="48" t="str">
        <f>B872</f>
        <v>Трубопровод природного газа Рег. № ТТ-184</v>
      </c>
      <c r="C879" s="179" t="s">
        <v>173</v>
      </c>
      <c r="D879" s="49" t="s">
        <v>62</v>
      </c>
      <c r="E879" s="167">
        <f>E876</f>
        <v>4.9999999999999998E-7</v>
      </c>
      <c r="F879" s="168">
        <f>F872</f>
        <v>236</v>
      </c>
      <c r="G879" s="48">
        <v>0.93030000000000002</v>
      </c>
      <c r="H879" s="50">
        <f t="shared" si="1092"/>
        <v>1.097754E-4</v>
      </c>
      <c r="I879" s="162">
        <f>0.15*I872</f>
        <v>1.155</v>
      </c>
      <c r="J879" s="171">
        <v>0</v>
      </c>
      <c r="K879" s="175"/>
      <c r="L879" s="176"/>
      <c r="M879" s="92" t="str">
        <f t="shared" si="1088"/>
        <v>С8</v>
      </c>
      <c r="N879" s="92" t="str">
        <f t="shared" si="1089"/>
        <v>Трубопровод природного газа Рег. № ТТ-184</v>
      </c>
      <c r="O879" s="92" t="str">
        <f t="shared" si="1090"/>
        <v>Частичное-ликвидация</v>
      </c>
      <c r="P879" s="92" t="s">
        <v>85</v>
      </c>
      <c r="Q879" s="92" t="s">
        <v>85</v>
      </c>
      <c r="R879" s="92" t="s">
        <v>85</v>
      </c>
      <c r="S879" s="92" t="s">
        <v>85</v>
      </c>
      <c r="T879" s="92" t="s">
        <v>85</v>
      </c>
      <c r="U879" s="92" t="s">
        <v>85</v>
      </c>
      <c r="V879" s="92" t="s">
        <v>85</v>
      </c>
      <c r="W879" s="92" t="s">
        <v>85</v>
      </c>
      <c r="X879" s="92" t="s">
        <v>85</v>
      </c>
      <c r="Y879" s="92" t="s">
        <v>85</v>
      </c>
      <c r="Z879" s="92" t="s">
        <v>85</v>
      </c>
      <c r="AA879" s="92" t="s">
        <v>85</v>
      </c>
      <c r="AB879" s="92" t="s">
        <v>85</v>
      </c>
      <c r="AC879" s="92" t="s">
        <v>85</v>
      </c>
      <c r="AD879" s="92" t="s">
        <v>85</v>
      </c>
      <c r="AE879" s="92" t="s">
        <v>85</v>
      </c>
      <c r="AF879" s="92" t="s">
        <v>85</v>
      </c>
      <c r="AG879" s="92" t="s">
        <v>85</v>
      </c>
      <c r="AH879" s="92" t="s">
        <v>85</v>
      </c>
      <c r="AI879" t="s">
        <v>85</v>
      </c>
      <c r="AJ879" s="92">
        <v>0</v>
      </c>
      <c r="AK879" s="92">
        <v>0</v>
      </c>
      <c r="AL879" s="92">
        <f>0.1*$AL$2</f>
        <v>0.25</v>
      </c>
      <c r="AM879" s="92">
        <f>AM872</f>
        <v>2.7E-2</v>
      </c>
      <c r="AN879" s="92">
        <f>ROUNDUP(AN872/3,0)</f>
        <v>1</v>
      </c>
      <c r="AO879" s="92"/>
      <c r="AP879" s="92"/>
      <c r="AQ879" s="93">
        <f>AM879*I879*0.1+AL879</f>
        <v>0.25311850000000002</v>
      </c>
      <c r="AR879" s="93">
        <f t="shared" si="1093"/>
        <v>2.5311850000000004E-2</v>
      </c>
      <c r="AS879" s="94">
        <f t="shared" si="1094"/>
        <v>0</v>
      </c>
      <c r="AT879" s="94">
        <f t="shared" si="1095"/>
        <v>6.9607587500000012E-2</v>
      </c>
      <c r="AU879" s="93">
        <f>1333*J878*POWER(10,-6)</f>
        <v>1.539615E-3</v>
      </c>
      <c r="AV879" s="94">
        <f t="shared" si="1091"/>
        <v>0.3495775525</v>
      </c>
      <c r="AW879" s="95">
        <f t="shared" si="1096"/>
        <v>0</v>
      </c>
      <c r="AX879" s="95">
        <f t="shared" si="1097"/>
        <v>0</v>
      </c>
      <c r="AY879" s="95">
        <f t="shared" si="1098"/>
        <v>3.8375015656708498E-5</v>
      </c>
    </row>
    <row r="880" spans="1:51" x14ac:dyDescent="0.3">
      <c r="A880" s="52"/>
      <c r="B880" s="52"/>
      <c r="C880" s="92"/>
      <c r="D880" s="268"/>
      <c r="E880" s="269"/>
      <c r="F880" s="270"/>
      <c r="G880" s="52"/>
      <c r="H880" s="95"/>
      <c r="I880" s="94"/>
      <c r="J880" s="52"/>
      <c r="K880" s="52"/>
      <c r="L880" s="52"/>
      <c r="M880" s="92"/>
      <c r="N880" s="92"/>
      <c r="O880" s="92"/>
      <c r="P880" s="92" t="s">
        <v>85</v>
      </c>
      <c r="Q880" s="92" t="s">
        <v>85</v>
      </c>
      <c r="R880" s="92" t="s">
        <v>85</v>
      </c>
      <c r="S880" s="92" t="s">
        <v>85</v>
      </c>
      <c r="T880" s="92" t="s">
        <v>85</v>
      </c>
      <c r="U880" s="92" t="s">
        <v>85</v>
      </c>
      <c r="V880" s="92" t="s">
        <v>85</v>
      </c>
      <c r="W880" s="92" t="s">
        <v>85</v>
      </c>
      <c r="X880" s="92" t="s">
        <v>85</v>
      </c>
      <c r="Y880" s="92" t="s">
        <v>85</v>
      </c>
      <c r="Z880" s="92" t="s">
        <v>85</v>
      </c>
      <c r="AA880" s="92" t="s">
        <v>85</v>
      </c>
      <c r="AB880" s="92" t="s">
        <v>85</v>
      </c>
      <c r="AC880" s="92" t="s">
        <v>85</v>
      </c>
      <c r="AD880" s="92" t="s">
        <v>85</v>
      </c>
      <c r="AE880" s="92" t="s">
        <v>85</v>
      </c>
      <c r="AF880" s="92" t="s">
        <v>85</v>
      </c>
      <c r="AG880" s="92" t="s">
        <v>85</v>
      </c>
      <c r="AH880" s="92" t="s">
        <v>85</v>
      </c>
      <c r="AI880" t="s">
        <v>85</v>
      </c>
      <c r="AJ880" s="92"/>
      <c r="AK880" s="92"/>
      <c r="AL880" s="92"/>
      <c r="AM880" s="92"/>
      <c r="AN880" s="92"/>
      <c r="AO880" s="92"/>
      <c r="AP880" s="92"/>
      <c r="AQ880" s="93"/>
      <c r="AR880" s="93"/>
      <c r="AS880" s="94"/>
      <c r="AT880" s="94"/>
      <c r="AU880" s="93"/>
      <c r="AV880" s="94"/>
      <c r="AW880" s="95"/>
      <c r="AX880" s="95"/>
      <c r="AY880" s="95"/>
    </row>
    <row r="881" spans="1:51" ht="15" thickBot="1" x14ac:dyDescent="0.35">
      <c r="P881" t="s">
        <v>85</v>
      </c>
      <c r="Q881" t="s">
        <v>85</v>
      </c>
      <c r="R881" t="s">
        <v>85</v>
      </c>
      <c r="S881" t="s">
        <v>85</v>
      </c>
      <c r="T881" t="s">
        <v>85</v>
      </c>
      <c r="U881" t="s">
        <v>85</v>
      </c>
      <c r="V881" t="s">
        <v>85</v>
      </c>
      <c r="W881" t="s">
        <v>85</v>
      </c>
      <c r="X881" t="s">
        <v>85</v>
      </c>
      <c r="Y881" t="s">
        <v>85</v>
      </c>
      <c r="Z881" t="s">
        <v>85</v>
      </c>
      <c r="AA881" t="s">
        <v>85</v>
      </c>
      <c r="AB881" t="s">
        <v>85</v>
      </c>
      <c r="AC881" t="s">
        <v>85</v>
      </c>
      <c r="AD881" t="s">
        <v>85</v>
      </c>
      <c r="AE881" t="s">
        <v>85</v>
      </c>
      <c r="AF881" t="s">
        <v>85</v>
      </c>
      <c r="AG881" t="s">
        <v>85</v>
      </c>
      <c r="AH881" t="s">
        <v>85</v>
      </c>
      <c r="AI881" t="s">
        <v>85</v>
      </c>
    </row>
    <row r="882" spans="1:51" s="215" customFormat="1" ht="28.8" thickBot="1" x14ac:dyDescent="0.35">
      <c r="A882" s="206" t="s">
        <v>19</v>
      </c>
      <c r="B882" s="331" t="s">
        <v>437</v>
      </c>
      <c r="C882" s="51" t="s">
        <v>205</v>
      </c>
      <c r="D882" s="208" t="s">
        <v>60</v>
      </c>
      <c r="E882" s="209">
        <v>1.0000000000000001E-5</v>
      </c>
      <c r="F882" s="207">
        <v>1</v>
      </c>
      <c r="G882" s="206">
        <v>0.05</v>
      </c>
      <c r="H882" s="210">
        <f>E882*F882*G882</f>
        <v>5.0000000000000008E-7</v>
      </c>
      <c r="I882" s="211">
        <v>15.48</v>
      </c>
      <c r="J882" s="223">
        <f>I882</f>
        <v>15.48</v>
      </c>
      <c r="K882" s="213" t="s">
        <v>184</v>
      </c>
      <c r="L882" s="214">
        <f>I882*20</f>
        <v>309.60000000000002</v>
      </c>
      <c r="M882" s="215" t="str">
        <f t="shared" ref="M882:M887" si="1100">A882</f>
        <v>С1</v>
      </c>
      <c r="N882" s="215" t="str">
        <f t="shared" ref="N882:N887" si="1101">B882</f>
        <v>Ёмкость поз. Е-501, Рег. № ТО-117,
Заводской №105827,</v>
      </c>
      <c r="O882" s="215" t="str">
        <f t="shared" ref="O882:O887" si="1102">D882</f>
        <v>Полное-пожар</v>
      </c>
      <c r="P882" s="215">
        <v>17.2</v>
      </c>
      <c r="Q882" s="215">
        <v>23.6</v>
      </c>
      <c r="R882" s="215">
        <v>33.299999999999997</v>
      </c>
      <c r="S882" s="215">
        <v>61.6</v>
      </c>
      <c r="T882" s="215" t="s">
        <v>85</v>
      </c>
      <c r="U882" s="215" t="s">
        <v>85</v>
      </c>
      <c r="V882" s="215" t="s">
        <v>85</v>
      </c>
      <c r="W882" s="215" t="s">
        <v>85</v>
      </c>
      <c r="X882" s="215" t="s">
        <v>85</v>
      </c>
      <c r="Y882" s="215" t="s">
        <v>85</v>
      </c>
      <c r="Z882" s="215" t="s">
        <v>85</v>
      </c>
      <c r="AA882" s="215" t="s">
        <v>85</v>
      </c>
      <c r="AB882" s="215" t="s">
        <v>85</v>
      </c>
      <c r="AC882" s="215" t="s">
        <v>85</v>
      </c>
      <c r="AD882" s="215" t="s">
        <v>85</v>
      </c>
      <c r="AE882" s="215" t="s">
        <v>85</v>
      </c>
      <c r="AF882" s="215" t="s">
        <v>85</v>
      </c>
      <c r="AG882" s="215" t="s">
        <v>85</v>
      </c>
      <c r="AH882" s="215" t="s">
        <v>85</v>
      </c>
      <c r="AI882" s="215" t="s">
        <v>85</v>
      </c>
      <c r="AJ882" s="216">
        <v>1</v>
      </c>
      <c r="AK882" s="216">
        <v>2</v>
      </c>
      <c r="AL882" s="217">
        <v>1.96</v>
      </c>
      <c r="AM882" s="217">
        <v>2.7E-2</v>
      </c>
      <c r="AN882" s="217">
        <v>5</v>
      </c>
      <c r="AQ882" s="218">
        <f>AM882*I882+AL882</f>
        <v>2.3779599999999999</v>
      </c>
      <c r="AR882" s="218">
        <f>0.1*AQ882</f>
        <v>0.23779600000000001</v>
      </c>
      <c r="AS882" s="219">
        <f>AJ882*3+0.25*AK882</f>
        <v>3.5</v>
      </c>
      <c r="AT882" s="219">
        <f>SUM(AQ882:AS882)/4</f>
        <v>1.5289389999999998</v>
      </c>
      <c r="AU882" s="218">
        <f>10068.2*J882*POWER(10,-6)</f>
        <v>0.15585573599999999</v>
      </c>
      <c r="AV882" s="219">
        <f t="shared" ref="AV882:AV887" si="1103">AU882+AT882+AS882+AR882+AQ882</f>
        <v>7.8005507359999999</v>
      </c>
      <c r="AW882" s="220">
        <f>AJ882*H882</f>
        <v>5.0000000000000008E-7</v>
      </c>
      <c r="AX882" s="220">
        <f>H882*AK882</f>
        <v>1.0000000000000002E-6</v>
      </c>
      <c r="AY882" s="220">
        <f>H882*AV882</f>
        <v>3.900275368000001E-6</v>
      </c>
    </row>
    <row r="883" spans="1:51" s="215" customFormat="1" ht="15" thickBot="1" x14ac:dyDescent="0.35">
      <c r="A883" s="206" t="s">
        <v>20</v>
      </c>
      <c r="B883" s="206" t="str">
        <f>B882</f>
        <v>Ёмкость поз. Е-501, Рег. № ТО-117,
Заводской №105827,</v>
      </c>
      <c r="C883" s="51" t="s">
        <v>214</v>
      </c>
      <c r="D883" s="208" t="s">
        <v>60</v>
      </c>
      <c r="E883" s="221">
        <f>E882</f>
        <v>1.0000000000000001E-5</v>
      </c>
      <c r="F883" s="222">
        <f>F882</f>
        <v>1</v>
      </c>
      <c r="G883" s="206">
        <v>4.7500000000000001E-2</v>
      </c>
      <c r="H883" s="210">
        <f t="shared" ref="H883:H887" si="1104">E883*F883*G883</f>
        <v>4.7500000000000006E-7</v>
      </c>
      <c r="I883" s="223">
        <f>I882</f>
        <v>15.48</v>
      </c>
      <c r="J883" s="223">
        <f>I882</f>
        <v>15.48</v>
      </c>
      <c r="K883" s="213" t="s">
        <v>185</v>
      </c>
      <c r="L883" s="214">
        <v>0</v>
      </c>
      <c r="M883" s="215" t="str">
        <f t="shared" si="1100"/>
        <v>С2</v>
      </c>
      <c r="N883" s="215" t="str">
        <f t="shared" si="1101"/>
        <v>Ёмкость поз. Е-501, Рег. № ТО-117,
Заводской №105827,</v>
      </c>
      <c r="O883" s="215" t="str">
        <f t="shared" si="1102"/>
        <v>Полное-пожар</v>
      </c>
      <c r="P883" s="215">
        <v>17.2</v>
      </c>
      <c r="Q883" s="215">
        <v>23.6</v>
      </c>
      <c r="R883" s="215">
        <v>33.299999999999997</v>
      </c>
      <c r="S883" s="215">
        <v>61.6</v>
      </c>
      <c r="T883" s="215" t="s">
        <v>85</v>
      </c>
      <c r="U883" s="215" t="s">
        <v>85</v>
      </c>
      <c r="V883" s="215" t="s">
        <v>85</v>
      </c>
      <c r="W883" s="215" t="s">
        <v>85</v>
      </c>
      <c r="X883" s="215" t="s">
        <v>85</v>
      </c>
      <c r="Y883" s="215" t="s">
        <v>85</v>
      </c>
      <c r="Z883" s="215" t="s">
        <v>85</v>
      </c>
      <c r="AA883" s="215" t="s">
        <v>85</v>
      </c>
      <c r="AB883" s="215" t="s">
        <v>85</v>
      </c>
      <c r="AC883" s="215" t="s">
        <v>85</v>
      </c>
      <c r="AD883" s="215" t="s">
        <v>85</v>
      </c>
      <c r="AE883" s="215" t="s">
        <v>85</v>
      </c>
      <c r="AF883" s="215" t="s">
        <v>85</v>
      </c>
      <c r="AG883" s="215" t="s">
        <v>85</v>
      </c>
      <c r="AH883" s="215" t="s">
        <v>85</v>
      </c>
      <c r="AI883" s="215" t="s">
        <v>85</v>
      </c>
      <c r="AJ883" s="216">
        <v>1</v>
      </c>
      <c r="AK883" s="216">
        <v>2</v>
      </c>
      <c r="AL883" s="215">
        <f>AL882</f>
        <v>1.96</v>
      </c>
      <c r="AM883" s="215">
        <f>AM882</f>
        <v>2.7E-2</v>
      </c>
      <c r="AN883" s="215">
        <f>AN882</f>
        <v>5</v>
      </c>
      <c r="AQ883" s="218">
        <f>AM883*I883+AL883</f>
        <v>2.3779599999999999</v>
      </c>
      <c r="AR883" s="218">
        <f t="shared" ref="AR883:AR887" si="1105">0.1*AQ883</f>
        <v>0.23779600000000001</v>
      </c>
      <c r="AS883" s="219">
        <f t="shared" ref="AS883:AS887" si="1106">AJ883*3+0.25*AK883</f>
        <v>3.5</v>
      </c>
      <c r="AT883" s="219">
        <f t="shared" ref="AT883:AT887" si="1107">SUM(AQ883:AS883)/4</f>
        <v>1.5289389999999998</v>
      </c>
      <c r="AU883" s="218">
        <f>10068.2*J883*POWER(10,-6)</f>
        <v>0.15585573599999999</v>
      </c>
      <c r="AV883" s="219">
        <f t="shared" si="1103"/>
        <v>7.8005507359999999</v>
      </c>
      <c r="AW883" s="220">
        <f t="shared" ref="AW883:AW887" si="1108">AJ883*H883</f>
        <v>4.7500000000000006E-7</v>
      </c>
      <c r="AX883" s="220">
        <f t="shared" ref="AX883:AX887" si="1109">H883*AK883</f>
        <v>9.5000000000000012E-7</v>
      </c>
      <c r="AY883" s="220">
        <f t="shared" ref="AY883:AY887" si="1110">H883*AV883</f>
        <v>3.7052615996000005E-6</v>
      </c>
    </row>
    <row r="884" spans="1:51" s="215" customFormat="1" x14ac:dyDescent="0.3">
      <c r="A884" s="206" t="s">
        <v>21</v>
      </c>
      <c r="B884" s="206" t="str">
        <f>B882</f>
        <v>Ёмкость поз. Е-501, Рег. № ТО-117,
Заводской №105827,</v>
      </c>
      <c r="C884" s="51" t="s">
        <v>207</v>
      </c>
      <c r="D884" s="208" t="s">
        <v>61</v>
      </c>
      <c r="E884" s="221">
        <f>E882</f>
        <v>1.0000000000000001E-5</v>
      </c>
      <c r="F884" s="222">
        <f>F882</f>
        <v>1</v>
      </c>
      <c r="G884" s="206">
        <v>0.90249999999999997</v>
      </c>
      <c r="H884" s="210">
        <f t="shared" si="1104"/>
        <v>9.0250000000000008E-6</v>
      </c>
      <c r="I884" s="223">
        <f>I882</f>
        <v>15.48</v>
      </c>
      <c r="J884" s="206">
        <v>0</v>
      </c>
      <c r="K884" s="213" t="s">
        <v>186</v>
      </c>
      <c r="L884" s="214">
        <v>0</v>
      </c>
      <c r="M884" s="215" t="str">
        <f t="shared" si="1100"/>
        <v>С3</v>
      </c>
      <c r="N884" s="215" t="str">
        <f t="shared" si="1101"/>
        <v>Ёмкость поз. Е-501, Рег. № ТО-117,
Заводской №105827,</v>
      </c>
      <c r="O884" s="215" t="str">
        <f t="shared" si="1102"/>
        <v>Полное-ликвидация</v>
      </c>
      <c r="P884" s="215" t="s">
        <v>85</v>
      </c>
      <c r="Q884" s="215" t="s">
        <v>85</v>
      </c>
      <c r="R884" s="215" t="s">
        <v>85</v>
      </c>
      <c r="S884" s="215" t="s">
        <v>85</v>
      </c>
      <c r="T884" s="215" t="s">
        <v>85</v>
      </c>
      <c r="U884" s="215" t="s">
        <v>85</v>
      </c>
      <c r="V884" s="215" t="s">
        <v>85</v>
      </c>
      <c r="W884" s="215" t="s">
        <v>85</v>
      </c>
      <c r="X884" s="215" t="s">
        <v>85</v>
      </c>
      <c r="Y884" s="215" t="s">
        <v>85</v>
      </c>
      <c r="Z884" s="215" t="s">
        <v>85</v>
      </c>
      <c r="AA884" s="215" t="s">
        <v>85</v>
      </c>
      <c r="AB884" s="215" t="s">
        <v>85</v>
      </c>
      <c r="AC884" s="215" t="s">
        <v>85</v>
      </c>
      <c r="AD884" s="215" t="s">
        <v>85</v>
      </c>
      <c r="AE884" s="215" t="s">
        <v>85</v>
      </c>
      <c r="AF884" s="215" t="s">
        <v>85</v>
      </c>
      <c r="AG884" s="215" t="s">
        <v>85</v>
      </c>
      <c r="AH884" s="215" t="s">
        <v>85</v>
      </c>
      <c r="AI884" s="215" t="s">
        <v>85</v>
      </c>
      <c r="AJ884" s="215">
        <v>0</v>
      </c>
      <c r="AK884" s="215">
        <v>0</v>
      </c>
      <c r="AL884" s="215">
        <f>AL882</f>
        <v>1.96</v>
      </c>
      <c r="AM884" s="215">
        <f>AM882</f>
        <v>2.7E-2</v>
      </c>
      <c r="AN884" s="215">
        <f>AN882</f>
        <v>5</v>
      </c>
      <c r="AQ884" s="218">
        <f>AM884*I884*0.1+AL884</f>
        <v>2.0017960000000001</v>
      </c>
      <c r="AR884" s="218">
        <f t="shared" si="1105"/>
        <v>0.20017960000000001</v>
      </c>
      <c r="AS884" s="219">
        <f t="shared" si="1106"/>
        <v>0</v>
      </c>
      <c r="AT884" s="219">
        <f t="shared" si="1107"/>
        <v>0.55049389999999998</v>
      </c>
      <c r="AU884" s="218">
        <f>1333*J883*POWER(10,-6)</f>
        <v>2.0634839999999998E-2</v>
      </c>
      <c r="AV884" s="219">
        <f t="shared" si="1103"/>
        <v>2.7731043400000002</v>
      </c>
      <c r="AW884" s="220">
        <f t="shared" si="1108"/>
        <v>0</v>
      </c>
      <c r="AX884" s="220">
        <f t="shared" si="1109"/>
        <v>0</v>
      </c>
      <c r="AY884" s="220">
        <f t="shared" si="1110"/>
        <v>2.5027266668500005E-5</v>
      </c>
    </row>
    <row r="885" spans="1:51" s="215" customFormat="1" x14ac:dyDescent="0.3">
      <c r="A885" s="206" t="s">
        <v>22</v>
      </c>
      <c r="B885" s="206" t="str">
        <f>B882</f>
        <v>Ёмкость поз. Е-501, Рег. № ТО-117,
Заводской №105827,</v>
      </c>
      <c r="C885" s="51" t="s">
        <v>208</v>
      </c>
      <c r="D885" s="208" t="s">
        <v>86</v>
      </c>
      <c r="E885" s="209">
        <v>1E-4</v>
      </c>
      <c r="F885" s="222">
        <f>F882</f>
        <v>1</v>
      </c>
      <c r="G885" s="206">
        <v>0.05</v>
      </c>
      <c r="H885" s="210">
        <f t="shared" si="1104"/>
        <v>5.0000000000000004E-6</v>
      </c>
      <c r="I885" s="223">
        <f>0.15*I882</f>
        <v>2.3220000000000001</v>
      </c>
      <c r="J885" s="223">
        <f>I885</f>
        <v>2.3220000000000001</v>
      </c>
      <c r="K885" s="226" t="s">
        <v>188</v>
      </c>
      <c r="L885" s="227">
        <v>45390</v>
      </c>
      <c r="M885" s="215" t="str">
        <f t="shared" si="1100"/>
        <v>С4</v>
      </c>
      <c r="N885" s="215" t="str">
        <f t="shared" si="1101"/>
        <v>Ёмкость поз. Е-501, Рег. № ТО-117,
Заводской №105827,</v>
      </c>
      <c r="O885" s="215" t="str">
        <f t="shared" si="1102"/>
        <v>Частичное-пожар</v>
      </c>
      <c r="P885" s="215">
        <v>12.9</v>
      </c>
      <c r="Q885" s="215">
        <v>16.5</v>
      </c>
      <c r="R885" s="215">
        <v>21.7</v>
      </c>
      <c r="S885" s="215">
        <v>37.6</v>
      </c>
      <c r="T885" s="215" t="s">
        <v>85</v>
      </c>
      <c r="U885" s="215" t="s">
        <v>85</v>
      </c>
      <c r="V885" s="215" t="s">
        <v>85</v>
      </c>
      <c r="W885" s="215" t="s">
        <v>85</v>
      </c>
      <c r="X885" s="215" t="s">
        <v>85</v>
      </c>
      <c r="Y885" s="215" t="s">
        <v>85</v>
      </c>
      <c r="Z885" s="215" t="s">
        <v>85</v>
      </c>
      <c r="AA885" s="215" t="s">
        <v>85</v>
      </c>
      <c r="AB885" s="215" t="s">
        <v>85</v>
      </c>
      <c r="AC885" s="215" t="s">
        <v>85</v>
      </c>
      <c r="AD885" s="215" t="s">
        <v>85</v>
      </c>
      <c r="AE885" s="215" t="s">
        <v>85</v>
      </c>
      <c r="AF885" s="215" t="s">
        <v>85</v>
      </c>
      <c r="AG885" s="215" t="s">
        <v>85</v>
      </c>
      <c r="AH885" s="215" t="s">
        <v>85</v>
      </c>
      <c r="AI885" s="215" t="s">
        <v>85</v>
      </c>
      <c r="AJ885" s="215">
        <v>0</v>
      </c>
      <c r="AK885" s="215">
        <v>2</v>
      </c>
      <c r="AL885" s="215">
        <f>0.1*$AL$2</f>
        <v>0.25</v>
      </c>
      <c r="AM885" s="215">
        <f>AM882</f>
        <v>2.7E-2</v>
      </c>
      <c r="AN885" s="215">
        <f>ROUNDUP(AN882/3,0)</f>
        <v>2</v>
      </c>
      <c r="AQ885" s="218">
        <f>AM885*I885+AL885</f>
        <v>0.31269400000000003</v>
      </c>
      <c r="AR885" s="218">
        <f t="shared" si="1105"/>
        <v>3.1269400000000003E-2</v>
      </c>
      <c r="AS885" s="219">
        <f t="shared" si="1106"/>
        <v>0.5</v>
      </c>
      <c r="AT885" s="219">
        <f t="shared" si="1107"/>
        <v>0.21099085000000001</v>
      </c>
      <c r="AU885" s="218">
        <f>10068.2*J885*POWER(10,-6)</f>
        <v>2.3378360399999999E-2</v>
      </c>
      <c r="AV885" s="219">
        <f t="shared" si="1103"/>
        <v>1.0783326103999999</v>
      </c>
      <c r="AW885" s="220">
        <f t="shared" si="1108"/>
        <v>0</v>
      </c>
      <c r="AX885" s="220">
        <f t="shared" si="1109"/>
        <v>1.0000000000000001E-5</v>
      </c>
      <c r="AY885" s="220">
        <f t="shared" si="1110"/>
        <v>5.3916630519999998E-6</v>
      </c>
    </row>
    <row r="886" spans="1:51" s="215" customFormat="1" x14ac:dyDescent="0.3">
      <c r="A886" s="206" t="s">
        <v>23</v>
      </c>
      <c r="B886" s="206" t="str">
        <f>B882</f>
        <v>Ёмкость поз. Е-501, Рег. № ТО-117,
Заводской №105827,</v>
      </c>
      <c r="C886" s="51" t="s">
        <v>215</v>
      </c>
      <c r="D886" s="208" t="s">
        <v>86</v>
      </c>
      <c r="E886" s="221">
        <f>E885</f>
        <v>1E-4</v>
      </c>
      <c r="F886" s="222">
        <f>F882</f>
        <v>1</v>
      </c>
      <c r="G886" s="206">
        <v>4.7500000000000001E-2</v>
      </c>
      <c r="H886" s="210">
        <f t="shared" si="1104"/>
        <v>4.7500000000000003E-6</v>
      </c>
      <c r="I886" s="223">
        <f>0.15*I882</f>
        <v>2.3220000000000001</v>
      </c>
      <c r="J886" s="223">
        <f>I885</f>
        <v>2.3220000000000001</v>
      </c>
      <c r="K886" s="226" t="s">
        <v>189</v>
      </c>
      <c r="L886" s="227">
        <v>3</v>
      </c>
      <c r="M886" s="215" t="str">
        <f t="shared" si="1100"/>
        <v>С5</v>
      </c>
      <c r="N886" s="215" t="str">
        <f t="shared" si="1101"/>
        <v>Ёмкость поз. Е-501, Рег. № ТО-117,
Заводской №105827,</v>
      </c>
      <c r="O886" s="215" t="str">
        <f t="shared" si="1102"/>
        <v>Частичное-пожар</v>
      </c>
      <c r="P886" s="215">
        <v>12.9</v>
      </c>
      <c r="Q886" s="215">
        <v>16.5</v>
      </c>
      <c r="R886" s="215">
        <v>21.7</v>
      </c>
      <c r="S886" s="215">
        <v>37.6</v>
      </c>
      <c r="T886" s="215" t="s">
        <v>85</v>
      </c>
      <c r="U886" s="215" t="s">
        <v>85</v>
      </c>
      <c r="V886" s="215" t="s">
        <v>85</v>
      </c>
      <c r="W886" s="215" t="s">
        <v>85</v>
      </c>
      <c r="X886" s="215" t="s">
        <v>85</v>
      </c>
      <c r="Y886" s="215" t="s">
        <v>85</v>
      </c>
      <c r="Z886" s="215" t="s">
        <v>85</v>
      </c>
      <c r="AA886" s="215" t="s">
        <v>85</v>
      </c>
      <c r="AB886" s="215" t="s">
        <v>85</v>
      </c>
      <c r="AC886" s="215" t="s">
        <v>85</v>
      </c>
      <c r="AD886" s="215" t="s">
        <v>85</v>
      </c>
      <c r="AE886" s="215" t="s">
        <v>85</v>
      </c>
      <c r="AF886" s="215" t="s">
        <v>85</v>
      </c>
      <c r="AG886" s="215" t="s">
        <v>85</v>
      </c>
      <c r="AH886" s="215" t="s">
        <v>85</v>
      </c>
      <c r="AI886" s="215" t="s">
        <v>85</v>
      </c>
      <c r="AJ886" s="215">
        <v>0</v>
      </c>
      <c r="AK886" s="215">
        <v>1</v>
      </c>
      <c r="AL886" s="215">
        <f>0.1*$AL$2</f>
        <v>0.25</v>
      </c>
      <c r="AM886" s="215">
        <f>AM882</f>
        <v>2.7E-2</v>
      </c>
      <c r="AN886" s="215">
        <f>ROUNDUP(AN882/3,0)</f>
        <v>2</v>
      </c>
      <c r="AQ886" s="218">
        <f t="shared" ref="AQ886" si="1111">AM886*I886+AL886</f>
        <v>0.31269400000000003</v>
      </c>
      <c r="AR886" s="218">
        <f t="shared" si="1105"/>
        <v>3.1269400000000003E-2</v>
      </c>
      <c r="AS886" s="219">
        <f t="shared" si="1106"/>
        <v>0.25</v>
      </c>
      <c r="AT886" s="219">
        <f t="shared" si="1107"/>
        <v>0.14849085000000001</v>
      </c>
      <c r="AU886" s="218">
        <f>10068.2*J886*POWER(10,-6)</f>
        <v>2.3378360399999999E-2</v>
      </c>
      <c r="AV886" s="219">
        <f t="shared" si="1103"/>
        <v>0.76583261040000006</v>
      </c>
      <c r="AW886" s="220">
        <f t="shared" si="1108"/>
        <v>0</v>
      </c>
      <c r="AX886" s="220">
        <f t="shared" si="1109"/>
        <v>4.7500000000000003E-6</v>
      </c>
      <c r="AY886" s="220">
        <f t="shared" si="1110"/>
        <v>3.6377048994000003E-6</v>
      </c>
    </row>
    <row r="887" spans="1:51" s="215" customFormat="1" ht="15" thickBot="1" x14ac:dyDescent="0.35">
      <c r="A887" s="206" t="s">
        <v>24</v>
      </c>
      <c r="B887" s="206" t="str">
        <f>B882</f>
        <v>Ёмкость поз. Е-501, Рег. № ТО-117,
Заводской №105827,</v>
      </c>
      <c r="C887" s="51" t="s">
        <v>210</v>
      </c>
      <c r="D887" s="208" t="s">
        <v>62</v>
      </c>
      <c r="E887" s="221">
        <f>E885</f>
        <v>1E-4</v>
      </c>
      <c r="F887" s="222">
        <f>F882</f>
        <v>1</v>
      </c>
      <c r="G887" s="206">
        <v>0.90249999999999997</v>
      </c>
      <c r="H887" s="210">
        <f t="shared" si="1104"/>
        <v>9.0249999999999998E-5</v>
      </c>
      <c r="I887" s="223">
        <f>0.15*I882</f>
        <v>2.3220000000000001</v>
      </c>
      <c r="J887" s="206">
        <v>0</v>
      </c>
      <c r="K887" s="228" t="s">
        <v>200</v>
      </c>
      <c r="L887" s="229">
        <v>8</v>
      </c>
      <c r="M887" s="215" t="str">
        <f t="shared" si="1100"/>
        <v>С6</v>
      </c>
      <c r="N887" s="215" t="str">
        <f t="shared" si="1101"/>
        <v>Ёмкость поз. Е-501, Рег. № ТО-117,
Заводской №105827,</v>
      </c>
      <c r="O887" s="215" t="str">
        <f t="shared" si="1102"/>
        <v>Частичное-ликвидация</v>
      </c>
      <c r="P887" s="215" t="s">
        <v>85</v>
      </c>
      <c r="Q887" s="215" t="s">
        <v>85</v>
      </c>
      <c r="R887" s="215" t="s">
        <v>85</v>
      </c>
      <c r="S887" s="215" t="s">
        <v>85</v>
      </c>
      <c r="T887" s="215" t="s">
        <v>85</v>
      </c>
      <c r="U887" s="215" t="s">
        <v>85</v>
      </c>
      <c r="V887" s="215" t="s">
        <v>85</v>
      </c>
      <c r="W887" s="215" t="s">
        <v>85</v>
      </c>
      <c r="X887" s="215" t="s">
        <v>85</v>
      </c>
      <c r="Y887" s="215" t="s">
        <v>85</v>
      </c>
      <c r="Z887" s="215" t="s">
        <v>85</v>
      </c>
      <c r="AA887" s="215" t="s">
        <v>85</v>
      </c>
      <c r="AB887" s="215" t="s">
        <v>85</v>
      </c>
      <c r="AC887" s="215" t="s">
        <v>85</v>
      </c>
      <c r="AD887" s="215" t="s">
        <v>85</v>
      </c>
      <c r="AE887" s="215" t="s">
        <v>85</v>
      </c>
      <c r="AF887" s="215" t="s">
        <v>85</v>
      </c>
      <c r="AG887" s="215" t="s">
        <v>85</v>
      </c>
      <c r="AH887" s="215" t="s">
        <v>85</v>
      </c>
      <c r="AI887" s="215" t="s">
        <v>85</v>
      </c>
      <c r="AJ887" s="215">
        <v>0</v>
      </c>
      <c r="AK887" s="215">
        <v>0</v>
      </c>
      <c r="AL887" s="215">
        <f>0.1*$AL$2</f>
        <v>0.25</v>
      </c>
      <c r="AM887" s="215">
        <f>AM882</f>
        <v>2.7E-2</v>
      </c>
      <c r="AN887" s="215">
        <f>ROUNDUP(AN882/3,0)</f>
        <v>2</v>
      </c>
      <c r="AQ887" s="218">
        <f>AM887*I887*0.1+AL887</f>
        <v>0.25626939999999998</v>
      </c>
      <c r="AR887" s="218">
        <f t="shared" si="1105"/>
        <v>2.5626940000000001E-2</v>
      </c>
      <c r="AS887" s="219">
        <f t="shared" si="1106"/>
        <v>0</v>
      </c>
      <c r="AT887" s="219">
        <f t="shared" si="1107"/>
        <v>7.0474084999999992E-2</v>
      </c>
      <c r="AU887" s="218">
        <f>1333*J886*POWER(10,-6)</f>
        <v>3.095226E-3</v>
      </c>
      <c r="AV887" s="219">
        <f t="shared" si="1103"/>
        <v>0.35546565099999999</v>
      </c>
      <c r="AW887" s="220">
        <f t="shared" si="1108"/>
        <v>0</v>
      </c>
      <c r="AX887" s="220">
        <f t="shared" si="1109"/>
        <v>0</v>
      </c>
      <c r="AY887" s="220">
        <f t="shared" si="1110"/>
        <v>3.2080775002750002E-5</v>
      </c>
    </row>
    <row r="888" spans="1:51" s="215" customFormat="1" x14ac:dyDescent="0.3">
      <c r="A888" s="216"/>
      <c r="B888" s="216"/>
      <c r="D888" s="282"/>
      <c r="E888" s="283"/>
      <c r="F888" s="284"/>
      <c r="G888" s="216"/>
      <c r="H888" s="220"/>
      <c r="I888" s="219"/>
      <c r="J888" s="216"/>
      <c r="K888" s="216"/>
      <c r="L888" s="284"/>
      <c r="P888" s="215" t="s">
        <v>85</v>
      </c>
      <c r="Q888" s="215" t="s">
        <v>85</v>
      </c>
      <c r="R888" s="215" t="s">
        <v>85</v>
      </c>
      <c r="S888" s="215" t="s">
        <v>85</v>
      </c>
      <c r="T888" s="215" t="s">
        <v>85</v>
      </c>
      <c r="U888" s="215" t="s">
        <v>85</v>
      </c>
      <c r="V888" s="215" t="s">
        <v>85</v>
      </c>
      <c r="W888" s="215" t="s">
        <v>85</v>
      </c>
      <c r="X888" s="215" t="s">
        <v>85</v>
      </c>
      <c r="Y888" s="215" t="s">
        <v>85</v>
      </c>
      <c r="Z888" s="215" t="s">
        <v>85</v>
      </c>
      <c r="AA888" s="215" t="s">
        <v>85</v>
      </c>
      <c r="AB888" s="215" t="s">
        <v>85</v>
      </c>
      <c r="AC888" s="215" t="s">
        <v>85</v>
      </c>
      <c r="AD888" s="215" t="s">
        <v>85</v>
      </c>
      <c r="AE888" s="215" t="s">
        <v>85</v>
      </c>
      <c r="AF888" s="215" t="s">
        <v>85</v>
      </c>
      <c r="AG888" s="215" t="s">
        <v>85</v>
      </c>
      <c r="AH888" s="215" t="s">
        <v>85</v>
      </c>
      <c r="AI888" s="215" t="s">
        <v>85</v>
      </c>
      <c r="AQ888" s="218"/>
      <c r="AR888" s="218"/>
      <c r="AS888" s="219"/>
      <c r="AT888" s="219"/>
      <c r="AU888" s="218"/>
      <c r="AV888" s="219"/>
      <c r="AW888" s="220"/>
      <c r="AX888" s="220"/>
      <c r="AY888" s="220"/>
    </row>
    <row r="889" spans="1:51" s="215" customFormat="1" x14ac:dyDescent="0.3">
      <c r="A889" s="216"/>
      <c r="B889" s="216"/>
      <c r="D889" s="282"/>
      <c r="E889" s="283"/>
      <c r="F889" s="284"/>
      <c r="G889" s="216"/>
      <c r="H889" s="220"/>
      <c r="I889" s="219"/>
      <c r="J889" s="216"/>
      <c r="K889" s="216"/>
      <c r="L889" s="284"/>
      <c r="P889" s="215" t="s">
        <v>85</v>
      </c>
      <c r="Q889" s="215" t="s">
        <v>85</v>
      </c>
      <c r="R889" s="215" t="s">
        <v>85</v>
      </c>
      <c r="S889" s="215" t="s">
        <v>85</v>
      </c>
      <c r="T889" s="215" t="s">
        <v>85</v>
      </c>
      <c r="U889" s="215" t="s">
        <v>85</v>
      </c>
      <c r="V889" s="215" t="s">
        <v>85</v>
      </c>
      <c r="W889" s="215" t="s">
        <v>85</v>
      </c>
      <c r="X889" s="215" t="s">
        <v>85</v>
      </c>
      <c r="Y889" s="215" t="s">
        <v>85</v>
      </c>
      <c r="Z889" s="215" t="s">
        <v>85</v>
      </c>
      <c r="AA889" s="215" t="s">
        <v>85</v>
      </c>
      <c r="AB889" s="215" t="s">
        <v>85</v>
      </c>
      <c r="AC889" s="215" t="s">
        <v>85</v>
      </c>
      <c r="AD889" s="215" t="s">
        <v>85</v>
      </c>
      <c r="AE889" s="215" t="s">
        <v>85</v>
      </c>
      <c r="AF889" s="215" t="s">
        <v>85</v>
      </c>
      <c r="AG889" s="215" t="s">
        <v>85</v>
      </c>
      <c r="AH889" s="215" t="s">
        <v>85</v>
      </c>
      <c r="AI889" s="215" t="s">
        <v>85</v>
      </c>
      <c r="AQ889" s="218"/>
      <c r="AR889" s="218"/>
      <c r="AS889" s="219"/>
      <c r="AT889" s="219"/>
      <c r="AU889" s="218"/>
      <c r="AV889" s="219"/>
      <c r="AW889" s="220"/>
      <c r="AX889" s="220"/>
      <c r="AY889" s="220"/>
    </row>
    <row r="890" spans="1:51" s="215" customFormat="1" x14ac:dyDescent="0.3">
      <c r="A890" s="216"/>
      <c r="B890" s="216"/>
      <c r="D890" s="282"/>
      <c r="E890" s="283"/>
      <c r="F890" s="284"/>
      <c r="G890" s="216"/>
      <c r="H890" s="220"/>
      <c r="I890" s="219"/>
      <c r="J890" s="216"/>
      <c r="K890" s="216"/>
      <c r="L890" s="284"/>
      <c r="P890" s="215" t="s">
        <v>85</v>
      </c>
      <c r="Q890" s="215" t="s">
        <v>85</v>
      </c>
      <c r="R890" s="215" t="s">
        <v>85</v>
      </c>
      <c r="S890" s="215" t="s">
        <v>85</v>
      </c>
      <c r="T890" s="215" t="s">
        <v>85</v>
      </c>
      <c r="U890" s="215" t="s">
        <v>85</v>
      </c>
      <c r="V890" s="215" t="s">
        <v>85</v>
      </c>
      <c r="W890" s="215" t="s">
        <v>85</v>
      </c>
      <c r="X890" s="215" t="s">
        <v>85</v>
      </c>
      <c r="Y890" s="215" t="s">
        <v>85</v>
      </c>
      <c r="Z890" s="215" t="s">
        <v>85</v>
      </c>
      <c r="AA890" s="215" t="s">
        <v>85</v>
      </c>
      <c r="AB890" s="215" t="s">
        <v>85</v>
      </c>
      <c r="AC890" s="215" t="s">
        <v>85</v>
      </c>
      <c r="AD890" s="215" t="s">
        <v>85</v>
      </c>
      <c r="AE890" s="215" t="s">
        <v>85</v>
      </c>
      <c r="AF890" s="215" t="s">
        <v>85</v>
      </c>
      <c r="AG890" s="215" t="s">
        <v>85</v>
      </c>
      <c r="AH890" s="215" t="s">
        <v>85</v>
      </c>
      <c r="AI890" s="215" t="s">
        <v>85</v>
      </c>
      <c r="AQ890" s="218"/>
      <c r="AR890" s="218"/>
      <c r="AS890" s="219"/>
      <c r="AT890" s="219"/>
      <c r="AU890" s="218"/>
      <c r="AV890" s="219"/>
      <c r="AW890" s="220"/>
      <c r="AX890" s="220"/>
      <c r="AY890" s="220"/>
    </row>
    <row r="891" spans="1:51" ht="15" thickBot="1" x14ac:dyDescent="0.35">
      <c r="P891" t="s">
        <v>85</v>
      </c>
      <c r="Q891" t="s">
        <v>85</v>
      </c>
      <c r="R891" t="s">
        <v>85</v>
      </c>
      <c r="S891" t="s">
        <v>85</v>
      </c>
      <c r="T891" t="s">
        <v>85</v>
      </c>
      <c r="U891" t="s">
        <v>85</v>
      </c>
      <c r="V891" t="s">
        <v>85</v>
      </c>
      <c r="W891" t="s">
        <v>85</v>
      </c>
      <c r="X891" t="s">
        <v>85</v>
      </c>
      <c r="Y891" t="s">
        <v>85</v>
      </c>
      <c r="Z891" t="s">
        <v>85</v>
      </c>
      <c r="AA891" t="s">
        <v>85</v>
      </c>
      <c r="AB891" t="s">
        <v>85</v>
      </c>
      <c r="AC891" t="s">
        <v>85</v>
      </c>
      <c r="AD891" t="s">
        <v>85</v>
      </c>
      <c r="AE891" t="s">
        <v>85</v>
      </c>
      <c r="AF891" t="s">
        <v>85</v>
      </c>
      <c r="AG891" t="s">
        <v>85</v>
      </c>
      <c r="AH891" t="s">
        <v>85</v>
      </c>
      <c r="AI891" t="s">
        <v>85</v>
      </c>
    </row>
    <row r="892" spans="1:51" s="215" customFormat="1" ht="28.8" thickBot="1" x14ac:dyDescent="0.35">
      <c r="A892" s="206" t="s">
        <v>19</v>
      </c>
      <c r="B892" s="331" t="s">
        <v>437</v>
      </c>
      <c r="C892" s="51" t="s">
        <v>205</v>
      </c>
      <c r="D892" s="208" t="s">
        <v>60</v>
      </c>
      <c r="E892" s="209">
        <v>1.0000000000000001E-5</v>
      </c>
      <c r="F892" s="207">
        <v>1</v>
      </c>
      <c r="G892" s="206">
        <v>0.05</v>
      </c>
      <c r="H892" s="210">
        <f>E892*F892*G892</f>
        <v>5.0000000000000008E-7</v>
      </c>
      <c r="I892" s="211">
        <v>15.48</v>
      </c>
      <c r="J892" s="223">
        <f>I892</f>
        <v>15.48</v>
      </c>
      <c r="K892" s="213" t="s">
        <v>184</v>
      </c>
      <c r="L892" s="214">
        <f>I892*20</f>
        <v>309.60000000000002</v>
      </c>
      <c r="M892" s="215" t="str">
        <f t="shared" ref="M892:M897" si="1112">A892</f>
        <v>С1</v>
      </c>
      <c r="N892" s="215" t="str">
        <f t="shared" ref="N892:N897" si="1113">B892</f>
        <v>Ёмкость поз. Е-501, Рег. № ТО-117,
Заводской №105827,</v>
      </c>
      <c r="O892" s="215" t="str">
        <f t="shared" ref="O892:O897" si="1114">D892</f>
        <v>Полное-пожар</v>
      </c>
      <c r="P892" s="215">
        <v>17.2</v>
      </c>
      <c r="Q892" s="215">
        <v>23.6</v>
      </c>
      <c r="R892" s="215">
        <v>33.299999999999997</v>
      </c>
      <c r="S892" s="215">
        <v>61.6</v>
      </c>
      <c r="T892" s="215" t="s">
        <v>85</v>
      </c>
      <c r="U892" s="215" t="s">
        <v>85</v>
      </c>
      <c r="V892" s="215" t="s">
        <v>85</v>
      </c>
      <c r="W892" s="215" t="s">
        <v>85</v>
      </c>
      <c r="X892" s="215" t="s">
        <v>85</v>
      </c>
      <c r="Y892" s="215" t="s">
        <v>85</v>
      </c>
      <c r="Z892" s="215" t="s">
        <v>85</v>
      </c>
      <c r="AA892" s="215" t="s">
        <v>85</v>
      </c>
      <c r="AB892" s="215" t="s">
        <v>85</v>
      </c>
      <c r="AC892" s="215" t="s">
        <v>85</v>
      </c>
      <c r="AD892" s="215" t="s">
        <v>85</v>
      </c>
      <c r="AE892" s="215" t="s">
        <v>85</v>
      </c>
      <c r="AF892" s="215" t="s">
        <v>85</v>
      </c>
      <c r="AG892" s="215" t="s">
        <v>85</v>
      </c>
      <c r="AH892" s="215" t="s">
        <v>85</v>
      </c>
      <c r="AI892" s="215" t="s">
        <v>85</v>
      </c>
      <c r="AJ892" s="216">
        <v>1</v>
      </c>
      <c r="AK892" s="216">
        <v>2</v>
      </c>
      <c r="AL892" s="217">
        <v>1.96</v>
      </c>
      <c r="AM892" s="217">
        <v>2.7E-2</v>
      </c>
      <c r="AN892" s="217">
        <v>5</v>
      </c>
      <c r="AQ892" s="218">
        <f>AM892*I892+AL892</f>
        <v>2.3779599999999999</v>
      </c>
      <c r="AR892" s="218">
        <f>0.1*AQ892</f>
        <v>0.23779600000000001</v>
      </c>
      <c r="AS892" s="219">
        <f>AJ892*3+0.25*AK892</f>
        <v>3.5</v>
      </c>
      <c r="AT892" s="219">
        <f>SUM(AQ892:AS892)/4</f>
        <v>1.5289389999999998</v>
      </c>
      <c r="AU892" s="218">
        <f>10068.2*J892*POWER(10,-6)</f>
        <v>0.15585573599999999</v>
      </c>
      <c r="AV892" s="219">
        <f t="shared" ref="AV892:AV897" si="1115">AU892+AT892+AS892+AR892+AQ892</f>
        <v>7.8005507359999999</v>
      </c>
      <c r="AW892" s="220">
        <f>AJ892*H892</f>
        <v>5.0000000000000008E-7</v>
      </c>
      <c r="AX892" s="220">
        <f>H892*AK892</f>
        <v>1.0000000000000002E-6</v>
      </c>
      <c r="AY892" s="220">
        <f>H892*AV892</f>
        <v>3.900275368000001E-6</v>
      </c>
    </row>
    <row r="893" spans="1:51" s="215" customFormat="1" ht="15" thickBot="1" x14ac:dyDescent="0.35">
      <c r="A893" s="206" t="s">
        <v>20</v>
      </c>
      <c r="B893" s="206" t="str">
        <f>B892</f>
        <v>Ёмкость поз. Е-501, Рег. № ТО-117,
Заводской №105827,</v>
      </c>
      <c r="C893" s="51" t="s">
        <v>214</v>
      </c>
      <c r="D893" s="208" t="s">
        <v>60</v>
      </c>
      <c r="E893" s="221">
        <f>E892</f>
        <v>1.0000000000000001E-5</v>
      </c>
      <c r="F893" s="222">
        <f>F892</f>
        <v>1</v>
      </c>
      <c r="G893" s="206">
        <v>4.7500000000000001E-2</v>
      </c>
      <c r="H893" s="210">
        <f t="shared" ref="H893:H897" si="1116">E893*F893*G893</f>
        <v>4.7500000000000006E-7</v>
      </c>
      <c r="I893" s="223">
        <f>I892</f>
        <v>15.48</v>
      </c>
      <c r="J893" s="223">
        <f>I892</f>
        <v>15.48</v>
      </c>
      <c r="K893" s="213" t="s">
        <v>185</v>
      </c>
      <c r="L893" s="214">
        <v>0</v>
      </c>
      <c r="M893" s="215" t="str">
        <f t="shared" si="1112"/>
        <v>С2</v>
      </c>
      <c r="N893" s="215" t="str">
        <f t="shared" si="1113"/>
        <v>Ёмкость поз. Е-501, Рег. № ТО-117,
Заводской №105827,</v>
      </c>
      <c r="O893" s="215" t="str">
        <f t="shared" si="1114"/>
        <v>Полное-пожар</v>
      </c>
      <c r="P893" s="215">
        <v>17.2</v>
      </c>
      <c r="Q893" s="215">
        <v>23.6</v>
      </c>
      <c r="R893" s="215">
        <v>33.299999999999997</v>
      </c>
      <c r="S893" s="215">
        <v>61.6</v>
      </c>
      <c r="T893" s="215" t="s">
        <v>85</v>
      </c>
      <c r="U893" s="215" t="s">
        <v>85</v>
      </c>
      <c r="V893" s="215" t="s">
        <v>85</v>
      </c>
      <c r="W893" s="215" t="s">
        <v>85</v>
      </c>
      <c r="X893" s="215" t="s">
        <v>85</v>
      </c>
      <c r="Y893" s="215" t="s">
        <v>85</v>
      </c>
      <c r="Z893" s="215" t="s">
        <v>85</v>
      </c>
      <c r="AA893" s="215" t="s">
        <v>85</v>
      </c>
      <c r="AB893" s="215" t="s">
        <v>85</v>
      </c>
      <c r="AC893" s="215" t="s">
        <v>85</v>
      </c>
      <c r="AD893" s="215" t="s">
        <v>85</v>
      </c>
      <c r="AE893" s="215" t="s">
        <v>85</v>
      </c>
      <c r="AF893" s="215" t="s">
        <v>85</v>
      </c>
      <c r="AG893" s="215" t="s">
        <v>85</v>
      </c>
      <c r="AH893" s="215" t="s">
        <v>85</v>
      </c>
      <c r="AI893" s="215" t="s">
        <v>85</v>
      </c>
      <c r="AJ893" s="216">
        <v>1</v>
      </c>
      <c r="AK893" s="216">
        <v>2</v>
      </c>
      <c r="AL893" s="215">
        <f>AL892</f>
        <v>1.96</v>
      </c>
      <c r="AM893" s="215">
        <f>AM892</f>
        <v>2.7E-2</v>
      </c>
      <c r="AN893" s="215">
        <f>AN892</f>
        <v>5</v>
      </c>
      <c r="AQ893" s="218">
        <f>AM893*I893+AL893</f>
        <v>2.3779599999999999</v>
      </c>
      <c r="AR893" s="218">
        <f t="shared" ref="AR893:AR897" si="1117">0.1*AQ893</f>
        <v>0.23779600000000001</v>
      </c>
      <c r="AS893" s="219">
        <f t="shared" ref="AS893:AS897" si="1118">AJ893*3+0.25*AK893</f>
        <v>3.5</v>
      </c>
      <c r="AT893" s="219">
        <f t="shared" ref="AT893:AT897" si="1119">SUM(AQ893:AS893)/4</f>
        <v>1.5289389999999998</v>
      </c>
      <c r="AU893" s="218">
        <f>10068.2*J893*POWER(10,-6)</f>
        <v>0.15585573599999999</v>
      </c>
      <c r="AV893" s="219">
        <f t="shared" si="1115"/>
        <v>7.8005507359999999</v>
      </c>
      <c r="AW893" s="220">
        <f t="shared" ref="AW893:AW897" si="1120">AJ893*H893</f>
        <v>4.7500000000000006E-7</v>
      </c>
      <c r="AX893" s="220">
        <f t="shared" ref="AX893:AX897" si="1121">H893*AK893</f>
        <v>9.5000000000000012E-7</v>
      </c>
      <c r="AY893" s="220">
        <f t="shared" ref="AY893:AY897" si="1122">H893*AV893</f>
        <v>3.7052615996000005E-6</v>
      </c>
    </row>
    <row r="894" spans="1:51" s="215" customFormat="1" x14ac:dyDescent="0.3">
      <c r="A894" s="206" t="s">
        <v>21</v>
      </c>
      <c r="B894" s="206" t="str">
        <f>B892</f>
        <v>Ёмкость поз. Е-501, Рег. № ТО-117,
Заводской №105827,</v>
      </c>
      <c r="C894" s="51" t="s">
        <v>207</v>
      </c>
      <c r="D894" s="208" t="s">
        <v>61</v>
      </c>
      <c r="E894" s="221">
        <f>E892</f>
        <v>1.0000000000000001E-5</v>
      </c>
      <c r="F894" s="222">
        <f>F892</f>
        <v>1</v>
      </c>
      <c r="G894" s="206">
        <v>0.90249999999999997</v>
      </c>
      <c r="H894" s="210">
        <f t="shared" si="1116"/>
        <v>9.0250000000000008E-6</v>
      </c>
      <c r="I894" s="223">
        <f>I892</f>
        <v>15.48</v>
      </c>
      <c r="J894" s="206">
        <v>0</v>
      </c>
      <c r="K894" s="213" t="s">
        <v>186</v>
      </c>
      <c r="L894" s="214">
        <v>0</v>
      </c>
      <c r="M894" s="215" t="str">
        <f t="shared" si="1112"/>
        <v>С3</v>
      </c>
      <c r="N894" s="215" t="str">
        <f t="shared" si="1113"/>
        <v>Ёмкость поз. Е-501, Рег. № ТО-117,
Заводской №105827,</v>
      </c>
      <c r="O894" s="215" t="str">
        <f t="shared" si="1114"/>
        <v>Полное-ликвидация</v>
      </c>
      <c r="P894" s="215" t="s">
        <v>85</v>
      </c>
      <c r="Q894" s="215" t="s">
        <v>85</v>
      </c>
      <c r="R894" s="215" t="s">
        <v>85</v>
      </c>
      <c r="S894" s="215" t="s">
        <v>85</v>
      </c>
      <c r="T894" s="215" t="s">
        <v>85</v>
      </c>
      <c r="U894" s="215" t="s">
        <v>85</v>
      </c>
      <c r="V894" s="215" t="s">
        <v>85</v>
      </c>
      <c r="W894" s="215" t="s">
        <v>85</v>
      </c>
      <c r="X894" s="215" t="s">
        <v>85</v>
      </c>
      <c r="Y894" s="215" t="s">
        <v>85</v>
      </c>
      <c r="Z894" s="215" t="s">
        <v>85</v>
      </c>
      <c r="AA894" s="215" t="s">
        <v>85</v>
      </c>
      <c r="AB894" s="215" t="s">
        <v>85</v>
      </c>
      <c r="AC894" s="215" t="s">
        <v>85</v>
      </c>
      <c r="AD894" s="215" t="s">
        <v>85</v>
      </c>
      <c r="AE894" s="215" t="s">
        <v>85</v>
      </c>
      <c r="AF894" s="215" t="s">
        <v>85</v>
      </c>
      <c r="AG894" s="215" t="s">
        <v>85</v>
      </c>
      <c r="AH894" s="215" t="s">
        <v>85</v>
      </c>
      <c r="AI894" s="215" t="s">
        <v>85</v>
      </c>
      <c r="AJ894" s="215">
        <v>0</v>
      </c>
      <c r="AK894" s="215">
        <v>0</v>
      </c>
      <c r="AL894" s="215">
        <f>AL892</f>
        <v>1.96</v>
      </c>
      <c r="AM894" s="215">
        <f>AM892</f>
        <v>2.7E-2</v>
      </c>
      <c r="AN894" s="215">
        <f>AN892</f>
        <v>5</v>
      </c>
      <c r="AQ894" s="218">
        <f>AM894*I894*0.1+AL894</f>
        <v>2.0017960000000001</v>
      </c>
      <c r="AR894" s="218">
        <f t="shared" si="1117"/>
        <v>0.20017960000000001</v>
      </c>
      <c r="AS894" s="219">
        <f t="shared" si="1118"/>
        <v>0</v>
      </c>
      <c r="AT894" s="219">
        <f t="shared" si="1119"/>
        <v>0.55049389999999998</v>
      </c>
      <c r="AU894" s="218">
        <f>1333*J893*POWER(10,-6)</f>
        <v>2.0634839999999998E-2</v>
      </c>
      <c r="AV894" s="219">
        <f t="shared" si="1115"/>
        <v>2.7731043400000002</v>
      </c>
      <c r="AW894" s="220">
        <f t="shared" si="1120"/>
        <v>0</v>
      </c>
      <c r="AX894" s="220">
        <f t="shared" si="1121"/>
        <v>0</v>
      </c>
      <c r="AY894" s="220">
        <f t="shared" si="1122"/>
        <v>2.5027266668500005E-5</v>
      </c>
    </row>
    <row r="895" spans="1:51" s="215" customFormat="1" x14ac:dyDescent="0.3">
      <c r="A895" s="206" t="s">
        <v>22</v>
      </c>
      <c r="B895" s="206" t="str">
        <f>B892</f>
        <v>Ёмкость поз. Е-501, Рег. № ТО-117,
Заводской №105827,</v>
      </c>
      <c r="C895" s="51" t="s">
        <v>208</v>
      </c>
      <c r="D895" s="208" t="s">
        <v>86</v>
      </c>
      <c r="E895" s="209">
        <v>1E-4</v>
      </c>
      <c r="F895" s="222">
        <f>F892</f>
        <v>1</v>
      </c>
      <c r="G895" s="206">
        <v>0.05</v>
      </c>
      <c r="H895" s="210">
        <f t="shared" si="1116"/>
        <v>5.0000000000000004E-6</v>
      </c>
      <c r="I895" s="223">
        <f>0.15*I892</f>
        <v>2.3220000000000001</v>
      </c>
      <c r="J895" s="223">
        <f>I895</f>
        <v>2.3220000000000001</v>
      </c>
      <c r="K895" s="226" t="s">
        <v>188</v>
      </c>
      <c r="L895" s="227">
        <v>45390</v>
      </c>
      <c r="M895" s="215" t="str">
        <f t="shared" si="1112"/>
        <v>С4</v>
      </c>
      <c r="N895" s="215" t="str">
        <f t="shared" si="1113"/>
        <v>Ёмкость поз. Е-501, Рег. № ТО-117,
Заводской №105827,</v>
      </c>
      <c r="O895" s="215" t="str">
        <f t="shared" si="1114"/>
        <v>Частичное-пожар</v>
      </c>
      <c r="P895" s="215">
        <v>12.9</v>
      </c>
      <c r="Q895" s="215">
        <v>16.5</v>
      </c>
      <c r="R895" s="215">
        <v>21.7</v>
      </c>
      <c r="S895" s="215">
        <v>37.6</v>
      </c>
      <c r="T895" s="215" t="s">
        <v>85</v>
      </c>
      <c r="U895" s="215" t="s">
        <v>85</v>
      </c>
      <c r="V895" s="215" t="s">
        <v>85</v>
      </c>
      <c r="W895" s="215" t="s">
        <v>85</v>
      </c>
      <c r="X895" s="215" t="s">
        <v>85</v>
      </c>
      <c r="Y895" s="215" t="s">
        <v>85</v>
      </c>
      <c r="Z895" s="215" t="s">
        <v>85</v>
      </c>
      <c r="AA895" s="215" t="s">
        <v>85</v>
      </c>
      <c r="AB895" s="215" t="s">
        <v>85</v>
      </c>
      <c r="AC895" s="215" t="s">
        <v>85</v>
      </c>
      <c r="AD895" s="215" t="s">
        <v>85</v>
      </c>
      <c r="AE895" s="215" t="s">
        <v>85</v>
      </c>
      <c r="AF895" s="215" t="s">
        <v>85</v>
      </c>
      <c r="AG895" s="215" t="s">
        <v>85</v>
      </c>
      <c r="AH895" s="215" t="s">
        <v>85</v>
      </c>
      <c r="AI895" s="215" t="s">
        <v>85</v>
      </c>
      <c r="AJ895" s="215">
        <v>0</v>
      </c>
      <c r="AK895" s="215">
        <v>2</v>
      </c>
      <c r="AL895" s="215">
        <f>0.1*$AL$2</f>
        <v>0.25</v>
      </c>
      <c r="AM895" s="215">
        <f>AM892</f>
        <v>2.7E-2</v>
      </c>
      <c r="AN895" s="215">
        <f>ROUNDUP(AN892/3,0)</f>
        <v>2</v>
      </c>
      <c r="AQ895" s="218">
        <f>AM895*I895+AL895</f>
        <v>0.31269400000000003</v>
      </c>
      <c r="AR895" s="218">
        <f t="shared" si="1117"/>
        <v>3.1269400000000003E-2</v>
      </c>
      <c r="AS895" s="219">
        <f t="shared" si="1118"/>
        <v>0.5</v>
      </c>
      <c r="AT895" s="219">
        <f t="shared" si="1119"/>
        <v>0.21099085000000001</v>
      </c>
      <c r="AU895" s="218">
        <f>10068.2*J895*POWER(10,-6)</f>
        <v>2.3378360399999999E-2</v>
      </c>
      <c r="AV895" s="219">
        <f t="shared" si="1115"/>
        <v>1.0783326103999999</v>
      </c>
      <c r="AW895" s="220">
        <f t="shared" si="1120"/>
        <v>0</v>
      </c>
      <c r="AX895" s="220">
        <f t="shared" si="1121"/>
        <v>1.0000000000000001E-5</v>
      </c>
      <c r="AY895" s="220">
        <f t="shared" si="1122"/>
        <v>5.3916630519999998E-6</v>
      </c>
    </row>
    <row r="896" spans="1:51" s="215" customFormat="1" x14ac:dyDescent="0.3">
      <c r="A896" s="206" t="s">
        <v>23</v>
      </c>
      <c r="B896" s="206" t="str">
        <f>B892</f>
        <v>Ёмкость поз. Е-501, Рег. № ТО-117,
Заводской №105827,</v>
      </c>
      <c r="C896" s="51" t="s">
        <v>215</v>
      </c>
      <c r="D896" s="208" t="s">
        <v>86</v>
      </c>
      <c r="E896" s="221">
        <f>E895</f>
        <v>1E-4</v>
      </c>
      <c r="F896" s="222">
        <f>F892</f>
        <v>1</v>
      </c>
      <c r="G896" s="206">
        <v>4.7500000000000001E-2</v>
      </c>
      <c r="H896" s="210">
        <f t="shared" si="1116"/>
        <v>4.7500000000000003E-6</v>
      </c>
      <c r="I896" s="223">
        <f>0.15*I892</f>
        <v>2.3220000000000001</v>
      </c>
      <c r="J896" s="223">
        <f>I895</f>
        <v>2.3220000000000001</v>
      </c>
      <c r="K896" s="226" t="s">
        <v>189</v>
      </c>
      <c r="L896" s="227">
        <v>3</v>
      </c>
      <c r="M896" s="215" t="str">
        <f t="shared" si="1112"/>
        <v>С5</v>
      </c>
      <c r="N896" s="215" t="str">
        <f t="shared" si="1113"/>
        <v>Ёмкость поз. Е-501, Рег. № ТО-117,
Заводской №105827,</v>
      </c>
      <c r="O896" s="215" t="str">
        <f t="shared" si="1114"/>
        <v>Частичное-пожар</v>
      </c>
      <c r="P896" s="215">
        <v>12.9</v>
      </c>
      <c r="Q896" s="215">
        <v>16.5</v>
      </c>
      <c r="R896" s="215">
        <v>21.7</v>
      </c>
      <c r="S896" s="215">
        <v>37.6</v>
      </c>
      <c r="T896" s="215" t="s">
        <v>85</v>
      </c>
      <c r="U896" s="215" t="s">
        <v>85</v>
      </c>
      <c r="V896" s="215" t="s">
        <v>85</v>
      </c>
      <c r="W896" s="215" t="s">
        <v>85</v>
      </c>
      <c r="X896" s="215" t="s">
        <v>85</v>
      </c>
      <c r="Y896" s="215" t="s">
        <v>85</v>
      </c>
      <c r="Z896" s="215" t="s">
        <v>85</v>
      </c>
      <c r="AA896" s="215" t="s">
        <v>85</v>
      </c>
      <c r="AB896" s="215" t="s">
        <v>85</v>
      </c>
      <c r="AC896" s="215" t="s">
        <v>85</v>
      </c>
      <c r="AD896" s="215" t="s">
        <v>85</v>
      </c>
      <c r="AE896" s="215" t="s">
        <v>85</v>
      </c>
      <c r="AF896" s="215" t="s">
        <v>85</v>
      </c>
      <c r="AG896" s="215" t="s">
        <v>85</v>
      </c>
      <c r="AH896" s="215" t="s">
        <v>85</v>
      </c>
      <c r="AI896" s="215" t="s">
        <v>85</v>
      </c>
      <c r="AJ896" s="215">
        <v>0</v>
      </c>
      <c r="AK896" s="215">
        <v>1</v>
      </c>
      <c r="AL896" s="215">
        <f>0.1*$AL$2</f>
        <v>0.25</v>
      </c>
      <c r="AM896" s="215">
        <f>AM892</f>
        <v>2.7E-2</v>
      </c>
      <c r="AN896" s="215">
        <f>ROUNDUP(AN892/3,0)</f>
        <v>2</v>
      </c>
      <c r="AQ896" s="218">
        <f t="shared" ref="AQ896" si="1123">AM896*I896+AL896</f>
        <v>0.31269400000000003</v>
      </c>
      <c r="AR896" s="218">
        <f t="shared" si="1117"/>
        <v>3.1269400000000003E-2</v>
      </c>
      <c r="AS896" s="219">
        <f t="shared" si="1118"/>
        <v>0.25</v>
      </c>
      <c r="AT896" s="219">
        <f t="shared" si="1119"/>
        <v>0.14849085000000001</v>
      </c>
      <c r="AU896" s="218">
        <f>10068.2*J896*POWER(10,-6)</f>
        <v>2.3378360399999999E-2</v>
      </c>
      <c r="AV896" s="219">
        <f t="shared" si="1115"/>
        <v>0.76583261040000006</v>
      </c>
      <c r="AW896" s="220">
        <f t="shared" si="1120"/>
        <v>0</v>
      </c>
      <c r="AX896" s="220">
        <f t="shared" si="1121"/>
        <v>4.7500000000000003E-6</v>
      </c>
      <c r="AY896" s="220">
        <f t="shared" si="1122"/>
        <v>3.6377048994000003E-6</v>
      </c>
    </row>
    <row r="897" spans="1:51" s="215" customFormat="1" ht="15" thickBot="1" x14ac:dyDescent="0.35">
      <c r="A897" s="206" t="s">
        <v>24</v>
      </c>
      <c r="B897" s="206" t="str">
        <f>B892</f>
        <v>Ёмкость поз. Е-501, Рег. № ТО-117,
Заводской №105827,</v>
      </c>
      <c r="C897" s="51" t="s">
        <v>210</v>
      </c>
      <c r="D897" s="208" t="s">
        <v>62</v>
      </c>
      <c r="E897" s="221">
        <f>E895</f>
        <v>1E-4</v>
      </c>
      <c r="F897" s="222">
        <f>F892</f>
        <v>1</v>
      </c>
      <c r="G897" s="206">
        <v>0.90249999999999997</v>
      </c>
      <c r="H897" s="210">
        <f t="shared" si="1116"/>
        <v>9.0249999999999998E-5</v>
      </c>
      <c r="I897" s="223">
        <f>0.15*I892</f>
        <v>2.3220000000000001</v>
      </c>
      <c r="J897" s="206">
        <v>0</v>
      </c>
      <c r="K897" s="228" t="s">
        <v>200</v>
      </c>
      <c r="L897" s="229">
        <v>8</v>
      </c>
      <c r="M897" s="215" t="str">
        <f t="shared" si="1112"/>
        <v>С6</v>
      </c>
      <c r="N897" s="215" t="str">
        <f t="shared" si="1113"/>
        <v>Ёмкость поз. Е-501, Рег. № ТО-117,
Заводской №105827,</v>
      </c>
      <c r="O897" s="215" t="str">
        <f t="shared" si="1114"/>
        <v>Частичное-ликвидация</v>
      </c>
      <c r="P897" s="215" t="s">
        <v>85</v>
      </c>
      <c r="Q897" s="215" t="s">
        <v>85</v>
      </c>
      <c r="R897" s="215" t="s">
        <v>85</v>
      </c>
      <c r="S897" s="215" t="s">
        <v>85</v>
      </c>
      <c r="T897" s="215" t="s">
        <v>85</v>
      </c>
      <c r="U897" s="215" t="s">
        <v>85</v>
      </c>
      <c r="V897" s="215" t="s">
        <v>85</v>
      </c>
      <c r="W897" s="215" t="s">
        <v>85</v>
      </c>
      <c r="X897" s="215" t="s">
        <v>85</v>
      </c>
      <c r="Y897" s="215" t="s">
        <v>85</v>
      </c>
      <c r="Z897" s="215" t="s">
        <v>85</v>
      </c>
      <c r="AA897" s="215" t="s">
        <v>85</v>
      </c>
      <c r="AB897" s="215" t="s">
        <v>85</v>
      </c>
      <c r="AC897" s="215" t="s">
        <v>85</v>
      </c>
      <c r="AD897" s="215" t="s">
        <v>85</v>
      </c>
      <c r="AE897" s="215" t="s">
        <v>85</v>
      </c>
      <c r="AF897" s="215" t="s">
        <v>85</v>
      </c>
      <c r="AG897" s="215" t="s">
        <v>85</v>
      </c>
      <c r="AH897" s="215" t="s">
        <v>85</v>
      </c>
      <c r="AI897" s="215" t="s">
        <v>85</v>
      </c>
      <c r="AJ897" s="215">
        <v>0</v>
      </c>
      <c r="AK897" s="215">
        <v>0</v>
      </c>
      <c r="AL897" s="215">
        <f>0.1*$AL$2</f>
        <v>0.25</v>
      </c>
      <c r="AM897" s="215">
        <f>AM892</f>
        <v>2.7E-2</v>
      </c>
      <c r="AN897" s="215">
        <f>ROUNDUP(AN892/3,0)</f>
        <v>2</v>
      </c>
      <c r="AQ897" s="218">
        <f>AM897*I897*0.1+AL897</f>
        <v>0.25626939999999998</v>
      </c>
      <c r="AR897" s="218">
        <f t="shared" si="1117"/>
        <v>2.5626940000000001E-2</v>
      </c>
      <c r="AS897" s="219">
        <f t="shared" si="1118"/>
        <v>0</v>
      </c>
      <c r="AT897" s="219">
        <f t="shared" si="1119"/>
        <v>7.0474084999999992E-2</v>
      </c>
      <c r="AU897" s="218">
        <f>1333*J896*POWER(10,-6)</f>
        <v>3.095226E-3</v>
      </c>
      <c r="AV897" s="219">
        <f t="shared" si="1115"/>
        <v>0.35546565099999999</v>
      </c>
      <c r="AW897" s="220">
        <f t="shared" si="1120"/>
        <v>0</v>
      </c>
      <c r="AX897" s="220">
        <f t="shared" si="1121"/>
        <v>0</v>
      </c>
      <c r="AY897" s="220">
        <f t="shared" si="1122"/>
        <v>3.2080775002750002E-5</v>
      </c>
    </row>
    <row r="898" spans="1:51" s="215" customFormat="1" x14ac:dyDescent="0.3">
      <c r="A898" s="216"/>
      <c r="B898" s="216"/>
      <c r="D898" s="282"/>
      <c r="E898" s="283"/>
      <c r="F898" s="284"/>
      <c r="G898" s="216"/>
      <c r="H898" s="220"/>
      <c r="I898" s="219"/>
      <c r="J898" s="216"/>
      <c r="K898" s="216"/>
      <c r="L898" s="284"/>
      <c r="P898" s="215" t="s">
        <v>85</v>
      </c>
      <c r="Q898" s="215" t="s">
        <v>85</v>
      </c>
      <c r="R898" s="215" t="s">
        <v>85</v>
      </c>
      <c r="S898" s="215" t="s">
        <v>85</v>
      </c>
      <c r="T898" s="215" t="s">
        <v>85</v>
      </c>
      <c r="U898" s="215" t="s">
        <v>85</v>
      </c>
      <c r="V898" s="215" t="s">
        <v>85</v>
      </c>
      <c r="W898" s="215" t="s">
        <v>85</v>
      </c>
      <c r="X898" s="215" t="s">
        <v>85</v>
      </c>
      <c r="Y898" s="215" t="s">
        <v>85</v>
      </c>
      <c r="Z898" s="215" t="s">
        <v>85</v>
      </c>
      <c r="AA898" s="215" t="s">
        <v>85</v>
      </c>
      <c r="AB898" s="215" t="s">
        <v>85</v>
      </c>
      <c r="AC898" s="215" t="s">
        <v>85</v>
      </c>
      <c r="AD898" s="215" t="s">
        <v>85</v>
      </c>
      <c r="AE898" s="215" t="s">
        <v>85</v>
      </c>
      <c r="AF898" s="215" t="s">
        <v>85</v>
      </c>
      <c r="AG898" s="215" t="s">
        <v>85</v>
      </c>
      <c r="AH898" s="215" t="s">
        <v>85</v>
      </c>
      <c r="AI898" s="215" t="s">
        <v>85</v>
      </c>
      <c r="AQ898" s="218"/>
      <c r="AR898" s="218"/>
      <c r="AS898" s="219"/>
      <c r="AT898" s="219"/>
      <c r="AU898" s="218"/>
      <c r="AV898" s="219"/>
      <c r="AW898" s="220"/>
      <c r="AX898" s="220"/>
      <c r="AY898" s="220"/>
    </row>
    <row r="899" spans="1:51" s="215" customFormat="1" x14ac:dyDescent="0.3">
      <c r="A899" s="216"/>
      <c r="B899" s="216"/>
      <c r="D899" s="282"/>
      <c r="E899" s="283"/>
      <c r="F899" s="284"/>
      <c r="G899" s="216"/>
      <c r="H899" s="220"/>
      <c r="I899" s="219"/>
      <c r="J899" s="216"/>
      <c r="K899" s="216"/>
      <c r="L899" s="284"/>
      <c r="P899" s="215" t="s">
        <v>85</v>
      </c>
      <c r="Q899" s="215" t="s">
        <v>85</v>
      </c>
      <c r="R899" s="215" t="s">
        <v>85</v>
      </c>
      <c r="S899" s="215" t="s">
        <v>85</v>
      </c>
      <c r="T899" s="215" t="s">
        <v>85</v>
      </c>
      <c r="U899" s="215" t="s">
        <v>85</v>
      </c>
      <c r="V899" s="215" t="s">
        <v>85</v>
      </c>
      <c r="W899" s="215" t="s">
        <v>85</v>
      </c>
      <c r="X899" s="215" t="s">
        <v>85</v>
      </c>
      <c r="Y899" s="215" t="s">
        <v>85</v>
      </c>
      <c r="Z899" s="215" t="s">
        <v>85</v>
      </c>
      <c r="AA899" s="215" t="s">
        <v>85</v>
      </c>
      <c r="AB899" s="215" t="s">
        <v>85</v>
      </c>
      <c r="AC899" s="215" t="s">
        <v>85</v>
      </c>
      <c r="AD899" s="215" t="s">
        <v>85</v>
      </c>
      <c r="AE899" s="215" t="s">
        <v>85</v>
      </c>
      <c r="AF899" s="215" t="s">
        <v>85</v>
      </c>
      <c r="AG899" s="215" t="s">
        <v>85</v>
      </c>
      <c r="AH899" s="215" t="s">
        <v>85</v>
      </c>
      <c r="AI899" s="215" t="s">
        <v>85</v>
      </c>
      <c r="AQ899" s="218"/>
      <c r="AR899" s="218"/>
      <c r="AS899" s="219"/>
      <c r="AT899" s="219"/>
      <c r="AU899" s="218"/>
      <c r="AV899" s="219"/>
      <c r="AW899" s="220"/>
      <c r="AX899" s="220"/>
      <c r="AY899" s="220"/>
    </row>
    <row r="900" spans="1:51" s="215" customFormat="1" x14ac:dyDescent="0.3">
      <c r="A900" s="216"/>
      <c r="B900" s="216"/>
      <c r="D900" s="282"/>
      <c r="E900" s="283"/>
      <c r="F900" s="284"/>
      <c r="G900" s="216"/>
      <c r="H900" s="220"/>
      <c r="I900" s="219"/>
      <c r="J900" s="216"/>
      <c r="K900" s="216"/>
      <c r="L900" s="284"/>
      <c r="P900" s="215" t="s">
        <v>85</v>
      </c>
      <c r="Q900" s="215" t="s">
        <v>85</v>
      </c>
      <c r="R900" s="215" t="s">
        <v>85</v>
      </c>
      <c r="S900" s="215" t="s">
        <v>85</v>
      </c>
      <c r="T900" s="215" t="s">
        <v>85</v>
      </c>
      <c r="U900" s="215" t="s">
        <v>85</v>
      </c>
      <c r="V900" s="215" t="s">
        <v>85</v>
      </c>
      <c r="W900" s="215" t="s">
        <v>85</v>
      </c>
      <c r="X900" s="215" t="s">
        <v>85</v>
      </c>
      <c r="Y900" s="215" t="s">
        <v>85</v>
      </c>
      <c r="Z900" s="215" t="s">
        <v>85</v>
      </c>
      <c r="AA900" s="215" t="s">
        <v>85</v>
      </c>
      <c r="AB900" s="215" t="s">
        <v>85</v>
      </c>
      <c r="AC900" s="215" t="s">
        <v>85</v>
      </c>
      <c r="AD900" s="215" t="s">
        <v>85</v>
      </c>
      <c r="AE900" s="215" t="s">
        <v>85</v>
      </c>
      <c r="AF900" s="215" t="s">
        <v>85</v>
      </c>
      <c r="AG900" s="215" t="s">
        <v>85</v>
      </c>
      <c r="AH900" s="215" t="s">
        <v>85</v>
      </c>
      <c r="AI900" s="215" t="s">
        <v>85</v>
      </c>
      <c r="AQ900" s="218"/>
      <c r="AR900" s="218"/>
      <c r="AS900" s="219"/>
      <c r="AT900" s="219"/>
      <c r="AU900" s="218"/>
      <c r="AV900" s="219"/>
      <c r="AW900" s="220"/>
      <c r="AX900" s="220"/>
      <c r="AY900" s="220"/>
    </row>
    <row r="901" spans="1:51" ht="15" thickBot="1" x14ac:dyDescent="0.35">
      <c r="P901" t="s">
        <v>85</v>
      </c>
      <c r="Q901" t="s">
        <v>85</v>
      </c>
      <c r="R901" t="s">
        <v>85</v>
      </c>
      <c r="S901" t="s">
        <v>85</v>
      </c>
      <c r="T901" t="s">
        <v>85</v>
      </c>
      <c r="U901" t="s">
        <v>85</v>
      </c>
      <c r="V901" t="s">
        <v>85</v>
      </c>
      <c r="W901" t="s">
        <v>85</v>
      </c>
      <c r="X901" t="s">
        <v>85</v>
      </c>
      <c r="Y901" t="s">
        <v>85</v>
      </c>
      <c r="Z901" t="s">
        <v>85</v>
      </c>
      <c r="AA901" t="s">
        <v>85</v>
      </c>
      <c r="AB901" t="s">
        <v>85</v>
      </c>
      <c r="AC901" t="s">
        <v>85</v>
      </c>
      <c r="AD901" t="s">
        <v>85</v>
      </c>
      <c r="AE901" t="s">
        <v>85</v>
      </c>
      <c r="AF901" t="s">
        <v>85</v>
      </c>
      <c r="AG901" t="s">
        <v>85</v>
      </c>
      <c r="AH901" t="s">
        <v>85</v>
      </c>
      <c r="AI901" t="s">
        <v>85</v>
      </c>
    </row>
    <row r="902" spans="1:51" s="215" customFormat="1" ht="56.4" thickBot="1" x14ac:dyDescent="0.35">
      <c r="A902" s="206" t="s">
        <v>19</v>
      </c>
      <c r="B902" s="331" t="s">
        <v>438</v>
      </c>
      <c r="C902" s="51" t="s">
        <v>205</v>
      </c>
      <c r="D902" s="208" t="s">
        <v>60</v>
      </c>
      <c r="E902" s="209">
        <v>1.0000000000000001E-5</v>
      </c>
      <c r="F902" s="207">
        <v>2</v>
      </c>
      <c r="G902" s="206">
        <v>0.05</v>
      </c>
      <c r="H902" s="210">
        <f>E902*F902*G902</f>
        <v>1.0000000000000002E-6</v>
      </c>
      <c r="I902" s="211">
        <v>39</v>
      </c>
      <c r="J902" s="223">
        <f>I902</f>
        <v>39</v>
      </c>
      <c r="K902" s="213" t="s">
        <v>184</v>
      </c>
      <c r="L902" s="214">
        <v>368</v>
      </c>
      <c r="M902" s="215" t="str">
        <f t="shared" ref="M902:M907" si="1124">A902</f>
        <v>С1</v>
      </c>
      <c r="N902" s="215" t="str">
        <f t="shared" ref="N902:N907" si="1125"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2" s="215" t="str">
        <f t="shared" ref="O902:O907" si="1126">D902</f>
        <v>Полное-пожар</v>
      </c>
      <c r="P902" s="215">
        <v>17.600000000000001</v>
      </c>
      <c r="Q902" s="215">
        <v>24.3</v>
      </c>
      <c r="R902" s="215">
        <v>34.5</v>
      </c>
      <c r="S902" s="215">
        <v>64</v>
      </c>
      <c r="T902" s="215" t="s">
        <v>85</v>
      </c>
      <c r="U902" s="215" t="s">
        <v>85</v>
      </c>
      <c r="V902" s="215" t="s">
        <v>85</v>
      </c>
      <c r="W902" s="215" t="s">
        <v>85</v>
      </c>
      <c r="X902" s="215" t="s">
        <v>85</v>
      </c>
      <c r="Y902" s="215" t="s">
        <v>85</v>
      </c>
      <c r="Z902" s="215" t="s">
        <v>85</v>
      </c>
      <c r="AA902" s="215" t="s">
        <v>85</v>
      </c>
      <c r="AB902" s="215" t="s">
        <v>85</v>
      </c>
      <c r="AC902" s="215" t="s">
        <v>85</v>
      </c>
      <c r="AD902" s="215" t="s">
        <v>85</v>
      </c>
      <c r="AE902" s="215" t="s">
        <v>85</v>
      </c>
      <c r="AF902" s="215" t="s">
        <v>85</v>
      </c>
      <c r="AG902" s="215" t="s">
        <v>85</v>
      </c>
      <c r="AH902" s="215" t="s">
        <v>85</v>
      </c>
      <c r="AI902" s="215" t="s">
        <v>85</v>
      </c>
      <c r="AJ902" s="216">
        <v>1</v>
      </c>
      <c r="AK902" s="216">
        <v>2</v>
      </c>
      <c r="AL902" s="217">
        <v>1.96</v>
      </c>
      <c r="AM902" s="217">
        <v>2.7E-2</v>
      </c>
      <c r="AN902" s="217">
        <v>5</v>
      </c>
      <c r="AQ902" s="218">
        <f>AM902*I902+AL902</f>
        <v>3.0129999999999999</v>
      </c>
      <c r="AR902" s="218">
        <f>0.1*AQ902</f>
        <v>0.30130000000000001</v>
      </c>
      <c r="AS902" s="219">
        <f>AJ902*3+0.25*AK902</f>
        <v>3.5</v>
      </c>
      <c r="AT902" s="219">
        <f>SUM(AQ902:AS902)/4</f>
        <v>1.7035749999999998</v>
      </c>
      <c r="AU902" s="218">
        <f>10068.2*J902*POWER(10,-6)</f>
        <v>0.3926598</v>
      </c>
      <c r="AV902" s="219">
        <f t="shared" ref="AV902:AV907" si="1127">AU902+AT902+AS902+AR902+AQ902</f>
        <v>8.9105348000000006</v>
      </c>
      <c r="AW902" s="220">
        <f>AJ902*H902</f>
        <v>1.0000000000000002E-6</v>
      </c>
      <c r="AX902" s="220">
        <f>H902*AK902</f>
        <v>2.0000000000000003E-6</v>
      </c>
      <c r="AY902" s="220">
        <f>H902*AV902</f>
        <v>8.9105348000000014E-6</v>
      </c>
    </row>
    <row r="903" spans="1:51" s="215" customFormat="1" ht="15" thickBot="1" x14ac:dyDescent="0.35">
      <c r="A903" s="206" t="s">
        <v>20</v>
      </c>
      <c r="B903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3" s="51" t="s">
        <v>214</v>
      </c>
      <c r="D903" s="208" t="s">
        <v>60</v>
      </c>
      <c r="E903" s="221">
        <f>E902</f>
        <v>1.0000000000000001E-5</v>
      </c>
      <c r="F903" s="222">
        <f>F902</f>
        <v>2</v>
      </c>
      <c r="G903" s="206">
        <v>4.7500000000000001E-2</v>
      </c>
      <c r="H903" s="210">
        <f t="shared" ref="H903:H907" si="1128">E903*F903*G903</f>
        <v>9.5000000000000012E-7</v>
      </c>
      <c r="I903" s="223">
        <f>I902</f>
        <v>39</v>
      </c>
      <c r="J903" s="223">
        <f>I902</f>
        <v>39</v>
      </c>
      <c r="K903" s="213" t="s">
        <v>185</v>
      </c>
      <c r="L903" s="214">
        <v>0</v>
      </c>
      <c r="M903" s="215" t="str">
        <f t="shared" si="1124"/>
        <v>С2</v>
      </c>
      <c r="N903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3" s="215" t="str">
        <f t="shared" si="1126"/>
        <v>Полное-пожар</v>
      </c>
      <c r="P903" s="215">
        <v>17.600000000000001</v>
      </c>
      <c r="Q903" s="215">
        <v>24.3</v>
      </c>
      <c r="R903" s="215">
        <v>34.5</v>
      </c>
      <c r="S903" s="215">
        <v>64</v>
      </c>
      <c r="T903" s="215" t="s">
        <v>85</v>
      </c>
      <c r="U903" s="215" t="s">
        <v>85</v>
      </c>
      <c r="V903" s="215" t="s">
        <v>85</v>
      </c>
      <c r="W903" s="215" t="s">
        <v>85</v>
      </c>
      <c r="X903" s="215" t="s">
        <v>85</v>
      </c>
      <c r="Y903" s="215" t="s">
        <v>85</v>
      </c>
      <c r="Z903" s="215" t="s">
        <v>85</v>
      </c>
      <c r="AA903" s="215" t="s">
        <v>85</v>
      </c>
      <c r="AB903" s="215" t="s">
        <v>85</v>
      </c>
      <c r="AC903" s="215" t="s">
        <v>85</v>
      </c>
      <c r="AD903" s="215" t="s">
        <v>85</v>
      </c>
      <c r="AE903" s="215" t="s">
        <v>85</v>
      </c>
      <c r="AF903" s="215" t="s">
        <v>85</v>
      </c>
      <c r="AG903" s="215" t="s">
        <v>85</v>
      </c>
      <c r="AH903" s="215" t="s">
        <v>85</v>
      </c>
      <c r="AI903" s="215" t="s">
        <v>85</v>
      </c>
      <c r="AJ903" s="216">
        <v>1</v>
      </c>
      <c r="AK903" s="216">
        <v>2</v>
      </c>
      <c r="AL903" s="215">
        <f>AL902</f>
        <v>1.96</v>
      </c>
      <c r="AM903" s="215">
        <f>AM902</f>
        <v>2.7E-2</v>
      </c>
      <c r="AN903" s="215">
        <f>AN902</f>
        <v>5</v>
      </c>
      <c r="AQ903" s="218">
        <f>AM903*I903+AL903</f>
        <v>3.0129999999999999</v>
      </c>
      <c r="AR903" s="218">
        <f t="shared" ref="AR903:AR907" si="1129">0.1*AQ903</f>
        <v>0.30130000000000001</v>
      </c>
      <c r="AS903" s="219">
        <f t="shared" ref="AS903:AS907" si="1130">AJ903*3+0.25*AK903</f>
        <v>3.5</v>
      </c>
      <c r="AT903" s="219">
        <f t="shared" ref="AT903:AT907" si="1131">SUM(AQ903:AS903)/4</f>
        <v>1.7035749999999998</v>
      </c>
      <c r="AU903" s="218">
        <f>10068.2*J903*POWER(10,-6)</f>
        <v>0.3926598</v>
      </c>
      <c r="AV903" s="219">
        <f t="shared" si="1127"/>
        <v>8.9105348000000006</v>
      </c>
      <c r="AW903" s="220">
        <f t="shared" ref="AW903:AW907" si="1132">AJ903*H903</f>
        <v>9.5000000000000012E-7</v>
      </c>
      <c r="AX903" s="220">
        <f t="shared" ref="AX903:AX907" si="1133">H903*AK903</f>
        <v>1.9000000000000002E-6</v>
      </c>
      <c r="AY903" s="220">
        <f t="shared" ref="AY903:AY907" si="1134">H903*AV903</f>
        <v>8.465008060000002E-6</v>
      </c>
    </row>
    <row r="904" spans="1:51" s="215" customFormat="1" x14ac:dyDescent="0.3">
      <c r="A904" s="206" t="s">
        <v>21</v>
      </c>
      <c r="B904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4" s="51" t="s">
        <v>207</v>
      </c>
      <c r="D904" s="208" t="s">
        <v>61</v>
      </c>
      <c r="E904" s="221">
        <f>E902</f>
        <v>1.0000000000000001E-5</v>
      </c>
      <c r="F904" s="222">
        <f>F902</f>
        <v>2</v>
      </c>
      <c r="G904" s="206">
        <v>0.90249999999999997</v>
      </c>
      <c r="H904" s="210">
        <f t="shared" si="1128"/>
        <v>1.8050000000000002E-5</v>
      </c>
      <c r="I904" s="223">
        <f>I902</f>
        <v>39</v>
      </c>
      <c r="J904" s="206">
        <v>0</v>
      </c>
      <c r="K904" s="213" t="s">
        <v>186</v>
      </c>
      <c r="L904" s="214">
        <v>0</v>
      </c>
      <c r="M904" s="215" t="str">
        <f t="shared" si="1124"/>
        <v>С3</v>
      </c>
      <c r="N904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4" s="215" t="str">
        <f t="shared" si="1126"/>
        <v>Полное-ликвидация</v>
      </c>
      <c r="P904" s="215" t="s">
        <v>85</v>
      </c>
      <c r="Q904" s="215" t="s">
        <v>85</v>
      </c>
      <c r="R904" s="215" t="s">
        <v>85</v>
      </c>
      <c r="S904" s="215" t="s">
        <v>85</v>
      </c>
      <c r="T904" s="215" t="s">
        <v>85</v>
      </c>
      <c r="U904" s="215" t="s">
        <v>85</v>
      </c>
      <c r="V904" s="215" t="s">
        <v>85</v>
      </c>
      <c r="W904" s="215" t="s">
        <v>85</v>
      </c>
      <c r="X904" s="215" t="s">
        <v>85</v>
      </c>
      <c r="Y904" s="215" t="s">
        <v>85</v>
      </c>
      <c r="Z904" s="215" t="s">
        <v>85</v>
      </c>
      <c r="AA904" s="215" t="s">
        <v>85</v>
      </c>
      <c r="AB904" s="215" t="s">
        <v>85</v>
      </c>
      <c r="AC904" s="215" t="s">
        <v>85</v>
      </c>
      <c r="AD904" s="215" t="s">
        <v>85</v>
      </c>
      <c r="AE904" s="215" t="s">
        <v>85</v>
      </c>
      <c r="AF904" s="215" t="s">
        <v>85</v>
      </c>
      <c r="AG904" s="215" t="s">
        <v>85</v>
      </c>
      <c r="AH904" s="215" t="s">
        <v>85</v>
      </c>
      <c r="AI904" s="215" t="s">
        <v>85</v>
      </c>
      <c r="AJ904" s="215">
        <v>0</v>
      </c>
      <c r="AK904" s="215">
        <v>0</v>
      </c>
      <c r="AL904" s="215">
        <f>AL902</f>
        <v>1.96</v>
      </c>
      <c r="AM904" s="215">
        <f>AM902</f>
        <v>2.7E-2</v>
      </c>
      <c r="AN904" s="215">
        <f>AN902</f>
        <v>5</v>
      </c>
      <c r="AQ904" s="218">
        <f>AM904*I904*0.1+AL904</f>
        <v>2.0653000000000001</v>
      </c>
      <c r="AR904" s="218">
        <f t="shared" si="1129"/>
        <v>0.20653000000000002</v>
      </c>
      <c r="AS904" s="219">
        <f t="shared" si="1130"/>
        <v>0</v>
      </c>
      <c r="AT904" s="219">
        <f t="shared" si="1131"/>
        <v>0.5679575</v>
      </c>
      <c r="AU904" s="218">
        <f>1333*J903*POWER(10,-6)</f>
        <v>5.1986999999999998E-2</v>
      </c>
      <c r="AV904" s="219">
        <f t="shared" si="1127"/>
        <v>2.8917745000000004</v>
      </c>
      <c r="AW904" s="220">
        <f t="shared" si="1132"/>
        <v>0</v>
      </c>
      <c r="AX904" s="220">
        <f t="shared" si="1133"/>
        <v>0</v>
      </c>
      <c r="AY904" s="220">
        <f t="shared" si="1134"/>
        <v>5.2196529725000009E-5</v>
      </c>
    </row>
    <row r="905" spans="1:51" s="215" customFormat="1" x14ac:dyDescent="0.3">
      <c r="A905" s="206" t="s">
        <v>22</v>
      </c>
      <c r="B905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5" s="51" t="s">
        <v>208</v>
      </c>
      <c r="D905" s="208" t="s">
        <v>86</v>
      </c>
      <c r="E905" s="209">
        <v>1E-4</v>
      </c>
      <c r="F905" s="222">
        <f>F902</f>
        <v>2</v>
      </c>
      <c r="G905" s="206">
        <v>0.05</v>
      </c>
      <c r="H905" s="210">
        <f t="shared" si="1128"/>
        <v>1.0000000000000001E-5</v>
      </c>
      <c r="I905" s="223">
        <f>0.15*I902</f>
        <v>5.85</v>
      </c>
      <c r="J905" s="223">
        <f>I905</f>
        <v>5.85</v>
      </c>
      <c r="K905" s="226" t="s">
        <v>188</v>
      </c>
      <c r="L905" s="227">
        <v>45390</v>
      </c>
      <c r="M905" s="215" t="str">
        <f t="shared" si="1124"/>
        <v>С4</v>
      </c>
      <c r="N905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5" s="215" t="str">
        <f t="shared" si="1126"/>
        <v>Частичное-пожар</v>
      </c>
      <c r="P905" s="215">
        <v>12.7</v>
      </c>
      <c r="Q905" s="215">
        <v>16.399999999999999</v>
      </c>
      <c r="R905" s="215">
        <v>22</v>
      </c>
      <c r="S905" s="215">
        <v>38.700000000000003</v>
      </c>
      <c r="T905" s="215" t="s">
        <v>85</v>
      </c>
      <c r="U905" s="215" t="s">
        <v>85</v>
      </c>
      <c r="V905" s="215" t="s">
        <v>85</v>
      </c>
      <c r="W905" s="215" t="s">
        <v>85</v>
      </c>
      <c r="X905" s="215" t="s">
        <v>85</v>
      </c>
      <c r="Y905" s="215" t="s">
        <v>85</v>
      </c>
      <c r="Z905" s="215" t="s">
        <v>85</v>
      </c>
      <c r="AA905" s="215" t="s">
        <v>85</v>
      </c>
      <c r="AB905" s="215" t="s">
        <v>85</v>
      </c>
      <c r="AC905" s="215" t="s">
        <v>85</v>
      </c>
      <c r="AD905" s="215" t="s">
        <v>85</v>
      </c>
      <c r="AE905" s="215" t="s">
        <v>85</v>
      </c>
      <c r="AF905" s="215" t="s">
        <v>85</v>
      </c>
      <c r="AG905" s="215" t="s">
        <v>85</v>
      </c>
      <c r="AH905" s="215" t="s">
        <v>85</v>
      </c>
      <c r="AI905" s="215" t="s">
        <v>85</v>
      </c>
      <c r="AJ905" s="215">
        <v>0</v>
      </c>
      <c r="AK905" s="215">
        <v>2</v>
      </c>
      <c r="AL905" s="215">
        <f>0.1*$AL$2</f>
        <v>0.25</v>
      </c>
      <c r="AM905" s="215">
        <f>AM902</f>
        <v>2.7E-2</v>
      </c>
      <c r="AN905" s="215">
        <f>ROUNDUP(AN902/3,0)</f>
        <v>2</v>
      </c>
      <c r="AQ905" s="218">
        <f>AM905*I905+AL905</f>
        <v>0.40794999999999998</v>
      </c>
      <c r="AR905" s="218">
        <f t="shared" si="1129"/>
        <v>4.0794999999999998E-2</v>
      </c>
      <c r="AS905" s="219">
        <f t="shared" si="1130"/>
        <v>0.5</v>
      </c>
      <c r="AT905" s="219">
        <f t="shared" si="1131"/>
        <v>0.23718624999999999</v>
      </c>
      <c r="AU905" s="218">
        <f>10068.2*J905*POWER(10,-6)</f>
        <v>5.8898970000000002E-2</v>
      </c>
      <c r="AV905" s="219">
        <f t="shared" si="1127"/>
        <v>1.2448302199999999</v>
      </c>
      <c r="AW905" s="220">
        <f t="shared" si="1132"/>
        <v>0</v>
      </c>
      <c r="AX905" s="220">
        <f t="shared" si="1133"/>
        <v>2.0000000000000002E-5</v>
      </c>
      <c r="AY905" s="220">
        <f t="shared" si="1134"/>
        <v>1.2448302199999999E-5</v>
      </c>
    </row>
    <row r="906" spans="1:51" s="215" customFormat="1" x14ac:dyDescent="0.3">
      <c r="A906" s="206" t="s">
        <v>23</v>
      </c>
      <c r="B906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6" s="51" t="s">
        <v>215</v>
      </c>
      <c r="D906" s="208" t="s">
        <v>86</v>
      </c>
      <c r="E906" s="221">
        <f>E905</f>
        <v>1E-4</v>
      </c>
      <c r="F906" s="222">
        <f>F902</f>
        <v>2</v>
      </c>
      <c r="G906" s="206">
        <v>4.7500000000000001E-2</v>
      </c>
      <c r="H906" s="210">
        <f t="shared" si="1128"/>
        <v>9.5000000000000005E-6</v>
      </c>
      <c r="I906" s="223">
        <f>0.15*I902</f>
        <v>5.85</v>
      </c>
      <c r="J906" s="223">
        <f>I905</f>
        <v>5.85</v>
      </c>
      <c r="K906" s="226" t="s">
        <v>189</v>
      </c>
      <c r="L906" s="227">
        <v>3</v>
      </c>
      <c r="M906" s="215" t="str">
        <f t="shared" si="1124"/>
        <v>С5</v>
      </c>
      <c r="N906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6" s="215" t="str">
        <f t="shared" si="1126"/>
        <v>Частичное-пожар</v>
      </c>
      <c r="P906" s="215">
        <v>12.7</v>
      </c>
      <c r="Q906" s="215">
        <v>16.399999999999999</v>
      </c>
      <c r="R906" s="215">
        <v>22</v>
      </c>
      <c r="S906" s="215">
        <v>38.700000000000003</v>
      </c>
      <c r="T906" s="215" t="s">
        <v>85</v>
      </c>
      <c r="U906" s="215" t="s">
        <v>85</v>
      </c>
      <c r="V906" s="215" t="s">
        <v>85</v>
      </c>
      <c r="W906" s="215" t="s">
        <v>85</v>
      </c>
      <c r="X906" s="215" t="s">
        <v>85</v>
      </c>
      <c r="Y906" s="215" t="s">
        <v>85</v>
      </c>
      <c r="Z906" s="215" t="s">
        <v>85</v>
      </c>
      <c r="AA906" s="215" t="s">
        <v>85</v>
      </c>
      <c r="AB906" s="215" t="s">
        <v>85</v>
      </c>
      <c r="AC906" s="215" t="s">
        <v>85</v>
      </c>
      <c r="AD906" s="215" t="s">
        <v>85</v>
      </c>
      <c r="AE906" s="215" t="s">
        <v>85</v>
      </c>
      <c r="AF906" s="215" t="s">
        <v>85</v>
      </c>
      <c r="AG906" s="215" t="s">
        <v>85</v>
      </c>
      <c r="AH906" s="215" t="s">
        <v>85</v>
      </c>
      <c r="AI906" s="215" t="s">
        <v>85</v>
      </c>
      <c r="AJ906" s="215">
        <v>0</v>
      </c>
      <c r="AK906" s="215">
        <v>1</v>
      </c>
      <c r="AL906" s="215">
        <f>0.1*$AL$2</f>
        <v>0.25</v>
      </c>
      <c r="AM906" s="215">
        <f>AM902</f>
        <v>2.7E-2</v>
      </c>
      <c r="AN906" s="215">
        <f>ROUNDUP(AN902/3,0)</f>
        <v>2</v>
      </c>
      <c r="AQ906" s="218">
        <f t="shared" ref="AQ906" si="1135">AM906*I906+AL906</f>
        <v>0.40794999999999998</v>
      </c>
      <c r="AR906" s="218">
        <f t="shared" si="1129"/>
        <v>4.0794999999999998E-2</v>
      </c>
      <c r="AS906" s="219">
        <f t="shared" si="1130"/>
        <v>0.25</v>
      </c>
      <c r="AT906" s="219">
        <f t="shared" si="1131"/>
        <v>0.17468624999999999</v>
      </c>
      <c r="AU906" s="218">
        <f>10068.2*J906*POWER(10,-6)</f>
        <v>5.8898970000000002E-2</v>
      </c>
      <c r="AV906" s="219">
        <f t="shared" si="1127"/>
        <v>0.93233021999999988</v>
      </c>
      <c r="AW906" s="220">
        <f t="shared" si="1132"/>
        <v>0</v>
      </c>
      <c r="AX906" s="220">
        <f t="shared" si="1133"/>
        <v>9.5000000000000005E-6</v>
      </c>
      <c r="AY906" s="220">
        <f t="shared" si="1134"/>
        <v>8.8571370899999999E-6</v>
      </c>
    </row>
    <row r="907" spans="1:51" s="215" customFormat="1" ht="15" thickBot="1" x14ac:dyDescent="0.35">
      <c r="A907" s="206" t="s">
        <v>24</v>
      </c>
      <c r="B907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7" s="51" t="s">
        <v>210</v>
      </c>
      <c r="D907" s="208" t="s">
        <v>62</v>
      </c>
      <c r="E907" s="221">
        <f>E905</f>
        <v>1E-4</v>
      </c>
      <c r="F907" s="222">
        <f>F902</f>
        <v>2</v>
      </c>
      <c r="G907" s="206">
        <v>0.90249999999999997</v>
      </c>
      <c r="H907" s="210">
        <f t="shared" si="1128"/>
        <v>1.805E-4</v>
      </c>
      <c r="I907" s="223">
        <f>0.15*I902</f>
        <v>5.85</v>
      </c>
      <c r="J907" s="206">
        <v>0</v>
      </c>
      <c r="K907" s="228" t="s">
        <v>200</v>
      </c>
      <c r="L907" s="229">
        <v>8</v>
      </c>
      <c r="M907" s="215" t="str">
        <f t="shared" si="1124"/>
        <v>С6</v>
      </c>
      <c r="N907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7" s="215" t="str">
        <f t="shared" si="1126"/>
        <v>Частичное-ликвидация</v>
      </c>
      <c r="P907" s="215" t="s">
        <v>85</v>
      </c>
      <c r="Q907" s="215" t="s">
        <v>85</v>
      </c>
      <c r="R907" s="215" t="s">
        <v>85</v>
      </c>
      <c r="S907" s="215" t="s">
        <v>85</v>
      </c>
      <c r="T907" s="215" t="s">
        <v>85</v>
      </c>
      <c r="U907" s="215" t="s">
        <v>85</v>
      </c>
      <c r="V907" s="215" t="s">
        <v>85</v>
      </c>
      <c r="W907" s="215" t="s">
        <v>85</v>
      </c>
      <c r="X907" s="215" t="s">
        <v>85</v>
      </c>
      <c r="Y907" s="215" t="s">
        <v>85</v>
      </c>
      <c r="Z907" s="215" t="s">
        <v>85</v>
      </c>
      <c r="AA907" s="215" t="s">
        <v>85</v>
      </c>
      <c r="AB907" s="215" t="s">
        <v>85</v>
      </c>
      <c r="AC907" s="215" t="s">
        <v>85</v>
      </c>
      <c r="AD907" s="215" t="s">
        <v>85</v>
      </c>
      <c r="AE907" s="215" t="s">
        <v>85</v>
      </c>
      <c r="AF907" s="215" t="s">
        <v>85</v>
      </c>
      <c r="AG907" s="215" t="s">
        <v>85</v>
      </c>
      <c r="AH907" s="215" t="s">
        <v>85</v>
      </c>
      <c r="AI907" s="215" t="s">
        <v>85</v>
      </c>
      <c r="AJ907" s="215">
        <v>0</v>
      </c>
      <c r="AK907" s="215">
        <v>0</v>
      </c>
      <c r="AL907" s="215">
        <f>0.1*$AL$2</f>
        <v>0.25</v>
      </c>
      <c r="AM907" s="215">
        <f>AM902</f>
        <v>2.7E-2</v>
      </c>
      <c r="AN907" s="215">
        <f>ROUNDUP(AN902/3,0)</f>
        <v>2</v>
      </c>
      <c r="AQ907" s="218">
        <f>AM907*I907*0.1+AL907</f>
        <v>0.265795</v>
      </c>
      <c r="AR907" s="218">
        <f t="shared" si="1129"/>
        <v>2.6579500000000002E-2</v>
      </c>
      <c r="AS907" s="219">
        <f t="shared" si="1130"/>
        <v>0</v>
      </c>
      <c r="AT907" s="219">
        <f t="shared" si="1131"/>
        <v>7.3093624999999995E-2</v>
      </c>
      <c r="AU907" s="218">
        <f>1333*J906*POWER(10,-6)</f>
        <v>7.7980499999999991E-3</v>
      </c>
      <c r="AV907" s="219">
        <f t="shared" si="1127"/>
        <v>0.37326617500000003</v>
      </c>
      <c r="AW907" s="220">
        <f t="shared" si="1132"/>
        <v>0</v>
      </c>
      <c r="AX907" s="220">
        <f t="shared" si="1133"/>
        <v>0</v>
      </c>
      <c r="AY907" s="220">
        <f t="shared" si="1134"/>
        <v>6.737454458750001E-5</v>
      </c>
    </row>
    <row r="908" spans="1:51" s="215" customFormat="1" x14ac:dyDescent="0.3">
      <c r="A908" s="216"/>
      <c r="B908" s="216"/>
      <c r="D908" s="282"/>
      <c r="E908" s="283"/>
      <c r="F908" s="284"/>
      <c r="G908" s="216"/>
      <c r="H908" s="220"/>
      <c r="I908" s="219"/>
      <c r="J908" s="216"/>
      <c r="K908" s="216"/>
      <c r="L908" s="284"/>
      <c r="P908" s="215" t="s">
        <v>85</v>
      </c>
      <c r="Q908" s="215" t="s">
        <v>85</v>
      </c>
      <c r="R908" s="215" t="s">
        <v>85</v>
      </c>
      <c r="S908" s="215" t="s">
        <v>85</v>
      </c>
      <c r="T908" s="215" t="s">
        <v>85</v>
      </c>
      <c r="U908" s="215" t="s">
        <v>85</v>
      </c>
      <c r="V908" s="215" t="s">
        <v>85</v>
      </c>
      <c r="W908" s="215" t="s">
        <v>85</v>
      </c>
      <c r="X908" s="215" t="s">
        <v>85</v>
      </c>
      <c r="Y908" s="215" t="s">
        <v>85</v>
      </c>
      <c r="Z908" s="215" t="s">
        <v>85</v>
      </c>
      <c r="AA908" s="215" t="s">
        <v>85</v>
      </c>
      <c r="AB908" s="215" t="s">
        <v>85</v>
      </c>
      <c r="AC908" s="215" t="s">
        <v>85</v>
      </c>
      <c r="AD908" s="215" t="s">
        <v>85</v>
      </c>
      <c r="AE908" s="215" t="s">
        <v>85</v>
      </c>
      <c r="AF908" s="215" t="s">
        <v>85</v>
      </c>
      <c r="AG908" s="215" t="s">
        <v>85</v>
      </c>
      <c r="AH908" s="215" t="s">
        <v>85</v>
      </c>
      <c r="AI908" s="215" t="s">
        <v>85</v>
      </c>
      <c r="AQ908" s="218"/>
      <c r="AR908" s="218"/>
      <c r="AS908" s="219"/>
      <c r="AT908" s="219"/>
      <c r="AU908" s="218"/>
      <c r="AV908" s="219"/>
      <c r="AW908" s="220"/>
      <c r="AX908" s="220"/>
      <c r="AY908" s="220"/>
    </row>
    <row r="909" spans="1:51" s="215" customFormat="1" x14ac:dyDescent="0.3">
      <c r="A909" s="216"/>
      <c r="B909" s="216"/>
      <c r="D909" s="282"/>
      <c r="E909" s="283"/>
      <c r="F909" s="284"/>
      <c r="G909" s="216"/>
      <c r="H909" s="220"/>
      <c r="I909" s="219"/>
      <c r="J909" s="216"/>
      <c r="K909" s="216"/>
      <c r="L909" s="284"/>
      <c r="P909" s="215" t="s">
        <v>85</v>
      </c>
      <c r="Q909" s="215" t="s">
        <v>85</v>
      </c>
      <c r="R909" s="215" t="s">
        <v>85</v>
      </c>
      <c r="S909" s="215" t="s">
        <v>85</v>
      </c>
      <c r="T909" s="215" t="s">
        <v>85</v>
      </c>
      <c r="U909" s="215" t="s">
        <v>85</v>
      </c>
      <c r="V909" s="215" t="s">
        <v>85</v>
      </c>
      <c r="W909" s="215" t="s">
        <v>85</v>
      </c>
      <c r="X909" s="215" t="s">
        <v>85</v>
      </c>
      <c r="Y909" s="215" t="s">
        <v>85</v>
      </c>
      <c r="Z909" s="215" t="s">
        <v>85</v>
      </c>
      <c r="AA909" s="215" t="s">
        <v>85</v>
      </c>
      <c r="AB909" s="215" t="s">
        <v>85</v>
      </c>
      <c r="AC909" s="215" t="s">
        <v>85</v>
      </c>
      <c r="AD909" s="215" t="s">
        <v>85</v>
      </c>
      <c r="AE909" s="215" t="s">
        <v>85</v>
      </c>
      <c r="AF909" s="215" t="s">
        <v>85</v>
      </c>
      <c r="AG909" s="215" t="s">
        <v>85</v>
      </c>
      <c r="AH909" s="215" t="s">
        <v>85</v>
      </c>
      <c r="AI909" s="215" t="s">
        <v>85</v>
      </c>
      <c r="AQ909" s="218"/>
      <c r="AR909" s="218"/>
      <c r="AS909" s="219"/>
      <c r="AT909" s="219"/>
      <c r="AU909" s="218"/>
      <c r="AV909" s="219"/>
      <c r="AW909" s="220"/>
      <c r="AX909" s="220"/>
      <c r="AY909" s="220"/>
    </row>
    <row r="910" spans="1:51" s="215" customFormat="1" x14ac:dyDescent="0.3">
      <c r="A910" s="216"/>
      <c r="B910" s="216"/>
      <c r="D910" s="282"/>
      <c r="E910" s="283"/>
      <c r="F910" s="284"/>
      <c r="G910" s="216"/>
      <c r="H910" s="220"/>
      <c r="I910" s="219"/>
      <c r="J910" s="216"/>
      <c r="K910" s="216"/>
      <c r="L910" s="284"/>
      <c r="P910" s="215" t="s">
        <v>85</v>
      </c>
      <c r="Q910" s="215" t="s">
        <v>85</v>
      </c>
      <c r="R910" s="215" t="s">
        <v>85</v>
      </c>
      <c r="S910" s="215" t="s">
        <v>85</v>
      </c>
      <c r="T910" s="215" t="s">
        <v>85</v>
      </c>
      <c r="U910" s="215" t="s">
        <v>85</v>
      </c>
      <c r="V910" s="215" t="s">
        <v>85</v>
      </c>
      <c r="W910" s="215" t="s">
        <v>85</v>
      </c>
      <c r="X910" s="215" t="s">
        <v>85</v>
      </c>
      <c r="Y910" s="215" t="s">
        <v>85</v>
      </c>
      <c r="Z910" s="215" t="s">
        <v>85</v>
      </c>
      <c r="AA910" s="215" t="s">
        <v>85</v>
      </c>
      <c r="AB910" s="215" t="s">
        <v>85</v>
      </c>
      <c r="AC910" s="215" t="s">
        <v>85</v>
      </c>
      <c r="AD910" s="215" t="s">
        <v>85</v>
      </c>
      <c r="AE910" s="215" t="s">
        <v>85</v>
      </c>
      <c r="AF910" s="215" t="s">
        <v>85</v>
      </c>
      <c r="AG910" s="215" t="s">
        <v>85</v>
      </c>
      <c r="AH910" s="215" t="s">
        <v>85</v>
      </c>
      <c r="AI910" s="215" t="s">
        <v>85</v>
      </c>
      <c r="AQ910" s="218"/>
      <c r="AR910" s="218"/>
      <c r="AS910" s="219"/>
      <c r="AT910" s="219"/>
      <c r="AU910" s="218"/>
      <c r="AV910" s="219"/>
      <c r="AW910" s="220"/>
      <c r="AX910" s="220"/>
      <c r="AY910" s="220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6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6146" r:id="rId4" name="Показать"/>
      </mc:Fallback>
    </mc:AlternateContent>
    <mc:AlternateContent xmlns:mc="http://schemas.openxmlformats.org/markup-compatibility/2006">
      <mc:Choice Requires="x14">
        <control shapeId="6145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6145" r:id="rId6" name="Скрыть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B1C1-736A-484A-83F7-F26FF207D6F8}">
  <sheetPr codeName="Лист28"/>
  <dimension ref="A1:BH604"/>
  <sheetViews>
    <sheetView zoomScale="70" zoomScaleNormal="70" workbookViewId="0">
      <pane ySplit="1" topLeftCell="A548" activePane="bottomLeft" state="frozen"/>
      <selection pane="bottomLeft" activeCell="A462" sqref="A462:XFD462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3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hidden="1" customWidth="1"/>
    <col min="14" max="14" width="35.5546875" hidden="1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60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187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441</v>
      </c>
      <c r="U1" s="68" t="s">
        <v>440</v>
      </c>
      <c r="V1" s="68" t="s">
        <v>72</v>
      </c>
      <c r="W1" s="68" t="s">
        <v>73</v>
      </c>
      <c r="X1" s="68" t="s">
        <v>74</v>
      </c>
      <c r="Y1" s="68" t="s">
        <v>75</v>
      </c>
      <c r="Z1" s="68" t="s">
        <v>76</v>
      </c>
      <c r="AA1" s="68" t="s">
        <v>77</v>
      </c>
      <c r="AB1" s="68" t="s">
        <v>78</v>
      </c>
      <c r="AC1" s="4" t="s">
        <v>79</v>
      </c>
      <c r="AD1" s="4" t="s">
        <v>80</v>
      </c>
      <c r="AE1" s="68" t="s">
        <v>81</v>
      </c>
      <c r="AF1" s="68" t="s">
        <v>82</v>
      </c>
      <c r="AG1" s="68" t="s">
        <v>83</v>
      </c>
      <c r="AH1" s="68" t="s">
        <v>84</v>
      </c>
      <c r="AI1" s="68" t="s">
        <v>439</v>
      </c>
      <c r="AJ1" s="5" t="s">
        <v>260</v>
      </c>
      <c r="AK1" s="5" t="s">
        <v>89</v>
      </c>
      <c r="AL1" s="79" t="s">
        <v>97</v>
      </c>
      <c r="AM1" s="2" t="s">
        <v>98</v>
      </c>
      <c r="AN1" s="2" t="s">
        <v>99</v>
      </c>
      <c r="AQ1" s="5" t="s">
        <v>90</v>
      </c>
      <c r="AR1" s="5" t="s">
        <v>91</v>
      </c>
      <c r="AS1" s="5" t="s">
        <v>92</v>
      </c>
      <c r="AT1" s="5" t="s">
        <v>93</v>
      </c>
      <c r="AU1" s="5" t="s">
        <v>94</v>
      </c>
      <c r="AV1" s="5" t="s">
        <v>95</v>
      </c>
      <c r="AW1" s="5" t="s">
        <v>175</v>
      </c>
      <c r="AX1" s="5" t="s">
        <v>176</v>
      </c>
      <c r="AY1" s="5" t="s">
        <v>96</v>
      </c>
    </row>
    <row r="2" spans="1:60" ht="28.8" thickBot="1" x14ac:dyDescent="0.35">
      <c r="A2" s="48" t="s">
        <v>19</v>
      </c>
      <c r="B2" s="311" t="s">
        <v>324</v>
      </c>
      <c r="C2" s="179" t="s">
        <v>168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184</v>
      </c>
      <c r="L2" s="177">
        <f>I2*20</f>
        <v>729.59999999999991</v>
      </c>
      <c r="M2" s="92" t="str">
        <f t="shared" si="0"/>
        <v>С1</v>
      </c>
      <c r="N2" s="92" t="str">
        <f t="shared" si="0"/>
        <v>Трубопровод вакуумный газойль 
Рег.№ТТ-491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85</v>
      </c>
      <c r="U2" s="92" t="s">
        <v>85</v>
      </c>
      <c r="V2" s="92" t="s">
        <v>85</v>
      </c>
      <c r="W2" s="92" t="s">
        <v>85</v>
      </c>
      <c r="X2" s="92" t="s">
        <v>85</v>
      </c>
      <c r="Y2" s="92" t="s">
        <v>85</v>
      </c>
      <c r="Z2" s="92" t="s">
        <v>85</v>
      </c>
      <c r="AA2" s="92" t="s">
        <v>85</v>
      </c>
      <c r="AB2" s="92" t="s">
        <v>85</v>
      </c>
      <c r="AC2" s="92" t="s">
        <v>85</v>
      </c>
      <c r="AD2" s="92" t="s">
        <v>85</v>
      </c>
      <c r="AE2" s="92" t="s">
        <v>85</v>
      </c>
      <c r="AF2" s="92" t="s">
        <v>85</v>
      </c>
      <c r="AG2" s="92" t="s">
        <v>85</v>
      </c>
      <c r="AH2" s="92" t="s">
        <v>85</v>
      </c>
      <c r="AI2" s="92" t="s">
        <v>85</v>
      </c>
      <c r="AJ2" s="52">
        <v>1</v>
      </c>
      <c r="AK2" s="52">
        <v>2</v>
      </c>
      <c r="AL2" s="165">
        <v>2.5</v>
      </c>
      <c r="AM2" s="165">
        <v>3.5999999999999997E-2</v>
      </c>
      <c r="AN2" s="165">
        <v>10</v>
      </c>
      <c r="AO2" s="92"/>
      <c r="AP2" s="92"/>
      <c r="AQ2" s="93">
        <f>AM2*I2+AL2</f>
        <v>3.8132799999999998</v>
      </c>
      <c r="AR2" s="93">
        <f>0.1*AQ2</f>
        <v>0.381328</v>
      </c>
      <c r="AS2" s="94">
        <f>AJ2*3+0.25*AK2</f>
        <v>3.5</v>
      </c>
      <c r="AT2" s="94">
        <f>SUM(AQ2:AS2)/4</f>
        <v>1.9236519999999999</v>
      </c>
      <c r="AU2" s="93">
        <f>10068.2*J2*POWER(10,-6)</f>
        <v>0.36728793599999998</v>
      </c>
      <c r="AV2" s="94">
        <f t="shared" ref="AV2:AV7" si="2">AU2+AT2+AS2+AR2+AQ2</f>
        <v>9.9855479359999997</v>
      </c>
      <c r="AW2" s="95">
        <f>AJ2*H2</f>
        <v>3.8500000000000001E-5</v>
      </c>
      <c r="AX2" s="95">
        <f>H2*AK2</f>
        <v>7.7000000000000001E-5</v>
      </c>
      <c r="AY2" s="95">
        <f>H2*AV2</f>
        <v>3.8444359553600001E-4</v>
      </c>
      <c r="BB2" s="98">
        <f>SUM(AW2:AW197)</f>
        <v>1.1102692800000016E-3</v>
      </c>
      <c r="BC2" s="98">
        <f>SUM(AX2:AX197)</f>
        <v>4.7255861999999961E-3</v>
      </c>
      <c r="BD2" s="98">
        <f>BB2/185</f>
        <v>6.0014555675675759E-6</v>
      </c>
      <c r="BE2" s="98">
        <f>BC2/185</f>
        <v>2.5543709189189168E-5</v>
      </c>
      <c r="BH2" s="3">
        <f>MAX(AV2:AV197)</f>
        <v>94.245377740000009</v>
      </c>
    </row>
    <row r="3" spans="1:60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183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ref="H3:H7" si="3">E3*F3*G3</f>
        <v>7.6999999999999991E-6</v>
      </c>
      <c r="I3" s="162">
        <f>I2</f>
        <v>36.479999999999997</v>
      </c>
      <c r="J3" s="162">
        <f>I2</f>
        <v>36.479999999999997</v>
      </c>
      <c r="K3" s="172" t="s">
        <v>185</v>
      </c>
      <c r="L3" s="177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85</v>
      </c>
      <c r="U3" s="92" t="s">
        <v>85</v>
      </c>
      <c r="V3" s="92" t="s">
        <v>85</v>
      </c>
      <c r="W3" s="92" t="s">
        <v>85</v>
      </c>
      <c r="X3" s="92" t="s">
        <v>85</v>
      </c>
      <c r="Y3" s="92" t="s">
        <v>85</v>
      </c>
      <c r="Z3" s="92" t="s">
        <v>85</v>
      </c>
      <c r="AA3" s="92" t="s">
        <v>85</v>
      </c>
      <c r="AB3" s="92" t="s">
        <v>85</v>
      </c>
      <c r="AC3" s="92" t="s">
        <v>85</v>
      </c>
      <c r="AD3" s="92" t="s">
        <v>85</v>
      </c>
      <c r="AE3" s="92" t="s">
        <v>85</v>
      </c>
      <c r="AF3" s="92" t="s">
        <v>85</v>
      </c>
      <c r="AG3" s="92" t="s">
        <v>85</v>
      </c>
      <c r="AH3" s="92" t="s">
        <v>85</v>
      </c>
      <c r="AI3" t="s">
        <v>85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ref="AR3:AR7" si="4">0.1*AQ3</f>
        <v>0.381328</v>
      </c>
      <c r="AS3" s="94">
        <f t="shared" ref="AS3:AS7" si="5">AJ3*3+0.25*AK3</f>
        <v>6.5</v>
      </c>
      <c r="AT3" s="94">
        <f t="shared" ref="AT3:AT7" si="6">SUM(AQ3:AS3)/4</f>
        <v>2.6736519999999997</v>
      </c>
      <c r="AU3" s="93">
        <f>10068.2*J3*POWER(10,-6)*10</f>
        <v>3.6728793599999996</v>
      </c>
      <c r="AV3" s="94">
        <f t="shared" si="2"/>
        <v>17.041139359999999</v>
      </c>
      <c r="AW3" s="95">
        <f t="shared" ref="AW3:AW7" si="7">AJ3*H3</f>
        <v>1.5399999999999998E-5</v>
      </c>
      <c r="AX3" s="95">
        <f t="shared" ref="AX3:AX7" si="8">H3*AK3</f>
        <v>1.5399999999999998E-5</v>
      </c>
      <c r="AY3" s="95">
        <f t="shared" ref="AY3:AY7" si="9">H3*AV3</f>
        <v>1.3121677307199997E-4</v>
      </c>
    </row>
    <row r="4" spans="1:60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170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3"/>
        <v>1.4630000000000001E-4</v>
      </c>
      <c r="I4" s="162">
        <f>I2</f>
        <v>36.479999999999997</v>
      </c>
      <c r="J4" s="48">
        <v>0</v>
      </c>
      <c r="K4" s="172" t="s">
        <v>186</v>
      </c>
      <c r="L4" s="177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85</v>
      </c>
      <c r="Q4" s="92" t="s">
        <v>85</v>
      </c>
      <c r="R4" s="92" t="s">
        <v>85</v>
      </c>
      <c r="S4" s="92" t="s">
        <v>85</v>
      </c>
      <c r="T4" s="92" t="s">
        <v>85</v>
      </c>
      <c r="U4" s="92" t="s">
        <v>85</v>
      </c>
      <c r="V4" s="92" t="s">
        <v>85</v>
      </c>
      <c r="W4" s="92" t="s">
        <v>85</v>
      </c>
      <c r="X4" s="92" t="s">
        <v>85</v>
      </c>
      <c r="Y4" s="92" t="s">
        <v>85</v>
      </c>
      <c r="Z4" s="92" t="s">
        <v>85</v>
      </c>
      <c r="AA4" s="92" t="s">
        <v>85</v>
      </c>
      <c r="AB4" s="92" t="s">
        <v>85</v>
      </c>
      <c r="AC4" s="92" t="s">
        <v>85</v>
      </c>
      <c r="AD4" s="92" t="s">
        <v>85</v>
      </c>
      <c r="AE4" s="92" t="s">
        <v>85</v>
      </c>
      <c r="AF4" s="92" t="s">
        <v>85</v>
      </c>
      <c r="AG4" s="92" t="s">
        <v>85</v>
      </c>
      <c r="AH4" s="92" t="s">
        <v>85</v>
      </c>
      <c r="AI4" t="s">
        <v>85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4"/>
        <v>0.2631328</v>
      </c>
      <c r="AS4" s="94">
        <f t="shared" si="5"/>
        <v>0</v>
      </c>
      <c r="AT4" s="94">
        <f t="shared" si="6"/>
        <v>0.72361520000000001</v>
      </c>
      <c r="AU4" s="93">
        <f>1333*J3*POWER(10,-6)</f>
        <v>4.8627839999999992E-2</v>
      </c>
      <c r="AV4" s="94">
        <f t="shared" si="2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60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171</v>
      </c>
      <c r="D5" s="49" t="s">
        <v>86</v>
      </c>
      <c r="E5" s="166">
        <v>4.9999999999999998E-7</v>
      </c>
      <c r="F5" s="168">
        <f>F2</f>
        <v>1925</v>
      </c>
      <c r="G5" s="48">
        <v>0.2</v>
      </c>
      <c r="H5" s="50">
        <f t="shared" si="3"/>
        <v>1.9249999999999999E-4</v>
      </c>
      <c r="I5" s="162">
        <f>0.15*I2</f>
        <v>5.4719999999999995</v>
      </c>
      <c r="J5" s="162">
        <f>I5</f>
        <v>5.4719999999999995</v>
      </c>
      <c r="K5" s="174" t="s">
        <v>188</v>
      </c>
      <c r="L5" s="178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85</v>
      </c>
      <c r="U5" s="92" t="s">
        <v>85</v>
      </c>
      <c r="V5" s="92" t="s">
        <v>85</v>
      </c>
      <c r="W5" s="92" t="s">
        <v>85</v>
      </c>
      <c r="X5" s="92" t="s">
        <v>85</v>
      </c>
      <c r="Y5" s="92" t="s">
        <v>85</v>
      </c>
      <c r="Z5" s="92" t="s">
        <v>85</v>
      </c>
      <c r="AA5" s="92" t="s">
        <v>85</v>
      </c>
      <c r="AB5" s="92" t="s">
        <v>85</v>
      </c>
      <c r="AC5" s="92" t="s">
        <v>85</v>
      </c>
      <c r="AD5" s="92" t="s">
        <v>85</v>
      </c>
      <c r="AE5" s="92" t="s">
        <v>85</v>
      </c>
      <c r="AF5" s="92" t="s">
        <v>85</v>
      </c>
      <c r="AG5" s="92" t="s">
        <v>85</v>
      </c>
      <c r="AH5" s="92" t="s">
        <v>85</v>
      </c>
      <c r="AI5" t="s">
        <v>85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4"/>
        <v>4.4699199999999994E-2</v>
      </c>
      <c r="AS5" s="94">
        <f t="shared" si="5"/>
        <v>0.5</v>
      </c>
      <c r="AT5" s="94">
        <f t="shared" si="6"/>
        <v>0.2479228</v>
      </c>
      <c r="AU5" s="93">
        <f>10068.2*J5*POWER(10,-6)</f>
        <v>5.5093190399999999E-2</v>
      </c>
      <c r="AV5" s="94">
        <f t="shared" si="2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60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199</v>
      </c>
      <c r="D6" s="49" t="s">
        <v>86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3"/>
        <v>3.8500000000000001E-5</v>
      </c>
      <c r="I6" s="162">
        <f>0.15*I2</f>
        <v>5.4719999999999995</v>
      </c>
      <c r="J6" s="162">
        <f>I5</f>
        <v>5.4719999999999995</v>
      </c>
      <c r="K6" s="174" t="s">
        <v>189</v>
      </c>
      <c r="L6" s="178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85</v>
      </c>
      <c r="U6" s="92" t="s">
        <v>85</v>
      </c>
      <c r="V6" s="92" t="s">
        <v>85</v>
      </c>
      <c r="W6" s="92" t="s">
        <v>85</v>
      </c>
      <c r="X6" s="92" t="s">
        <v>85</v>
      </c>
      <c r="Y6" s="92" t="s">
        <v>85</v>
      </c>
      <c r="Z6" s="92" t="s">
        <v>85</v>
      </c>
      <c r="AA6" s="92" t="s">
        <v>85</v>
      </c>
      <c r="AB6" s="92" t="s">
        <v>85</v>
      </c>
      <c r="AC6" s="92" t="s">
        <v>85</v>
      </c>
      <c r="AD6" s="92" t="s">
        <v>85</v>
      </c>
      <c r="AE6" s="92" t="s">
        <v>85</v>
      </c>
      <c r="AF6" s="92" t="s">
        <v>85</v>
      </c>
      <c r="AG6" s="92" t="s">
        <v>85</v>
      </c>
      <c r="AH6" s="92" t="s">
        <v>85</v>
      </c>
      <c r="AI6" t="s">
        <v>85</v>
      </c>
      <c r="AJ6" s="92">
        <v>0</v>
      </c>
      <c r="AK6" s="92">
        <v>1</v>
      </c>
      <c r="AL6" s="92">
        <f t="shared" ref="AL6:AL7" si="10"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 t="shared" ref="AQ6" si="11">AM6*I6+AL6</f>
        <v>0.44699199999999994</v>
      </c>
      <c r="AR6" s="93">
        <f t="shared" si="4"/>
        <v>4.4699199999999994E-2</v>
      </c>
      <c r="AS6" s="94">
        <f t="shared" si="5"/>
        <v>0.25</v>
      </c>
      <c r="AT6" s="94">
        <f t="shared" si="6"/>
        <v>0.1854228</v>
      </c>
      <c r="AU6" s="93">
        <f>10068.2*J6*POWER(10,-6)*10</f>
        <v>0.55093190400000003</v>
      </c>
      <c r="AV6" s="94">
        <f t="shared" si="2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60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173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3"/>
        <v>7.3149999999999995E-4</v>
      </c>
      <c r="I7" s="162">
        <f>0.15*I2</f>
        <v>5.4719999999999995</v>
      </c>
      <c r="J7" s="48">
        <v>0</v>
      </c>
      <c r="K7" s="175" t="s">
        <v>200</v>
      </c>
      <c r="L7" s="181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85</v>
      </c>
      <c r="Q7" s="92" t="s">
        <v>85</v>
      </c>
      <c r="R7" s="92" t="s">
        <v>85</v>
      </c>
      <c r="S7" s="92" t="s">
        <v>85</v>
      </c>
      <c r="T7" s="92" t="s">
        <v>85</v>
      </c>
      <c r="U7" s="92" t="s">
        <v>85</v>
      </c>
      <c r="V7" s="92" t="s">
        <v>85</v>
      </c>
      <c r="W7" s="92" t="s">
        <v>85</v>
      </c>
      <c r="X7" s="92" t="s">
        <v>85</v>
      </c>
      <c r="Y7" s="92" t="s">
        <v>85</v>
      </c>
      <c r="Z7" s="92" t="s">
        <v>85</v>
      </c>
      <c r="AA7" s="92" t="s">
        <v>85</v>
      </c>
      <c r="AB7" s="92" t="s">
        <v>85</v>
      </c>
      <c r="AC7" s="92" t="s">
        <v>85</v>
      </c>
      <c r="AD7" s="92" t="s">
        <v>85</v>
      </c>
      <c r="AE7" s="92" t="s">
        <v>85</v>
      </c>
      <c r="AF7" s="92" t="s">
        <v>85</v>
      </c>
      <c r="AG7" s="92" t="s">
        <v>85</v>
      </c>
      <c r="AH7" s="92" t="s">
        <v>85</v>
      </c>
      <c r="AI7" t="s">
        <v>85</v>
      </c>
      <c r="AJ7" s="92">
        <v>0</v>
      </c>
      <c r="AK7" s="92">
        <v>0</v>
      </c>
      <c r="AL7" s="92">
        <f t="shared" si="10"/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4"/>
        <v>2.6969920000000005E-2</v>
      </c>
      <c r="AS7" s="94">
        <f t="shared" si="5"/>
        <v>0</v>
      </c>
      <c r="AT7" s="94">
        <f t="shared" si="6"/>
        <v>7.4167280000000002E-2</v>
      </c>
      <c r="AU7" s="93">
        <f>1333*J6*POWER(10,-6)</f>
        <v>7.2941759999999994E-3</v>
      </c>
      <c r="AV7" s="94">
        <f t="shared" si="2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60" ht="15" thickBot="1" x14ac:dyDescent="0.35">
      <c r="A8" s="48" t="s">
        <v>219</v>
      </c>
      <c r="B8" s="311" t="s">
        <v>325</v>
      </c>
      <c r="C8" s="179" t="s">
        <v>168</v>
      </c>
      <c r="D8" s="49" t="s">
        <v>60</v>
      </c>
      <c r="E8" s="166">
        <v>9.9999999999999995E-8</v>
      </c>
      <c r="F8" s="163">
        <v>2587</v>
      </c>
      <c r="G8" s="48">
        <v>0.2</v>
      </c>
      <c r="H8" s="50">
        <f>E8*F8*G8</f>
        <v>5.1740000000000003E-5</v>
      </c>
      <c r="I8" s="164">
        <f>41.6*1.2</f>
        <v>49.92</v>
      </c>
      <c r="J8" s="162">
        <f>I8</f>
        <v>49.92</v>
      </c>
      <c r="K8" s="172" t="s">
        <v>184</v>
      </c>
      <c r="L8" s="177">
        <f>I8*20</f>
        <v>998.40000000000009</v>
      </c>
      <c r="M8" s="92" t="str">
        <f t="shared" ref="M8:N13" si="12">A8</f>
        <v>С7</v>
      </c>
      <c r="N8" s="92" t="str">
        <f t="shared" si="12"/>
        <v>Трубопровод охлаждающее масло Рег.№ТТ-514</v>
      </c>
      <c r="O8" s="92" t="str">
        <f t="shared" ref="O8:O13" si="13">D8</f>
        <v>Полное-пожар</v>
      </c>
      <c r="P8" s="92">
        <v>22.6</v>
      </c>
      <c r="Q8" s="92">
        <v>31.3</v>
      </c>
      <c r="R8" s="92">
        <v>45.2</v>
      </c>
      <c r="S8" s="92">
        <v>84.5</v>
      </c>
      <c r="T8" s="92" t="s">
        <v>85</v>
      </c>
      <c r="U8" s="92" t="s">
        <v>85</v>
      </c>
      <c r="V8" s="92" t="s">
        <v>85</v>
      </c>
      <c r="W8" s="92" t="s">
        <v>85</v>
      </c>
      <c r="X8" s="92" t="s">
        <v>85</v>
      </c>
      <c r="Y8" s="92" t="s">
        <v>85</v>
      </c>
      <c r="Z8" s="92" t="s">
        <v>85</v>
      </c>
      <c r="AA8" s="92" t="s">
        <v>85</v>
      </c>
      <c r="AB8" s="92" t="s">
        <v>85</v>
      </c>
      <c r="AC8" s="92" t="s">
        <v>85</v>
      </c>
      <c r="AD8" s="92" t="s">
        <v>85</v>
      </c>
      <c r="AE8" s="92" t="s">
        <v>85</v>
      </c>
      <c r="AF8" s="92" t="s">
        <v>85</v>
      </c>
      <c r="AG8" s="92" t="s">
        <v>85</v>
      </c>
      <c r="AH8" s="92" t="s">
        <v>85</v>
      </c>
      <c r="AI8" t="s">
        <v>85</v>
      </c>
      <c r="AJ8" s="52">
        <v>1</v>
      </c>
      <c r="AK8" s="52">
        <v>2</v>
      </c>
      <c r="AL8" s="165">
        <v>2.8</v>
      </c>
      <c r="AM8" s="165">
        <v>4.7E-2</v>
      </c>
      <c r="AN8" s="165">
        <v>7</v>
      </c>
      <c r="AO8" s="92"/>
      <c r="AP8" s="92"/>
      <c r="AQ8" s="93">
        <f>AM8*I8+AL8</f>
        <v>5.1462399999999997</v>
      </c>
      <c r="AR8" s="93">
        <f>0.1*AQ8</f>
        <v>0.51462399999999997</v>
      </c>
      <c r="AS8" s="94">
        <f>AJ8*3+0.25*AK8</f>
        <v>3.5</v>
      </c>
      <c r="AT8" s="94">
        <f>SUM(AQ8:AS8)/4</f>
        <v>2.290216</v>
      </c>
      <c r="AU8" s="93">
        <f>10068.2*J8*POWER(10,-6)</f>
        <v>0.50260454399999999</v>
      </c>
      <c r="AV8" s="94">
        <f t="shared" ref="AV8:AV13" si="14">AU8+AT8+AS8+AR8+AQ8</f>
        <v>11.953684543999998</v>
      </c>
      <c r="AW8" s="95">
        <f>AJ8*H8</f>
        <v>5.1740000000000003E-5</v>
      </c>
      <c r="AX8" s="95">
        <f>H8*AK8</f>
        <v>1.0348000000000001E-4</v>
      </c>
      <c r="AY8" s="95">
        <f>H8*AV8</f>
        <v>6.1848363830655992E-4</v>
      </c>
    </row>
    <row r="9" spans="1:60" ht="15" thickBot="1" x14ac:dyDescent="0.35">
      <c r="A9" s="48" t="s">
        <v>220</v>
      </c>
      <c r="B9" s="48" t="str">
        <f>B8</f>
        <v>Трубопровод охлаждающее масло Рег.№ТТ-514</v>
      </c>
      <c r="C9" s="179" t="s">
        <v>183</v>
      </c>
      <c r="D9" s="49" t="s">
        <v>60</v>
      </c>
      <c r="E9" s="167">
        <f>E8</f>
        <v>9.9999999999999995E-8</v>
      </c>
      <c r="F9" s="168">
        <f>F8</f>
        <v>2587</v>
      </c>
      <c r="G9" s="48">
        <v>0.04</v>
      </c>
      <c r="H9" s="50">
        <f t="shared" ref="H9:H13" si="15">E9*F9*G9</f>
        <v>1.0348E-5</v>
      </c>
      <c r="I9" s="162">
        <f>I8</f>
        <v>49.92</v>
      </c>
      <c r="J9" s="162">
        <f>I8</f>
        <v>49.92</v>
      </c>
      <c r="K9" s="172" t="s">
        <v>185</v>
      </c>
      <c r="L9" s="177">
        <v>0</v>
      </c>
      <c r="M9" s="92" t="str">
        <f t="shared" si="12"/>
        <v>С8</v>
      </c>
      <c r="N9" s="92" t="str">
        <f t="shared" si="12"/>
        <v>Трубопровод охлаждающее масло Рег.№ТТ-514</v>
      </c>
      <c r="O9" s="92" t="str">
        <f t="shared" si="13"/>
        <v>Полное-пожар</v>
      </c>
      <c r="P9" s="92">
        <v>22.6</v>
      </c>
      <c r="Q9" s="92">
        <v>31.3</v>
      </c>
      <c r="R9" s="92">
        <v>45.2</v>
      </c>
      <c r="S9" s="92">
        <v>84.5</v>
      </c>
      <c r="T9" s="92" t="s">
        <v>85</v>
      </c>
      <c r="U9" s="92" t="s">
        <v>85</v>
      </c>
      <c r="V9" s="92" t="s">
        <v>85</v>
      </c>
      <c r="W9" s="92" t="s">
        <v>85</v>
      </c>
      <c r="X9" s="92" t="s">
        <v>85</v>
      </c>
      <c r="Y9" s="92" t="s">
        <v>85</v>
      </c>
      <c r="Z9" s="92" t="s">
        <v>85</v>
      </c>
      <c r="AA9" s="92" t="s">
        <v>85</v>
      </c>
      <c r="AB9" s="92" t="s">
        <v>85</v>
      </c>
      <c r="AC9" s="92" t="s">
        <v>85</v>
      </c>
      <c r="AD9" s="92" t="s">
        <v>85</v>
      </c>
      <c r="AE9" s="92" t="s">
        <v>85</v>
      </c>
      <c r="AF9" s="92" t="s">
        <v>85</v>
      </c>
      <c r="AG9" s="92" t="s">
        <v>85</v>
      </c>
      <c r="AH9" s="92" t="s">
        <v>85</v>
      </c>
      <c r="AI9" t="s">
        <v>85</v>
      </c>
      <c r="AJ9" s="52">
        <v>2</v>
      </c>
      <c r="AK9" s="52">
        <v>2</v>
      </c>
      <c r="AL9" s="92">
        <f>AL8</f>
        <v>2.8</v>
      </c>
      <c r="AM9" s="92">
        <f>AM8</f>
        <v>4.7E-2</v>
      </c>
      <c r="AN9" s="92">
        <f>AN8</f>
        <v>7</v>
      </c>
      <c r="AO9" s="92"/>
      <c r="AP9" s="92"/>
      <c r="AQ9" s="93">
        <f>AM9*I9+AL9</f>
        <v>5.1462399999999997</v>
      </c>
      <c r="AR9" s="93">
        <f t="shared" ref="AR9:AR13" si="16">0.1*AQ9</f>
        <v>0.51462399999999997</v>
      </c>
      <c r="AS9" s="94">
        <f t="shared" ref="AS9:AS13" si="17">AJ9*3+0.25*AK9</f>
        <v>6.5</v>
      </c>
      <c r="AT9" s="94">
        <f t="shared" ref="AT9:AT13" si="18">SUM(AQ9:AS9)/4</f>
        <v>3.040216</v>
      </c>
      <c r="AU9" s="93">
        <f>10068.2*J9*POWER(10,-6)*10</f>
        <v>5.0260454399999999</v>
      </c>
      <c r="AV9" s="94">
        <f t="shared" si="14"/>
        <v>20.227125439999998</v>
      </c>
      <c r="AW9" s="95">
        <f t="shared" ref="AW9:AW13" si="19">AJ9*H9</f>
        <v>2.0696E-5</v>
      </c>
      <c r="AX9" s="95">
        <f t="shared" ref="AX9:AX13" si="20">H9*AK9</f>
        <v>2.0696E-5</v>
      </c>
      <c r="AY9" s="95">
        <f t="shared" ref="AY9:AY13" si="21">H9*AV9</f>
        <v>2.0931029405311997E-4</v>
      </c>
    </row>
    <row r="10" spans="1:60" x14ac:dyDescent="0.3">
      <c r="A10" s="48" t="s">
        <v>251</v>
      </c>
      <c r="B10" s="48" t="str">
        <f>B8</f>
        <v>Трубопровод охлаждающее масло Рег.№ТТ-514</v>
      </c>
      <c r="C10" s="179" t="s">
        <v>170</v>
      </c>
      <c r="D10" s="49" t="s">
        <v>61</v>
      </c>
      <c r="E10" s="167">
        <f>E8</f>
        <v>9.9999999999999995E-8</v>
      </c>
      <c r="F10" s="168">
        <f>F8</f>
        <v>2587</v>
      </c>
      <c r="G10" s="48">
        <v>0.76</v>
      </c>
      <c r="H10" s="50">
        <f t="shared" si="15"/>
        <v>1.9661200000000001E-4</v>
      </c>
      <c r="I10" s="162">
        <f>I8</f>
        <v>49.92</v>
      </c>
      <c r="J10" s="48">
        <v>0</v>
      </c>
      <c r="K10" s="172" t="s">
        <v>186</v>
      </c>
      <c r="L10" s="177">
        <v>0</v>
      </c>
      <c r="M10" s="92" t="str">
        <f t="shared" si="12"/>
        <v>С9</v>
      </c>
      <c r="N10" s="92" t="str">
        <f t="shared" si="12"/>
        <v>Трубопровод охлаждающее масло Рег.№ТТ-514</v>
      </c>
      <c r="O10" s="92" t="str">
        <f t="shared" si="13"/>
        <v>Полное-ликвидация</v>
      </c>
      <c r="P10" s="92" t="s">
        <v>85</v>
      </c>
      <c r="Q10" s="92" t="s">
        <v>85</v>
      </c>
      <c r="R10" s="92" t="s">
        <v>85</v>
      </c>
      <c r="S10" s="92" t="s">
        <v>85</v>
      </c>
      <c r="T10" s="92" t="s">
        <v>85</v>
      </c>
      <c r="U10" s="92" t="s">
        <v>85</v>
      </c>
      <c r="V10" s="92" t="s">
        <v>85</v>
      </c>
      <c r="W10" s="92" t="s">
        <v>85</v>
      </c>
      <c r="X10" s="92" t="s">
        <v>85</v>
      </c>
      <c r="Y10" s="92" t="s">
        <v>85</v>
      </c>
      <c r="Z10" s="92" t="s">
        <v>85</v>
      </c>
      <c r="AA10" s="92" t="s">
        <v>85</v>
      </c>
      <c r="AB10" s="92" t="s">
        <v>85</v>
      </c>
      <c r="AC10" s="92" t="s">
        <v>85</v>
      </c>
      <c r="AD10" s="92" t="s">
        <v>85</v>
      </c>
      <c r="AE10" s="92" t="s">
        <v>85</v>
      </c>
      <c r="AF10" s="92" t="s">
        <v>85</v>
      </c>
      <c r="AG10" s="92" t="s">
        <v>85</v>
      </c>
      <c r="AH10" s="92" t="s">
        <v>85</v>
      </c>
      <c r="AI10" t="s">
        <v>85</v>
      </c>
      <c r="AJ10" s="92">
        <v>0</v>
      </c>
      <c r="AK10" s="92">
        <v>0</v>
      </c>
      <c r="AL10" s="92">
        <f>AL8</f>
        <v>2.8</v>
      </c>
      <c r="AM10" s="92">
        <f>AM8</f>
        <v>4.7E-2</v>
      </c>
      <c r="AN10" s="92">
        <f>AN8</f>
        <v>7</v>
      </c>
      <c r="AO10" s="92"/>
      <c r="AP10" s="92"/>
      <c r="AQ10" s="93">
        <f>AM10*I10*0.1+AL10</f>
        <v>3.034624</v>
      </c>
      <c r="AR10" s="93">
        <f t="shared" si="16"/>
        <v>0.30346240000000002</v>
      </c>
      <c r="AS10" s="94">
        <f t="shared" si="17"/>
        <v>0</v>
      </c>
      <c r="AT10" s="94">
        <f t="shared" si="18"/>
        <v>0.83452159999999997</v>
      </c>
      <c r="AU10" s="93">
        <f>1333*J9*POWER(10,-6)</f>
        <v>6.6543359999999996E-2</v>
      </c>
      <c r="AV10" s="94">
        <f t="shared" si="14"/>
        <v>4.2391513600000001</v>
      </c>
      <c r="AW10" s="95">
        <f t="shared" si="19"/>
        <v>0</v>
      </c>
      <c r="AX10" s="95">
        <f t="shared" si="20"/>
        <v>0</v>
      </c>
      <c r="AY10" s="95">
        <f t="shared" si="21"/>
        <v>8.3346802719232009E-4</v>
      </c>
    </row>
    <row r="11" spans="1:60" x14ac:dyDescent="0.3">
      <c r="A11" s="48" t="s">
        <v>445</v>
      </c>
      <c r="B11" s="48" t="str">
        <f>B8</f>
        <v>Трубопровод охлаждающее масло Рег.№ТТ-514</v>
      </c>
      <c r="C11" s="179" t="s">
        <v>171</v>
      </c>
      <c r="D11" s="49" t="s">
        <v>86</v>
      </c>
      <c r="E11" s="166">
        <v>4.9999999999999998E-7</v>
      </c>
      <c r="F11" s="168">
        <f>F8</f>
        <v>2587</v>
      </c>
      <c r="G11" s="48">
        <v>0.2</v>
      </c>
      <c r="H11" s="50">
        <f t="shared" si="15"/>
        <v>2.587E-4</v>
      </c>
      <c r="I11" s="162">
        <f>0.15*I8</f>
        <v>7.4879999999999995</v>
      </c>
      <c r="J11" s="162">
        <f>I11</f>
        <v>7.4879999999999995</v>
      </c>
      <c r="K11" s="174" t="s">
        <v>188</v>
      </c>
      <c r="L11" s="178">
        <v>45390</v>
      </c>
      <c r="M11" s="92" t="str">
        <f t="shared" si="12"/>
        <v>С10</v>
      </c>
      <c r="N11" s="92" t="str">
        <f t="shared" si="12"/>
        <v>Трубопровод охлаждающее масло Рег.№ТТ-514</v>
      </c>
      <c r="O11" s="92" t="str">
        <f t="shared" si="13"/>
        <v>Частичное-пожар</v>
      </c>
      <c r="P11" s="92">
        <v>14.8</v>
      </c>
      <c r="Q11" s="92">
        <v>19.7</v>
      </c>
      <c r="R11" s="92">
        <v>27.1</v>
      </c>
      <c r="S11" s="92">
        <v>48.9</v>
      </c>
      <c r="T11" s="92" t="s">
        <v>85</v>
      </c>
      <c r="U11" s="92" t="s">
        <v>85</v>
      </c>
      <c r="V11" s="92" t="s">
        <v>85</v>
      </c>
      <c r="W11" s="92" t="s">
        <v>85</v>
      </c>
      <c r="X11" s="92" t="s">
        <v>85</v>
      </c>
      <c r="Y11" s="92" t="s">
        <v>85</v>
      </c>
      <c r="Z11" s="92" t="s">
        <v>85</v>
      </c>
      <c r="AA11" s="92" t="s">
        <v>85</v>
      </c>
      <c r="AB11" s="92" t="s">
        <v>85</v>
      </c>
      <c r="AC11" s="92" t="s">
        <v>85</v>
      </c>
      <c r="AD11" s="92" t="s">
        <v>85</v>
      </c>
      <c r="AE11" s="92" t="s">
        <v>85</v>
      </c>
      <c r="AF11" s="92" t="s">
        <v>85</v>
      </c>
      <c r="AG11" s="92" t="s">
        <v>85</v>
      </c>
      <c r="AH11" s="92" t="s">
        <v>85</v>
      </c>
      <c r="AI11" t="s">
        <v>85</v>
      </c>
      <c r="AJ11" s="92">
        <v>0</v>
      </c>
      <c r="AK11" s="92">
        <v>2</v>
      </c>
      <c r="AL11" s="92">
        <f>0.1*AL$8</f>
        <v>0.27999999999999997</v>
      </c>
      <c r="AM11" s="92">
        <f>AM8</f>
        <v>4.7E-2</v>
      </c>
      <c r="AN11" s="92">
        <f>ROUNDUP(AN8/3,0)</f>
        <v>3</v>
      </c>
      <c r="AO11" s="92"/>
      <c r="AP11" s="92"/>
      <c r="AQ11" s="93">
        <f>AM11*I11+AL11</f>
        <v>0.63193599999999994</v>
      </c>
      <c r="AR11" s="93">
        <f t="shared" si="16"/>
        <v>6.3193600000000003E-2</v>
      </c>
      <c r="AS11" s="94">
        <f t="shared" si="17"/>
        <v>0.5</v>
      </c>
      <c r="AT11" s="94">
        <f t="shared" si="18"/>
        <v>0.2987824</v>
      </c>
      <c r="AU11" s="93">
        <f>10068.2*J11*POWER(10,-6)</f>
        <v>7.5390681599999995E-2</v>
      </c>
      <c r="AV11" s="94">
        <f t="shared" si="14"/>
        <v>1.5693026816</v>
      </c>
      <c r="AW11" s="95">
        <f t="shared" si="19"/>
        <v>0</v>
      </c>
      <c r="AX11" s="95">
        <f t="shared" si="20"/>
        <v>5.174E-4</v>
      </c>
      <c r="AY11" s="95">
        <f t="shared" si="21"/>
        <v>4.0597860372991999E-4</v>
      </c>
    </row>
    <row r="12" spans="1:60" x14ac:dyDescent="0.3">
      <c r="A12" s="48" t="s">
        <v>446</v>
      </c>
      <c r="B12" s="48" t="str">
        <f>B8</f>
        <v>Трубопровод охлаждающее масло Рег.№ТТ-514</v>
      </c>
      <c r="C12" s="179" t="s">
        <v>199</v>
      </c>
      <c r="D12" s="49" t="s">
        <v>86</v>
      </c>
      <c r="E12" s="167">
        <f>E11</f>
        <v>4.9999999999999998E-7</v>
      </c>
      <c r="F12" s="168">
        <f>F8</f>
        <v>2587</v>
      </c>
      <c r="G12" s="48">
        <v>0.04</v>
      </c>
      <c r="H12" s="50">
        <f t="shared" si="15"/>
        <v>5.1739999999999996E-5</v>
      </c>
      <c r="I12" s="162">
        <f>0.15*I8</f>
        <v>7.4879999999999995</v>
      </c>
      <c r="J12" s="162">
        <f>I11</f>
        <v>7.4879999999999995</v>
      </c>
      <c r="K12" s="174" t="s">
        <v>189</v>
      </c>
      <c r="L12" s="178">
        <v>0</v>
      </c>
      <c r="M12" s="92" t="str">
        <f t="shared" si="12"/>
        <v>С11</v>
      </c>
      <c r="N12" s="92" t="str">
        <f t="shared" si="12"/>
        <v>Трубопровод охлаждающее масло Рег.№ТТ-514</v>
      </c>
      <c r="O12" s="92" t="str">
        <f t="shared" si="13"/>
        <v>Частичное-пожар</v>
      </c>
      <c r="P12" s="92">
        <v>14.8</v>
      </c>
      <c r="Q12" s="92">
        <v>19.7</v>
      </c>
      <c r="R12" s="92">
        <v>27.1</v>
      </c>
      <c r="S12" s="92">
        <v>48.9</v>
      </c>
      <c r="T12" s="92" t="s">
        <v>85</v>
      </c>
      <c r="U12" s="92" t="s">
        <v>85</v>
      </c>
      <c r="V12" s="92" t="s">
        <v>85</v>
      </c>
      <c r="W12" s="92" t="s">
        <v>85</v>
      </c>
      <c r="X12" s="92" t="s">
        <v>85</v>
      </c>
      <c r="Y12" s="92" t="s">
        <v>85</v>
      </c>
      <c r="Z12" s="92" t="s">
        <v>85</v>
      </c>
      <c r="AA12" s="92" t="s">
        <v>85</v>
      </c>
      <c r="AB12" s="92" t="s">
        <v>85</v>
      </c>
      <c r="AC12" s="92" t="s">
        <v>85</v>
      </c>
      <c r="AD12" s="92" t="s">
        <v>85</v>
      </c>
      <c r="AE12" s="92" t="s">
        <v>85</v>
      </c>
      <c r="AF12" s="92" t="s">
        <v>85</v>
      </c>
      <c r="AG12" s="92" t="s">
        <v>85</v>
      </c>
      <c r="AH12" s="92" t="s">
        <v>85</v>
      </c>
      <c r="AI12" t="s">
        <v>85</v>
      </c>
      <c r="AJ12" s="92">
        <v>0</v>
      </c>
      <c r="AK12" s="92">
        <v>1</v>
      </c>
      <c r="AL12" s="92">
        <f t="shared" ref="AL12:AL13" si="22">0.1*AL$8</f>
        <v>0.27999999999999997</v>
      </c>
      <c r="AM12" s="92">
        <f>AM8</f>
        <v>4.7E-2</v>
      </c>
      <c r="AN12" s="92">
        <f>ROUNDUP(AN8/3,0)</f>
        <v>3</v>
      </c>
      <c r="AO12" s="92"/>
      <c r="AP12" s="92"/>
      <c r="AQ12" s="93">
        <f t="shared" ref="AQ12" si="23">AM12*I12+AL12</f>
        <v>0.63193599999999994</v>
      </c>
      <c r="AR12" s="93">
        <f t="shared" si="16"/>
        <v>6.3193600000000003E-2</v>
      </c>
      <c r="AS12" s="94">
        <f t="shared" si="17"/>
        <v>0.25</v>
      </c>
      <c r="AT12" s="94">
        <f t="shared" si="18"/>
        <v>0.23628239999999998</v>
      </c>
      <c r="AU12" s="93">
        <f>10068.2*J12*POWER(10,-6)*10</f>
        <v>0.75390681599999998</v>
      </c>
      <c r="AV12" s="94">
        <f t="shared" si="14"/>
        <v>1.9353188160000001</v>
      </c>
      <c r="AW12" s="95">
        <f t="shared" si="19"/>
        <v>0</v>
      </c>
      <c r="AX12" s="95">
        <f t="shared" si="20"/>
        <v>5.1739999999999996E-5</v>
      </c>
      <c r="AY12" s="95">
        <f t="shared" si="21"/>
        <v>1.0013339553984E-4</v>
      </c>
    </row>
    <row r="13" spans="1:60" ht="15" thickBot="1" x14ac:dyDescent="0.35">
      <c r="A13" s="48" t="s">
        <v>447</v>
      </c>
      <c r="B13" s="48" t="str">
        <f>B8</f>
        <v>Трубопровод охлаждающее масло Рег.№ТТ-514</v>
      </c>
      <c r="C13" s="179" t="s">
        <v>173</v>
      </c>
      <c r="D13" s="49" t="s">
        <v>62</v>
      </c>
      <c r="E13" s="167">
        <f>E11</f>
        <v>4.9999999999999998E-7</v>
      </c>
      <c r="F13" s="168">
        <f>F8</f>
        <v>2587</v>
      </c>
      <c r="G13" s="48">
        <v>0.76</v>
      </c>
      <c r="H13" s="50">
        <f t="shared" si="15"/>
        <v>9.8306000000000001E-4</v>
      </c>
      <c r="I13" s="162">
        <f>0.15*I8</f>
        <v>7.4879999999999995</v>
      </c>
      <c r="J13" s="48">
        <v>0</v>
      </c>
      <c r="K13" s="175" t="s">
        <v>200</v>
      </c>
      <c r="L13" s="181">
        <v>3</v>
      </c>
      <c r="M13" s="92" t="str">
        <f t="shared" si="12"/>
        <v>С12</v>
      </c>
      <c r="N13" s="92" t="str">
        <f t="shared" si="12"/>
        <v>Трубопровод охлаждающее масло Рег.№ТТ-514</v>
      </c>
      <c r="O13" s="92" t="str">
        <f t="shared" si="13"/>
        <v>Частичное-ликвидация</v>
      </c>
      <c r="P13" s="92" t="s">
        <v>85</v>
      </c>
      <c r="Q13" s="92" t="s">
        <v>85</v>
      </c>
      <c r="R13" s="92" t="s">
        <v>85</v>
      </c>
      <c r="S13" s="92" t="s">
        <v>85</v>
      </c>
      <c r="T13" s="92" t="s">
        <v>85</v>
      </c>
      <c r="U13" s="92" t="s">
        <v>85</v>
      </c>
      <c r="V13" s="92" t="s">
        <v>85</v>
      </c>
      <c r="W13" s="92" t="s">
        <v>85</v>
      </c>
      <c r="X13" s="92" t="s">
        <v>85</v>
      </c>
      <c r="Y13" s="92" t="s">
        <v>85</v>
      </c>
      <c r="Z13" s="92" t="s">
        <v>85</v>
      </c>
      <c r="AA13" s="92" t="s">
        <v>85</v>
      </c>
      <c r="AB13" s="92" t="s">
        <v>85</v>
      </c>
      <c r="AC13" s="92" t="s">
        <v>85</v>
      </c>
      <c r="AD13" s="92" t="s">
        <v>85</v>
      </c>
      <c r="AE13" s="92" t="s">
        <v>85</v>
      </c>
      <c r="AF13" s="92" t="s">
        <v>85</v>
      </c>
      <c r="AG13" s="92" t="s">
        <v>85</v>
      </c>
      <c r="AH13" s="92" t="s">
        <v>85</v>
      </c>
      <c r="AI13" t="s">
        <v>85</v>
      </c>
      <c r="AJ13" s="92">
        <v>0</v>
      </c>
      <c r="AK13" s="92">
        <v>0</v>
      </c>
      <c r="AL13" s="92">
        <f t="shared" si="22"/>
        <v>0.27999999999999997</v>
      </c>
      <c r="AM13" s="92">
        <f>AM8</f>
        <v>4.7E-2</v>
      </c>
      <c r="AN13" s="92">
        <f>ROUNDUP(AN8/3,0)</f>
        <v>3</v>
      </c>
      <c r="AO13" s="92"/>
      <c r="AP13" s="92"/>
      <c r="AQ13" s="93">
        <f>AM13*I13*0.1+AL13</f>
        <v>0.31519359999999996</v>
      </c>
      <c r="AR13" s="93">
        <f t="shared" si="16"/>
        <v>3.1519359999999996E-2</v>
      </c>
      <c r="AS13" s="94">
        <f t="shared" si="17"/>
        <v>0</v>
      </c>
      <c r="AT13" s="94">
        <f t="shared" si="18"/>
        <v>8.667823999999999E-2</v>
      </c>
      <c r="AU13" s="93">
        <f>1333*J12*POWER(10,-6)</f>
        <v>9.9815039999999987E-3</v>
      </c>
      <c r="AV13" s="94">
        <f t="shared" si="14"/>
        <v>0.44337270399999995</v>
      </c>
      <c r="AW13" s="95">
        <f t="shared" si="19"/>
        <v>0</v>
      </c>
      <c r="AX13" s="95">
        <f t="shared" si="20"/>
        <v>0</v>
      </c>
      <c r="AY13" s="95">
        <f t="shared" si="21"/>
        <v>4.3586197039423996E-4</v>
      </c>
    </row>
    <row r="14" spans="1:60" ht="28.8" thickBot="1" x14ac:dyDescent="0.35">
      <c r="A14" s="48" t="s">
        <v>448</v>
      </c>
      <c r="B14" s="311" t="s">
        <v>326</v>
      </c>
      <c r="C14" s="179" t="s">
        <v>168</v>
      </c>
      <c r="D14" s="49" t="s">
        <v>60</v>
      </c>
      <c r="E14" s="166">
        <v>9.9999999999999995E-8</v>
      </c>
      <c r="F14" s="163">
        <v>1385</v>
      </c>
      <c r="G14" s="48">
        <v>0.2</v>
      </c>
      <c r="H14" s="50">
        <f>E14*F14*G14</f>
        <v>2.7700000000000002E-5</v>
      </c>
      <c r="I14" s="164">
        <f>28.3*1.2</f>
        <v>33.96</v>
      </c>
      <c r="J14" s="162">
        <f>I14</f>
        <v>33.96</v>
      </c>
      <c r="K14" s="172" t="s">
        <v>184</v>
      </c>
      <c r="L14" s="177">
        <f>I14*20</f>
        <v>679.2</v>
      </c>
      <c r="M14" s="92" t="str">
        <f t="shared" ref="M14:N19" si="24">A14</f>
        <v>С13</v>
      </c>
      <c r="N14" s="92" t="str">
        <f t="shared" si="24"/>
        <v>Трубопровод гудрон 
Рег.№ТТ-511</v>
      </c>
      <c r="O14" s="92" t="str">
        <f t="shared" ref="O14:O19" si="25">D14</f>
        <v>Полное-пожар</v>
      </c>
      <c r="P14" s="92">
        <v>20</v>
      </c>
      <c r="Q14" s="92">
        <v>27.8</v>
      </c>
      <c r="R14" s="92">
        <v>39.9</v>
      </c>
      <c r="S14" s="92">
        <v>74.8</v>
      </c>
      <c r="T14" s="92" t="s">
        <v>85</v>
      </c>
      <c r="U14" s="92" t="s">
        <v>85</v>
      </c>
      <c r="V14" s="92" t="s">
        <v>85</v>
      </c>
      <c r="W14" s="92" t="s">
        <v>85</v>
      </c>
      <c r="X14" s="92" t="s">
        <v>85</v>
      </c>
      <c r="Y14" s="92" t="s">
        <v>85</v>
      </c>
      <c r="Z14" s="92" t="s">
        <v>85</v>
      </c>
      <c r="AA14" s="92" t="s">
        <v>85</v>
      </c>
      <c r="AB14" s="92" t="s">
        <v>85</v>
      </c>
      <c r="AC14" s="92" t="s">
        <v>85</v>
      </c>
      <c r="AD14" s="92" t="s">
        <v>85</v>
      </c>
      <c r="AE14" s="92" t="s">
        <v>85</v>
      </c>
      <c r="AF14" s="92" t="s">
        <v>85</v>
      </c>
      <c r="AG14" s="92" t="s">
        <v>85</v>
      </c>
      <c r="AH14" s="92" t="s">
        <v>85</v>
      </c>
      <c r="AI14" t="s">
        <v>85</v>
      </c>
      <c r="AJ14" s="52">
        <v>1</v>
      </c>
      <c r="AK14" s="52">
        <v>2</v>
      </c>
      <c r="AL14" s="165">
        <v>1.6</v>
      </c>
      <c r="AM14" s="165">
        <v>4.7E-2</v>
      </c>
      <c r="AN14" s="165">
        <v>5</v>
      </c>
      <c r="AO14" s="92"/>
      <c r="AP14" s="92"/>
      <c r="AQ14" s="93">
        <f>AM14*I14+AL14</f>
        <v>3.1961200000000001</v>
      </c>
      <c r="AR14" s="93">
        <f>0.1*AQ14</f>
        <v>0.31961200000000001</v>
      </c>
      <c r="AS14" s="94">
        <f>AJ14*3+0.25*AK14</f>
        <v>3.5</v>
      </c>
      <c r="AT14" s="94">
        <f>SUM(AQ14:AS14)/4</f>
        <v>1.753933</v>
      </c>
      <c r="AU14" s="93">
        <f>10068.2*J14*POWER(10,-6)</f>
        <v>0.34191607200000002</v>
      </c>
      <c r="AV14" s="94">
        <f t="shared" ref="AV14:AV19" si="26">AU14+AT14+AS14+AR14+AQ14</f>
        <v>9.1115810719999999</v>
      </c>
      <c r="AW14" s="95">
        <f>AJ14*H14</f>
        <v>2.7700000000000002E-5</v>
      </c>
      <c r="AX14" s="95">
        <f>H14*AK14</f>
        <v>5.5400000000000005E-5</v>
      </c>
      <c r="AY14" s="95">
        <f>H14*AV14</f>
        <v>2.5239079569440003E-4</v>
      </c>
    </row>
    <row r="15" spans="1:60" ht="15" thickBot="1" x14ac:dyDescent="0.35">
      <c r="A15" s="48" t="s">
        <v>449</v>
      </c>
      <c r="B15" s="48" t="str">
        <f>B14</f>
        <v>Трубопровод гудрон 
Рег.№ТТ-511</v>
      </c>
      <c r="C15" s="179" t="s">
        <v>183</v>
      </c>
      <c r="D15" s="49" t="s">
        <v>60</v>
      </c>
      <c r="E15" s="167">
        <f>E14</f>
        <v>9.9999999999999995E-8</v>
      </c>
      <c r="F15" s="168">
        <f>F14</f>
        <v>1385</v>
      </c>
      <c r="G15" s="48">
        <v>0.04</v>
      </c>
      <c r="H15" s="50">
        <f t="shared" ref="H15:H19" si="27">E15*F15*G15</f>
        <v>5.5400000000000003E-6</v>
      </c>
      <c r="I15" s="162">
        <f>I14</f>
        <v>33.96</v>
      </c>
      <c r="J15" s="162">
        <f>I14</f>
        <v>33.96</v>
      </c>
      <c r="K15" s="172" t="s">
        <v>185</v>
      </c>
      <c r="L15" s="177">
        <v>0</v>
      </c>
      <c r="M15" s="92" t="str">
        <f t="shared" si="24"/>
        <v>С14</v>
      </c>
      <c r="N15" s="92" t="str">
        <f t="shared" si="24"/>
        <v>Трубопровод гудрон 
Рег.№ТТ-511</v>
      </c>
      <c r="O15" s="92" t="str">
        <f t="shared" si="25"/>
        <v>Полное-пожар</v>
      </c>
      <c r="P15" s="92">
        <v>20</v>
      </c>
      <c r="Q15" s="92">
        <v>27.8</v>
      </c>
      <c r="R15" s="92">
        <v>39.9</v>
      </c>
      <c r="S15" s="92">
        <v>74.8</v>
      </c>
      <c r="T15" s="92" t="s">
        <v>85</v>
      </c>
      <c r="U15" s="92" t="s">
        <v>85</v>
      </c>
      <c r="V15" s="92" t="s">
        <v>85</v>
      </c>
      <c r="W15" s="92" t="s">
        <v>85</v>
      </c>
      <c r="X15" s="92" t="s">
        <v>85</v>
      </c>
      <c r="Y15" s="92" t="s">
        <v>85</v>
      </c>
      <c r="Z15" s="92" t="s">
        <v>85</v>
      </c>
      <c r="AA15" s="92" t="s">
        <v>85</v>
      </c>
      <c r="AB15" s="92" t="s">
        <v>85</v>
      </c>
      <c r="AC15" s="92" t="s">
        <v>85</v>
      </c>
      <c r="AD15" s="92" t="s">
        <v>85</v>
      </c>
      <c r="AE15" s="92" t="s">
        <v>85</v>
      </c>
      <c r="AF15" s="92" t="s">
        <v>85</v>
      </c>
      <c r="AG15" s="92" t="s">
        <v>85</v>
      </c>
      <c r="AH15" s="92" t="s">
        <v>85</v>
      </c>
      <c r="AI15" t="s">
        <v>85</v>
      </c>
      <c r="AJ15" s="52">
        <v>2</v>
      </c>
      <c r="AK15" s="52">
        <v>2</v>
      </c>
      <c r="AL15" s="92">
        <f>AL14</f>
        <v>1.6</v>
      </c>
      <c r="AM15" s="92">
        <f>AM14</f>
        <v>4.7E-2</v>
      </c>
      <c r="AN15" s="92">
        <f>AN14</f>
        <v>5</v>
      </c>
      <c r="AO15" s="92"/>
      <c r="AP15" s="92"/>
      <c r="AQ15" s="93">
        <f>AM15*I15+AL15</f>
        <v>3.1961200000000001</v>
      </c>
      <c r="AR15" s="93">
        <f t="shared" ref="AR15:AR19" si="28">0.1*AQ15</f>
        <v>0.31961200000000001</v>
      </c>
      <c r="AS15" s="94">
        <f t="shared" ref="AS15:AS19" si="29">AJ15*3+0.25*AK15</f>
        <v>6.5</v>
      </c>
      <c r="AT15" s="94">
        <f t="shared" ref="AT15:AT19" si="30">SUM(AQ15:AS15)/4</f>
        <v>2.503933</v>
      </c>
      <c r="AU15" s="93">
        <f>10068.2*J15*POWER(10,-6)*10</f>
        <v>3.4191607200000003</v>
      </c>
      <c r="AV15" s="94">
        <f t="shared" si="26"/>
        <v>15.938825720000001</v>
      </c>
      <c r="AW15" s="95">
        <f t="shared" ref="AW15:AW19" si="31">AJ15*H15</f>
        <v>1.1080000000000001E-5</v>
      </c>
      <c r="AX15" s="95">
        <f t="shared" ref="AX15:AX19" si="32">H15*AK15</f>
        <v>1.1080000000000001E-5</v>
      </c>
      <c r="AY15" s="95">
        <f t="shared" ref="AY15:AY19" si="33">H15*AV15</f>
        <v>8.8301094488800011E-5</v>
      </c>
    </row>
    <row r="16" spans="1:60" x14ac:dyDescent="0.3">
      <c r="A16" s="48" t="s">
        <v>450</v>
      </c>
      <c r="B16" s="48" t="str">
        <f>B14</f>
        <v>Трубопровод гудрон 
Рег.№ТТ-511</v>
      </c>
      <c r="C16" s="179" t="s">
        <v>170</v>
      </c>
      <c r="D16" s="49" t="s">
        <v>61</v>
      </c>
      <c r="E16" s="167">
        <f>E14</f>
        <v>9.9999999999999995E-8</v>
      </c>
      <c r="F16" s="168">
        <f>F14</f>
        <v>1385</v>
      </c>
      <c r="G16" s="48">
        <v>0.76</v>
      </c>
      <c r="H16" s="50">
        <f t="shared" si="27"/>
        <v>1.0526000000000001E-4</v>
      </c>
      <c r="I16" s="162">
        <f>I14</f>
        <v>33.96</v>
      </c>
      <c r="J16" s="48">
        <v>0</v>
      </c>
      <c r="K16" s="172" t="s">
        <v>186</v>
      </c>
      <c r="L16" s="177">
        <v>0</v>
      </c>
      <c r="M16" s="92" t="str">
        <f t="shared" si="24"/>
        <v>С15</v>
      </c>
      <c r="N16" s="92" t="str">
        <f t="shared" si="24"/>
        <v>Трубопровод гудрон 
Рег.№ТТ-511</v>
      </c>
      <c r="O16" s="92" t="str">
        <f t="shared" si="25"/>
        <v>Полное-ликвидация</v>
      </c>
      <c r="P16" s="92" t="s">
        <v>85</v>
      </c>
      <c r="Q16" s="92" t="s">
        <v>85</v>
      </c>
      <c r="R16" s="92" t="s">
        <v>85</v>
      </c>
      <c r="S16" s="92" t="s">
        <v>85</v>
      </c>
      <c r="T16" s="92" t="s">
        <v>85</v>
      </c>
      <c r="U16" s="92" t="s">
        <v>85</v>
      </c>
      <c r="V16" s="92" t="s">
        <v>85</v>
      </c>
      <c r="W16" s="92" t="s">
        <v>85</v>
      </c>
      <c r="X16" s="92" t="s">
        <v>85</v>
      </c>
      <c r="Y16" s="92" t="s">
        <v>85</v>
      </c>
      <c r="Z16" s="92" t="s">
        <v>85</v>
      </c>
      <c r="AA16" s="92" t="s">
        <v>85</v>
      </c>
      <c r="AB16" s="92" t="s">
        <v>85</v>
      </c>
      <c r="AC16" s="92" t="s">
        <v>85</v>
      </c>
      <c r="AD16" s="92" t="s">
        <v>85</v>
      </c>
      <c r="AE16" s="92" t="s">
        <v>85</v>
      </c>
      <c r="AF16" s="92" t="s">
        <v>85</v>
      </c>
      <c r="AG16" s="92" t="s">
        <v>85</v>
      </c>
      <c r="AH16" s="92" t="s">
        <v>85</v>
      </c>
      <c r="AI16" t="s">
        <v>85</v>
      </c>
      <c r="AJ16" s="92">
        <v>0</v>
      </c>
      <c r="AK16" s="92">
        <v>0</v>
      </c>
      <c r="AL16" s="92">
        <f>AL14</f>
        <v>1.6</v>
      </c>
      <c r="AM16" s="92">
        <f>AM14</f>
        <v>4.7E-2</v>
      </c>
      <c r="AN16" s="92">
        <f>AN14</f>
        <v>5</v>
      </c>
      <c r="AO16" s="92"/>
      <c r="AP16" s="92"/>
      <c r="AQ16" s="93">
        <f>AM16*I16*0.1+AL16</f>
        <v>1.7596120000000002</v>
      </c>
      <c r="AR16" s="93">
        <f t="shared" si="28"/>
        <v>0.17596120000000004</v>
      </c>
      <c r="AS16" s="94">
        <f t="shared" si="29"/>
        <v>0</v>
      </c>
      <c r="AT16" s="94">
        <f t="shared" si="30"/>
        <v>0.48389330000000008</v>
      </c>
      <c r="AU16" s="93">
        <f>1333*J15*POWER(10,-6)</f>
        <v>4.5268679999999999E-2</v>
      </c>
      <c r="AV16" s="94">
        <f t="shared" si="26"/>
        <v>2.4647351800000004</v>
      </c>
      <c r="AW16" s="95">
        <f t="shared" si="31"/>
        <v>0</v>
      </c>
      <c r="AX16" s="95">
        <f t="shared" si="32"/>
        <v>0</v>
      </c>
      <c r="AY16" s="95">
        <f t="shared" si="33"/>
        <v>2.5943802504680005E-4</v>
      </c>
    </row>
    <row r="17" spans="1:51" x14ac:dyDescent="0.3">
      <c r="A17" s="48" t="s">
        <v>451</v>
      </c>
      <c r="B17" s="48" t="str">
        <f>B14</f>
        <v>Трубопровод гудрон 
Рег.№ТТ-511</v>
      </c>
      <c r="C17" s="179" t="s">
        <v>171</v>
      </c>
      <c r="D17" s="49" t="s">
        <v>86</v>
      </c>
      <c r="E17" s="166">
        <v>4.9999999999999998E-7</v>
      </c>
      <c r="F17" s="168">
        <f>F14</f>
        <v>1385</v>
      </c>
      <c r="G17" s="48">
        <v>0.2</v>
      </c>
      <c r="H17" s="50">
        <f t="shared" si="27"/>
        <v>1.3850000000000001E-4</v>
      </c>
      <c r="I17" s="162">
        <f>0.15*I14</f>
        <v>5.0940000000000003</v>
      </c>
      <c r="J17" s="162">
        <f>I17</f>
        <v>5.0940000000000003</v>
      </c>
      <c r="K17" s="174" t="s">
        <v>188</v>
      </c>
      <c r="L17" s="178">
        <v>45390</v>
      </c>
      <c r="M17" s="92" t="str">
        <f t="shared" si="24"/>
        <v>С16</v>
      </c>
      <c r="N17" s="92" t="str">
        <f t="shared" si="24"/>
        <v>Трубопровод гудрон 
Рег.№ТТ-511</v>
      </c>
      <c r="O17" s="92" t="str">
        <f t="shared" si="25"/>
        <v>Частичное-пожар</v>
      </c>
      <c r="P17" s="92">
        <v>13.8</v>
      </c>
      <c r="Q17" s="92">
        <v>18.2</v>
      </c>
      <c r="R17" s="92">
        <v>24.9</v>
      </c>
      <c r="S17" s="92">
        <v>44.8</v>
      </c>
      <c r="T17" s="92" t="s">
        <v>85</v>
      </c>
      <c r="U17" s="92" t="s">
        <v>85</v>
      </c>
      <c r="V17" s="92" t="s">
        <v>85</v>
      </c>
      <c r="W17" s="92" t="s">
        <v>85</v>
      </c>
      <c r="X17" s="92" t="s">
        <v>85</v>
      </c>
      <c r="Y17" s="92" t="s">
        <v>85</v>
      </c>
      <c r="Z17" s="92" t="s">
        <v>85</v>
      </c>
      <c r="AA17" s="92" t="s">
        <v>85</v>
      </c>
      <c r="AB17" s="92" t="s">
        <v>85</v>
      </c>
      <c r="AC17" s="92" t="s">
        <v>85</v>
      </c>
      <c r="AD17" s="92" t="s">
        <v>85</v>
      </c>
      <c r="AE17" s="92" t="s">
        <v>85</v>
      </c>
      <c r="AF17" s="92" t="s">
        <v>85</v>
      </c>
      <c r="AG17" s="92" t="s">
        <v>85</v>
      </c>
      <c r="AH17" s="92" t="s">
        <v>85</v>
      </c>
      <c r="AI17" t="s">
        <v>85</v>
      </c>
      <c r="AJ17" s="92">
        <v>0</v>
      </c>
      <c r="AK17" s="92">
        <v>2</v>
      </c>
      <c r="AL17" s="92">
        <f>0.1*AL14</f>
        <v>0.16000000000000003</v>
      </c>
      <c r="AM17" s="92">
        <f>AM14</f>
        <v>4.7E-2</v>
      </c>
      <c r="AN17" s="92">
        <f>ROUNDUP(AN14/3,0)</f>
        <v>2</v>
      </c>
      <c r="AO17" s="92"/>
      <c r="AP17" s="92"/>
      <c r="AQ17" s="93">
        <f>AM17*I17+AL17</f>
        <v>0.39941800000000005</v>
      </c>
      <c r="AR17" s="93">
        <f t="shared" si="28"/>
        <v>3.9941800000000006E-2</v>
      </c>
      <c r="AS17" s="94">
        <f t="shared" si="29"/>
        <v>0.5</v>
      </c>
      <c r="AT17" s="94">
        <f t="shared" si="30"/>
        <v>0.23483995000000002</v>
      </c>
      <c r="AU17" s="93">
        <f>10068.2*J17*POWER(10,-6)</f>
        <v>5.1287410800000002E-2</v>
      </c>
      <c r="AV17" s="94">
        <f t="shared" si="26"/>
        <v>1.2254871608000002</v>
      </c>
      <c r="AW17" s="95">
        <f t="shared" si="31"/>
        <v>0</v>
      </c>
      <c r="AX17" s="95">
        <f t="shared" si="32"/>
        <v>2.7700000000000001E-4</v>
      </c>
      <c r="AY17" s="95">
        <f t="shared" si="33"/>
        <v>1.6972997177080003E-4</v>
      </c>
    </row>
    <row r="18" spans="1:51" x14ac:dyDescent="0.3">
      <c r="A18" s="48" t="s">
        <v>452</v>
      </c>
      <c r="B18" s="48" t="str">
        <f>B14</f>
        <v>Трубопровод гудрон 
Рег.№ТТ-511</v>
      </c>
      <c r="C18" s="179" t="s">
        <v>199</v>
      </c>
      <c r="D18" s="49" t="s">
        <v>86</v>
      </c>
      <c r="E18" s="167">
        <f>E17</f>
        <v>4.9999999999999998E-7</v>
      </c>
      <c r="F18" s="168">
        <f>F14</f>
        <v>1385</v>
      </c>
      <c r="G18" s="48">
        <v>0.04</v>
      </c>
      <c r="H18" s="50">
        <f t="shared" si="27"/>
        <v>2.7699999999999999E-5</v>
      </c>
      <c r="I18" s="162">
        <f>0.15*I14</f>
        <v>5.0940000000000003</v>
      </c>
      <c r="J18" s="162">
        <f>I17</f>
        <v>5.0940000000000003</v>
      </c>
      <c r="K18" s="174" t="s">
        <v>189</v>
      </c>
      <c r="L18" s="178">
        <v>0</v>
      </c>
      <c r="M18" s="92" t="str">
        <f t="shared" si="24"/>
        <v>С17</v>
      </c>
      <c r="N18" s="92" t="str">
        <f t="shared" si="24"/>
        <v>Трубопровод гудрон 
Рег.№ТТ-511</v>
      </c>
      <c r="O18" s="92" t="str">
        <f t="shared" si="25"/>
        <v>Частичное-пожар</v>
      </c>
      <c r="P18" s="92">
        <v>13.8</v>
      </c>
      <c r="Q18" s="92">
        <v>18.2</v>
      </c>
      <c r="R18" s="92">
        <v>24.9</v>
      </c>
      <c r="S18" s="92">
        <v>44.8</v>
      </c>
      <c r="T18" s="92" t="s">
        <v>85</v>
      </c>
      <c r="U18" s="92" t="s">
        <v>85</v>
      </c>
      <c r="V18" s="92" t="s">
        <v>85</v>
      </c>
      <c r="W18" s="92" t="s">
        <v>85</v>
      </c>
      <c r="X18" s="92" t="s">
        <v>85</v>
      </c>
      <c r="Y18" s="92" t="s">
        <v>85</v>
      </c>
      <c r="Z18" s="92" t="s">
        <v>85</v>
      </c>
      <c r="AA18" s="92" t="s">
        <v>85</v>
      </c>
      <c r="AB18" s="92" t="s">
        <v>85</v>
      </c>
      <c r="AC18" s="92" t="s">
        <v>85</v>
      </c>
      <c r="AD18" s="92" t="s">
        <v>85</v>
      </c>
      <c r="AE18" s="92" t="s">
        <v>85</v>
      </c>
      <c r="AF18" s="92" t="s">
        <v>85</v>
      </c>
      <c r="AG18" s="92" t="s">
        <v>85</v>
      </c>
      <c r="AH18" s="92" t="s">
        <v>85</v>
      </c>
      <c r="AI18" t="s">
        <v>85</v>
      </c>
      <c r="AJ18" s="92">
        <v>0</v>
      </c>
      <c r="AK18" s="92">
        <v>1</v>
      </c>
      <c r="AL18" s="92">
        <f t="shared" ref="AL18:AL19" si="34">0.1*AL15</f>
        <v>0.16000000000000003</v>
      </c>
      <c r="AM18" s="92">
        <f>AM14</f>
        <v>4.7E-2</v>
      </c>
      <c r="AN18" s="92">
        <f>ROUNDUP(AN14/3,0)</f>
        <v>2</v>
      </c>
      <c r="AO18" s="92"/>
      <c r="AP18" s="92"/>
      <c r="AQ18" s="93">
        <f t="shared" ref="AQ18" si="35">AM18*I18+AL18</f>
        <v>0.39941800000000005</v>
      </c>
      <c r="AR18" s="93">
        <f t="shared" si="28"/>
        <v>3.9941800000000006E-2</v>
      </c>
      <c r="AS18" s="94">
        <f t="shared" si="29"/>
        <v>0.25</v>
      </c>
      <c r="AT18" s="94">
        <f t="shared" si="30"/>
        <v>0.17233995000000002</v>
      </c>
      <c r="AU18" s="93">
        <f>10068.2*J18*POWER(10,-6)*10</f>
        <v>0.512874108</v>
      </c>
      <c r="AV18" s="94">
        <f t="shared" si="26"/>
        <v>1.3745738580000002</v>
      </c>
      <c r="AW18" s="95">
        <f t="shared" si="31"/>
        <v>0</v>
      </c>
      <c r="AX18" s="95">
        <f t="shared" si="32"/>
        <v>2.7699999999999999E-5</v>
      </c>
      <c r="AY18" s="95">
        <f t="shared" si="33"/>
        <v>3.8075695866600003E-5</v>
      </c>
    </row>
    <row r="19" spans="1:51" ht="15" thickBot="1" x14ac:dyDescent="0.35">
      <c r="A19" s="48" t="s">
        <v>453</v>
      </c>
      <c r="B19" s="48" t="str">
        <f>B14</f>
        <v>Трубопровод гудрон 
Рег.№ТТ-511</v>
      </c>
      <c r="C19" s="179" t="s">
        <v>173</v>
      </c>
      <c r="D19" s="49" t="s">
        <v>62</v>
      </c>
      <c r="E19" s="167">
        <f>E17</f>
        <v>4.9999999999999998E-7</v>
      </c>
      <c r="F19" s="168">
        <f>F14</f>
        <v>1385</v>
      </c>
      <c r="G19" s="48">
        <v>0.76</v>
      </c>
      <c r="H19" s="50">
        <f t="shared" si="27"/>
        <v>5.2629999999999994E-4</v>
      </c>
      <c r="I19" s="162">
        <f>0.15*I14</f>
        <v>5.0940000000000003</v>
      </c>
      <c r="J19" s="48">
        <v>0</v>
      </c>
      <c r="K19" s="175" t="s">
        <v>200</v>
      </c>
      <c r="L19" s="181">
        <v>3</v>
      </c>
      <c r="M19" s="92" t="str">
        <f t="shared" si="24"/>
        <v>С18</v>
      </c>
      <c r="N19" s="92" t="str">
        <f t="shared" si="24"/>
        <v>Трубопровод гудрон 
Рег.№ТТ-511</v>
      </c>
      <c r="O19" s="92" t="str">
        <f t="shared" si="25"/>
        <v>Частичное-ликвидация</v>
      </c>
      <c r="P19" s="92" t="s">
        <v>85</v>
      </c>
      <c r="Q19" s="92" t="s">
        <v>85</v>
      </c>
      <c r="R19" s="92" t="s">
        <v>85</v>
      </c>
      <c r="S19" s="92" t="s">
        <v>85</v>
      </c>
      <c r="T19" s="92" t="s">
        <v>85</v>
      </c>
      <c r="U19" s="92" t="s">
        <v>85</v>
      </c>
      <c r="V19" s="92" t="s">
        <v>85</v>
      </c>
      <c r="W19" s="92" t="s">
        <v>85</v>
      </c>
      <c r="X19" s="92" t="s">
        <v>85</v>
      </c>
      <c r="Y19" s="92" t="s">
        <v>85</v>
      </c>
      <c r="Z19" s="92" t="s">
        <v>85</v>
      </c>
      <c r="AA19" s="92" t="s">
        <v>85</v>
      </c>
      <c r="AB19" s="92" t="s">
        <v>85</v>
      </c>
      <c r="AC19" s="92" t="s">
        <v>85</v>
      </c>
      <c r="AD19" s="92" t="s">
        <v>85</v>
      </c>
      <c r="AE19" s="92" t="s">
        <v>85</v>
      </c>
      <c r="AF19" s="92" t="s">
        <v>85</v>
      </c>
      <c r="AG19" s="92" t="s">
        <v>85</v>
      </c>
      <c r="AH19" s="92" t="s">
        <v>85</v>
      </c>
      <c r="AI19" t="s">
        <v>85</v>
      </c>
      <c r="AJ19" s="92">
        <v>0</v>
      </c>
      <c r="AK19" s="92">
        <v>0</v>
      </c>
      <c r="AL19" s="92">
        <f t="shared" si="34"/>
        <v>0.16000000000000003</v>
      </c>
      <c r="AM19" s="92">
        <f>AM14</f>
        <v>4.7E-2</v>
      </c>
      <c r="AN19" s="92">
        <f>ROUNDUP(AN14/3,0)</f>
        <v>2</v>
      </c>
      <c r="AO19" s="92"/>
      <c r="AP19" s="92"/>
      <c r="AQ19" s="93">
        <f>AM19*I19*0.1+AL19</f>
        <v>0.18394180000000004</v>
      </c>
      <c r="AR19" s="93">
        <f t="shared" si="28"/>
        <v>1.8394180000000006E-2</v>
      </c>
      <c r="AS19" s="94">
        <f t="shared" si="29"/>
        <v>0</v>
      </c>
      <c r="AT19" s="94">
        <f t="shared" si="30"/>
        <v>5.0583995000000014E-2</v>
      </c>
      <c r="AU19" s="93">
        <f>1333*J18*POWER(10,-6)</f>
        <v>6.7903020000000007E-3</v>
      </c>
      <c r="AV19" s="94">
        <f t="shared" si="26"/>
        <v>0.25971027700000004</v>
      </c>
      <c r="AW19" s="95">
        <f t="shared" si="31"/>
        <v>0</v>
      </c>
      <c r="AX19" s="95">
        <f t="shared" si="32"/>
        <v>0</v>
      </c>
      <c r="AY19" s="95">
        <f t="shared" si="33"/>
        <v>1.366855187851E-4</v>
      </c>
    </row>
    <row r="20" spans="1:51" ht="15" thickBot="1" x14ac:dyDescent="0.35">
      <c r="A20" s="48" t="s">
        <v>454</v>
      </c>
      <c r="B20" s="311" t="s">
        <v>327</v>
      </c>
      <c r="C20" s="179" t="s">
        <v>168</v>
      </c>
      <c r="D20" s="49" t="s">
        <v>60</v>
      </c>
      <c r="E20" s="166">
        <v>9.9999999999999995E-8</v>
      </c>
      <c r="F20" s="163">
        <v>936</v>
      </c>
      <c r="G20" s="48">
        <v>0.2</v>
      </c>
      <c r="H20" s="50">
        <f>E20*F20*G20</f>
        <v>1.872E-5</v>
      </c>
      <c r="I20" s="164">
        <f>22.7*1.2</f>
        <v>27.24</v>
      </c>
      <c r="J20" s="169">
        <f>I20</f>
        <v>27.24</v>
      </c>
      <c r="K20" s="172" t="s">
        <v>184</v>
      </c>
      <c r="L20" s="177">
        <f>I20*20</f>
        <v>544.79999999999995</v>
      </c>
      <c r="M20" s="92" t="str">
        <f t="shared" ref="M20:N25" si="36">A20</f>
        <v>С19</v>
      </c>
      <c r="N20" s="92" t="str">
        <f t="shared" si="36"/>
        <v>Трубопровод гудрон с суспензией Рег.№ТТ-508</v>
      </c>
      <c r="O20" s="92" t="str">
        <f t="shared" ref="O20:O25" si="37">D20</f>
        <v>Полное-пожар</v>
      </c>
      <c r="P20" s="92">
        <v>18.899999999999999</v>
      </c>
      <c r="Q20" s="92">
        <v>26.3</v>
      </c>
      <c r="R20" s="92">
        <v>37.6</v>
      </c>
      <c r="S20" s="92">
        <v>70.3</v>
      </c>
      <c r="T20" s="92" t="s">
        <v>85</v>
      </c>
      <c r="U20" s="92" t="s">
        <v>85</v>
      </c>
      <c r="V20" s="92" t="s">
        <v>85</v>
      </c>
      <c r="W20" s="92" t="s">
        <v>85</v>
      </c>
      <c r="X20" s="92" t="s">
        <v>85</v>
      </c>
      <c r="Y20" s="92" t="s">
        <v>85</v>
      </c>
      <c r="Z20" s="92" t="s">
        <v>85</v>
      </c>
      <c r="AA20" s="92" t="s">
        <v>85</v>
      </c>
      <c r="AB20" s="92" t="s">
        <v>85</v>
      </c>
      <c r="AC20" s="92" t="s">
        <v>85</v>
      </c>
      <c r="AD20" s="92" t="s">
        <v>85</v>
      </c>
      <c r="AE20" s="92" t="s">
        <v>85</v>
      </c>
      <c r="AF20" s="92" t="s">
        <v>85</v>
      </c>
      <c r="AG20" s="92" t="s">
        <v>85</v>
      </c>
      <c r="AH20" s="92" t="s">
        <v>85</v>
      </c>
      <c r="AI20" t="s">
        <v>85</v>
      </c>
      <c r="AJ20" s="52">
        <v>1</v>
      </c>
      <c r="AK20" s="52">
        <v>2</v>
      </c>
      <c r="AL20" s="165">
        <v>1.8</v>
      </c>
      <c r="AM20" s="165">
        <v>0.09</v>
      </c>
      <c r="AN20" s="165">
        <v>8</v>
      </c>
      <c r="AO20" s="92"/>
      <c r="AP20" s="92"/>
      <c r="AQ20" s="93">
        <f>AM20*I20+AL20</f>
        <v>4.2515999999999998</v>
      </c>
      <c r="AR20" s="93">
        <f>0.1*AQ20</f>
        <v>0.42515999999999998</v>
      </c>
      <c r="AS20" s="94">
        <f>AJ20*3+0.25*AK20</f>
        <v>3.5</v>
      </c>
      <c r="AT20" s="94">
        <f>SUM(AQ20:AS20)/4</f>
        <v>2.04419</v>
      </c>
      <c r="AU20" s="93">
        <f>10068.2*J20*POWER(10,-6)</f>
        <v>0.27425776799999996</v>
      </c>
      <c r="AV20" s="94">
        <f t="shared" ref="AV20:AV25" si="38">AU20+AT20+AS20+AR20+AQ20</f>
        <v>10.495207768</v>
      </c>
      <c r="AW20" s="95">
        <f>AJ20*H20</f>
        <v>1.872E-5</v>
      </c>
      <c r="AX20" s="95">
        <f>H20*AK20</f>
        <v>3.7440000000000001E-5</v>
      </c>
      <c r="AY20" s="95">
        <f>H20*AV20</f>
        <v>1.9647028941696001E-4</v>
      </c>
    </row>
    <row r="21" spans="1:51" ht="15" thickBot="1" x14ac:dyDescent="0.35">
      <c r="A21" s="48" t="s">
        <v>455</v>
      </c>
      <c r="B21" s="48" t="str">
        <f>B20</f>
        <v>Трубопровод гудрон с суспензией Рег.№ТТ-508</v>
      </c>
      <c r="C21" s="179" t="s">
        <v>169</v>
      </c>
      <c r="D21" s="49" t="s">
        <v>63</v>
      </c>
      <c r="E21" s="167">
        <f>E20</f>
        <v>9.9999999999999995E-8</v>
      </c>
      <c r="F21" s="168">
        <f>F20</f>
        <v>936</v>
      </c>
      <c r="G21" s="48">
        <v>0.04</v>
      </c>
      <c r="H21" s="50">
        <f t="shared" ref="H21:H25" si="39">E21*F21*G21</f>
        <v>3.7440000000000001E-6</v>
      </c>
      <c r="I21" s="162">
        <f>I20</f>
        <v>27.24</v>
      </c>
      <c r="J21" s="170">
        <v>0.92</v>
      </c>
      <c r="K21" s="172" t="s">
        <v>185</v>
      </c>
      <c r="L21" s="177">
        <v>0</v>
      </c>
      <c r="M21" s="92" t="str">
        <f t="shared" si="36"/>
        <v>С20</v>
      </c>
      <c r="N21" s="92" t="str">
        <f t="shared" si="36"/>
        <v>Трубопровод гудрон с суспензией Рег.№ТТ-508</v>
      </c>
      <c r="O21" s="92" t="str">
        <f t="shared" si="37"/>
        <v>Полное-взрыв</v>
      </c>
      <c r="P21" s="92" t="s">
        <v>85</v>
      </c>
      <c r="Q21" s="92" t="s">
        <v>85</v>
      </c>
      <c r="R21" s="92" t="s">
        <v>85</v>
      </c>
      <c r="S21" s="92" t="s">
        <v>85</v>
      </c>
      <c r="T21" s="92">
        <v>0</v>
      </c>
      <c r="U21" s="92">
        <v>0</v>
      </c>
      <c r="V21" s="92">
        <v>90.6</v>
      </c>
      <c r="W21" s="92">
        <v>246.1</v>
      </c>
      <c r="X21" s="92">
        <v>421.1</v>
      </c>
      <c r="Y21" s="92" t="s">
        <v>85</v>
      </c>
      <c r="Z21" s="92" t="s">
        <v>85</v>
      </c>
      <c r="AA21" s="92" t="s">
        <v>85</v>
      </c>
      <c r="AB21" s="92" t="s">
        <v>85</v>
      </c>
      <c r="AC21" s="92" t="s">
        <v>85</v>
      </c>
      <c r="AD21" s="92" t="s">
        <v>85</v>
      </c>
      <c r="AE21" s="92" t="s">
        <v>85</v>
      </c>
      <c r="AF21" s="92" t="s">
        <v>85</v>
      </c>
      <c r="AG21" s="92" t="s">
        <v>85</v>
      </c>
      <c r="AH21" s="92" t="s">
        <v>85</v>
      </c>
      <c r="AI21" t="s">
        <v>85</v>
      </c>
      <c r="AJ21" s="52">
        <v>2</v>
      </c>
      <c r="AK21" s="52">
        <v>2</v>
      </c>
      <c r="AL21" s="92">
        <f>AL20</f>
        <v>1.8</v>
      </c>
      <c r="AM21" s="92">
        <f>AM20</f>
        <v>0.09</v>
      </c>
      <c r="AN21" s="92">
        <f>AN20</f>
        <v>8</v>
      </c>
      <c r="AO21" s="92"/>
      <c r="AP21" s="92"/>
      <c r="AQ21" s="93">
        <f>AM21*I21+AL21</f>
        <v>4.2515999999999998</v>
      </c>
      <c r="AR21" s="93">
        <f t="shared" ref="AR21:AR25" si="40">0.1*AQ21</f>
        <v>0.42515999999999998</v>
      </c>
      <c r="AS21" s="94">
        <f t="shared" ref="AS21:AS25" si="41">AJ21*3+0.25*AK21</f>
        <v>6.5</v>
      </c>
      <c r="AT21" s="94">
        <f t="shared" ref="AT21:AT25" si="42">SUM(AQ21:AS21)/4</f>
        <v>2.79419</v>
      </c>
      <c r="AU21" s="93">
        <f>10068.2*J21*POWER(10,-6)*10</f>
        <v>9.2627440000000005E-2</v>
      </c>
      <c r="AV21" s="94">
        <f t="shared" si="38"/>
        <v>14.06357744</v>
      </c>
      <c r="AW21" s="95">
        <f t="shared" ref="AW21:AW25" si="43">AJ21*H21</f>
        <v>7.4880000000000001E-6</v>
      </c>
      <c r="AX21" s="95">
        <f t="shared" ref="AX21:AX25" si="44">H21*AK21</f>
        <v>7.4880000000000001E-6</v>
      </c>
      <c r="AY21" s="95">
        <f t="shared" ref="AY21:AY25" si="45">H21*AV21</f>
        <v>5.2654033935359996E-5</v>
      </c>
    </row>
    <row r="22" spans="1:51" x14ac:dyDescent="0.3">
      <c r="A22" s="48" t="s">
        <v>456</v>
      </c>
      <c r="B22" s="48" t="str">
        <f>B20</f>
        <v>Трубопровод гудрон с суспензией Рег.№ТТ-508</v>
      </c>
      <c r="C22" s="179" t="s">
        <v>170</v>
      </c>
      <c r="D22" s="49" t="s">
        <v>61</v>
      </c>
      <c r="E22" s="167">
        <f>E20</f>
        <v>9.9999999999999995E-8</v>
      </c>
      <c r="F22" s="168">
        <f>F20</f>
        <v>936</v>
      </c>
      <c r="G22" s="48">
        <v>0.76</v>
      </c>
      <c r="H22" s="50">
        <f t="shared" si="39"/>
        <v>7.1136000000000005E-5</v>
      </c>
      <c r="I22" s="162">
        <f>I20</f>
        <v>27.24</v>
      </c>
      <c r="J22" s="171">
        <v>0</v>
      </c>
      <c r="K22" s="172" t="s">
        <v>186</v>
      </c>
      <c r="L22" s="177">
        <v>0</v>
      </c>
      <c r="M22" s="92" t="str">
        <f t="shared" si="36"/>
        <v>С21</v>
      </c>
      <c r="N22" s="92" t="str">
        <f t="shared" si="36"/>
        <v>Трубопровод гудрон с суспензией Рег.№ТТ-508</v>
      </c>
      <c r="O22" s="92" t="str">
        <f t="shared" si="37"/>
        <v>Полное-ликвидация</v>
      </c>
      <c r="P22" s="92" t="s">
        <v>85</v>
      </c>
      <c r="Q22" s="92" t="s">
        <v>85</v>
      </c>
      <c r="R22" s="92" t="s">
        <v>85</v>
      </c>
      <c r="S22" s="92" t="s">
        <v>85</v>
      </c>
      <c r="T22" s="92" t="s">
        <v>85</v>
      </c>
      <c r="U22" s="92" t="s">
        <v>85</v>
      </c>
      <c r="V22" s="92" t="s">
        <v>85</v>
      </c>
      <c r="W22" s="92" t="s">
        <v>85</v>
      </c>
      <c r="X22" s="92" t="s">
        <v>85</v>
      </c>
      <c r="Y22" s="92" t="s">
        <v>85</v>
      </c>
      <c r="Z22" s="92" t="s">
        <v>85</v>
      </c>
      <c r="AA22" s="92" t="s">
        <v>85</v>
      </c>
      <c r="AB22" s="92" t="s">
        <v>85</v>
      </c>
      <c r="AC22" s="92" t="s">
        <v>85</v>
      </c>
      <c r="AD22" s="92" t="s">
        <v>85</v>
      </c>
      <c r="AE22" s="92" t="s">
        <v>85</v>
      </c>
      <c r="AF22" s="92" t="s">
        <v>85</v>
      </c>
      <c r="AG22" s="92" t="s">
        <v>85</v>
      </c>
      <c r="AH22" s="92" t="s">
        <v>85</v>
      </c>
      <c r="AI22" t="s">
        <v>85</v>
      </c>
      <c r="AJ22" s="92">
        <v>0</v>
      </c>
      <c r="AK22" s="92">
        <v>0</v>
      </c>
      <c r="AL22" s="92">
        <f>AL20</f>
        <v>1.8</v>
      </c>
      <c r="AM22" s="92">
        <f>AM20</f>
        <v>0.09</v>
      </c>
      <c r="AN22" s="92">
        <f>AN20</f>
        <v>8</v>
      </c>
      <c r="AO22" s="92"/>
      <c r="AP22" s="92"/>
      <c r="AQ22" s="93">
        <f>AM22*I22*0.1+AL22</f>
        <v>2.0451600000000001</v>
      </c>
      <c r="AR22" s="93">
        <f t="shared" si="40"/>
        <v>0.20451600000000003</v>
      </c>
      <c r="AS22" s="94">
        <f t="shared" si="41"/>
        <v>0</v>
      </c>
      <c r="AT22" s="94">
        <f t="shared" si="42"/>
        <v>0.562419</v>
      </c>
      <c r="AU22" s="93">
        <f>1333*J21*POWER(10,-6)</f>
        <v>1.2263600000000001E-3</v>
      </c>
      <c r="AV22" s="94">
        <f t="shared" si="38"/>
        <v>2.8133213600000002</v>
      </c>
      <c r="AW22" s="95">
        <f t="shared" si="43"/>
        <v>0</v>
      </c>
      <c r="AX22" s="95">
        <f t="shared" si="44"/>
        <v>0</v>
      </c>
      <c r="AY22" s="95">
        <f t="shared" si="45"/>
        <v>2.0012842826496003E-4</v>
      </c>
    </row>
    <row r="23" spans="1:51" x14ac:dyDescent="0.3">
      <c r="A23" s="48" t="s">
        <v>457</v>
      </c>
      <c r="B23" s="48" t="str">
        <f>B20</f>
        <v>Трубопровод гудрон с суспензией Рег.№ТТ-508</v>
      </c>
      <c r="C23" s="179" t="s">
        <v>171</v>
      </c>
      <c r="D23" s="49" t="s">
        <v>86</v>
      </c>
      <c r="E23" s="166">
        <v>4.9999999999999998E-7</v>
      </c>
      <c r="F23" s="168">
        <f>F20</f>
        <v>936</v>
      </c>
      <c r="G23" s="48">
        <v>0.2</v>
      </c>
      <c r="H23" s="50">
        <f t="shared" si="39"/>
        <v>9.3599999999999998E-5</v>
      </c>
      <c r="I23" s="162">
        <f>0.15*I20</f>
        <v>4.0859999999999994</v>
      </c>
      <c r="J23" s="169">
        <f>I23</f>
        <v>4.0859999999999994</v>
      </c>
      <c r="K23" s="174" t="s">
        <v>188</v>
      </c>
      <c r="L23" s="178">
        <v>45390</v>
      </c>
      <c r="M23" s="92" t="str">
        <f t="shared" si="36"/>
        <v>С22</v>
      </c>
      <c r="N23" s="92" t="str">
        <f t="shared" si="36"/>
        <v>Трубопровод гудрон с суспензией Рег.№ТТ-508</v>
      </c>
      <c r="O23" s="92" t="str">
        <f t="shared" si="37"/>
        <v>Частичное-пожар</v>
      </c>
      <c r="P23" s="92">
        <v>13.1</v>
      </c>
      <c r="Q23" s="92">
        <v>17.3</v>
      </c>
      <c r="R23" s="92">
        <v>23.6</v>
      </c>
      <c r="S23" s="92">
        <v>42.5</v>
      </c>
      <c r="T23" s="92" t="s">
        <v>85</v>
      </c>
      <c r="U23" s="92" t="s">
        <v>85</v>
      </c>
      <c r="V23" s="92" t="s">
        <v>85</v>
      </c>
      <c r="W23" s="92" t="s">
        <v>85</v>
      </c>
      <c r="X23" s="92" t="s">
        <v>85</v>
      </c>
      <c r="Y23" s="92" t="s">
        <v>85</v>
      </c>
      <c r="Z23" s="92" t="s">
        <v>85</v>
      </c>
      <c r="AA23" s="92" t="s">
        <v>85</v>
      </c>
      <c r="AB23" s="92" t="s">
        <v>85</v>
      </c>
      <c r="AC23" s="92" t="s">
        <v>85</v>
      </c>
      <c r="AD23" s="92" t="s">
        <v>85</v>
      </c>
      <c r="AE23" s="92" t="s">
        <v>85</v>
      </c>
      <c r="AF23" s="92" t="s">
        <v>85</v>
      </c>
      <c r="AG23" s="92" t="s">
        <v>85</v>
      </c>
      <c r="AH23" s="92" t="s">
        <v>85</v>
      </c>
      <c r="AI23" t="s">
        <v>85</v>
      </c>
      <c r="AJ23" s="92">
        <v>0</v>
      </c>
      <c r="AK23" s="92">
        <v>2</v>
      </c>
      <c r="AL23" s="92">
        <f>0.1*AL20</f>
        <v>0.18000000000000002</v>
      </c>
      <c r="AM23" s="92">
        <f>AM20</f>
        <v>0.09</v>
      </c>
      <c r="AN23" s="92">
        <f>ROUNDUP(AN20/3,0)</f>
        <v>3</v>
      </c>
      <c r="AO23" s="92"/>
      <c r="AP23" s="92"/>
      <c r="AQ23" s="93">
        <f>AM23*I23+AL23</f>
        <v>0.54774</v>
      </c>
      <c r="AR23" s="93">
        <f t="shared" si="40"/>
        <v>5.4774000000000003E-2</v>
      </c>
      <c r="AS23" s="94">
        <f t="shared" si="41"/>
        <v>0.5</v>
      </c>
      <c r="AT23" s="94">
        <f t="shared" si="42"/>
        <v>0.2756285</v>
      </c>
      <c r="AU23" s="93">
        <f>10068.2*J23*POWER(10,-6)</f>
        <v>4.1138665199999994E-2</v>
      </c>
      <c r="AV23" s="94">
        <f t="shared" si="38"/>
        <v>1.4192811651999999</v>
      </c>
      <c r="AW23" s="95">
        <f t="shared" si="43"/>
        <v>0</v>
      </c>
      <c r="AX23" s="95">
        <f t="shared" si="44"/>
        <v>1.872E-4</v>
      </c>
      <c r="AY23" s="95">
        <f t="shared" si="45"/>
        <v>1.3284471706271998E-4</v>
      </c>
    </row>
    <row r="24" spans="1:51" x14ac:dyDescent="0.3">
      <c r="A24" s="48" t="s">
        <v>458</v>
      </c>
      <c r="B24" s="48" t="str">
        <f>B20</f>
        <v>Трубопровод гудрон с суспензией Рег.№ТТ-508</v>
      </c>
      <c r="C24" s="179" t="s">
        <v>172</v>
      </c>
      <c r="D24" s="49" t="s">
        <v>174</v>
      </c>
      <c r="E24" s="167">
        <f>E23</f>
        <v>4.9999999999999998E-7</v>
      </c>
      <c r="F24" s="168">
        <f>F20</f>
        <v>936</v>
      </c>
      <c r="G24" s="48">
        <v>0.04</v>
      </c>
      <c r="H24" s="50">
        <f t="shared" si="39"/>
        <v>1.872E-5</v>
      </c>
      <c r="I24" s="162">
        <f>0.15*I20</f>
        <v>4.0859999999999994</v>
      </c>
      <c r="J24" s="169">
        <f>0.15*J21</f>
        <v>0.13800000000000001</v>
      </c>
      <c r="K24" s="174" t="s">
        <v>189</v>
      </c>
      <c r="L24" s="178">
        <v>3</v>
      </c>
      <c r="M24" s="92" t="str">
        <f t="shared" si="36"/>
        <v>С23</v>
      </c>
      <c r="N24" s="92" t="str">
        <f t="shared" si="36"/>
        <v>Трубопровод гудрон с суспензией Рег.№ТТ-508</v>
      </c>
      <c r="O24" s="92" t="str">
        <f t="shared" si="37"/>
        <v>Частичное-пожар-вспышка</v>
      </c>
      <c r="P24" s="92" t="s">
        <v>85</v>
      </c>
      <c r="Q24" s="92" t="s">
        <v>85</v>
      </c>
      <c r="R24" s="92" t="s">
        <v>85</v>
      </c>
      <c r="S24" s="92" t="s">
        <v>85</v>
      </c>
      <c r="T24" s="92" t="s">
        <v>85</v>
      </c>
      <c r="U24" s="92" t="s">
        <v>85</v>
      </c>
      <c r="V24" s="92" t="s">
        <v>85</v>
      </c>
      <c r="W24" s="92" t="s">
        <v>85</v>
      </c>
      <c r="X24" s="92" t="s">
        <v>85</v>
      </c>
      <c r="Y24" s="92" t="s">
        <v>85</v>
      </c>
      <c r="Z24" s="92" t="s">
        <v>85</v>
      </c>
      <c r="AA24" s="92">
        <v>17.440000000000001</v>
      </c>
      <c r="AB24" s="92">
        <v>20.93</v>
      </c>
      <c r="AC24" s="92" t="s">
        <v>85</v>
      </c>
      <c r="AD24" s="92" t="s">
        <v>85</v>
      </c>
      <c r="AE24" s="92" t="s">
        <v>85</v>
      </c>
      <c r="AF24" s="92" t="s">
        <v>85</v>
      </c>
      <c r="AG24" s="92" t="s">
        <v>85</v>
      </c>
      <c r="AH24" s="92" t="s">
        <v>85</v>
      </c>
      <c r="AI24" t="s">
        <v>85</v>
      </c>
      <c r="AJ24" s="92">
        <v>0</v>
      </c>
      <c r="AK24" s="92">
        <v>1</v>
      </c>
      <c r="AL24" s="92">
        <f t="shared" ref="AL24:AL25" si="46">0.1*AL21</f>
        <v>0.18000000000000002</v>
      </c>
      <c r="AM24" s="92">
        <f>AM20</f>
        <v>0.09</v>
      </c>
      <c r="AN24" s="92">
        <f>ROUNDUP(AN20/3,0)</f>
        <v>3</v>
      </c>
      <c r="AO24" s="92"/>
      <c r="AP24" s="92"/>
      <c r="AQ24" s="93">
        <f t="shared" ref="AQ24" si="47">AM24*I24+AL24</f>
        <v>0.54774</v>
      </c>
      <c r="AR24" s="93">
        <f t="shared" si="40"/>
        <v>5.4774000000000003E-2</v>
      </c>
      <c r="AS24" s="94">
        <f t="shared" si="41"/>
        <v>0.25</v>
      </c>
      <c r="AT24" s="94">
        <f t="shared" si="42"/>
        <v>0.2131285</v>
      </c>
      <c r="AU24" s="93">
        <f>10068.2*J24*POWER(10,-6)*10</f>
        <v>1.3894116000000001E-2</v>
      </c>
      <c r="AV24" s="94">
        <f t="shared" si="38"/>
        <v>1.0795366159999999</v>
      </c>
      <c r="AW24" s="95">
        <f t="shared" si="43"/>
        <v>0</v>
      </c>
      <c r="AX24" s="95">
        <f t="shared" si="44"/>
        <v>1.872E-5</v>
      </c>
      <c r="AY24" s="95">
        <f t="shared" si="45"/>
        <v>2.020892545152E-5</v>
      </c>
    </row>
    <row r="25" spans="1:51" ht="15" thickBot="1" x14ac:dyDescent="0.35">
      <c r="A25" s="48" t="s">
        <v>459</v>
      </c>
      <c r="B25" s="271" t="str">
        <f>B20</f>
        <v>Трубопровод гудрон с суспензией Рег.№ТТ-508</v>
      </c>
      <c r="C25" s="272" t="s">
        <v>173</v>
      </c>
      <c r="D25" s="273" t="s">
        <v>62</v>
      </c>
      <c r="E25" s="274">
        <f>E23</f>
        <v>4.9999999999999998E-7</v>
      </c>
      <c r="F25" s="275">
        <f>F20</f>
        <v>936</v>
      </c>
      <c r="G25" s="271">
        <v>0.76</v>
      </c>
      <c r="H25" s="276">
        <f t="shared" si="39"/>
        <v>3.5567999999999998E-4</v>
      </c>
      <c r="I25" s="277">
        <f>0.15*I20</f>
        <v>4.0859999999999994</v>
      </c>
      <c r="J25" s="278">
        <v>0</v>
      </c>
      <c r="K25" s="279" t="s">
        <v>200</v>
      </c>
      <c r="L25" s="280">
        <v>1</v>
      </c>
      <c r="M25" s="92" t="str">
        <f t="shared" si="36"/>
        <v>С24</v>
      </c>
      <c r="N25" s="92" t="str">
        <f t="shared" si="36"/>
        <v>Трубопровод гудрон с суспензией Рег.№ТТ-508</v>
      </c>
      <c r="O25" s="92" t="str">
        <f t="shared" si="37"/>
        <v>Частичное-ликвидация</v>
      </c>
      <c r="P25" s="92" t="s">
        <v>85</v>
      </c>
      <c r="Q25" s="92" t="s">
        <v>85</v>
      </c>
      <c r="R25" s="92" t="s">
        <v>85</v>
      </c>
      <c r="S25" s="92" t="s">
        <v>85</v>
      </c>
      <c r="T25" s="92" t="s">
        <v>85</v>
      </c>
      <c r="U25" s="92" t="s">
        <v>85</v>
      </c>
      <c r="V25" s="92" t="s">
        <v>85</v>
      </c>
      <c r="W25" s="92" t="s">
        <v>85</v>
      </c>
      <c r="X25" s="92" t="s">
        <v>85</v>
      </c>
      <c r="Y25" s="92" t="s">
        <v>85</v>
      </c>
      <c r="Z25" s="92" t="s">
        <v>85</v>
      </c>
      <c r="AA25" s="92" t="s">
        <v>85</v>
      </c>
      <c r="AB25" s="92" t="s">
        <v>85</v>
      </c>
      <c r="AC25" s="92" t="s">
        <v>85</v>
      </c>
      <c r="AD25" s="92" t="s">
        <v>85</v>
      </c>
      <c r="AE25" s="92" t="s">
        <v>85</v>
      </c>
      <c r="AF25" s="92" t="s">
        <v>85</v>
      </c>
      <c r="AG25" s="92" t="s">
        <v>85</v>
      </c>
      <c r="AH25" s="92" t="s">
        <v>85</v>
      </c>
      <c r="AI25" t="s">
        <v>85</v>
      </c>
      <c r="AJ25" s="92">
        <v>0</v>
      </c>
      <c r="AK25" s="92">
        <v>0</v>
      </c>
      <c r="AL25" s="92">
        <f t="shared" si="46"/>
        <v>0.18000000000000002</v>
      </c>
      <c r="AM25" s="92">
        <f>AM20</f>
        <v>0.09</v>
      </c>
      <c r="AN25" s="92">
        <f>ROUNDUP(AN20/3,0)</f>
        <v>3</v>
      </c>
      <c r="AO25" s="92"/>
      <c r="AP25" s="92"/>
      <c r="AQ25" s="93">
        <f>AM25*I25*0.1+AL25</f>
        <v>0.21677400000000002</v>
      </c>
      <c r="AR25" s="93">
        <f t="shared" si="40"/>
        <v>2.1677400000000003E-2</v>
      </c>
      <c r="AS25" s="94">
        <f t="shared" si="41"/>
        <v>0</v>
      </c>
      <c r="AT25" s="94">
        <f t="shared" si="42"/>
        <v>5.9612850000000009E-2</v>
      </c>
      <c r="AU25" s="93">
        <f>1333*J24*POWER(10,-6)</f>
        <v>1.8395400000000001E-4</v>
      </c>
      <c r="AV25" s="94">
        <f t="shared" si="38"/>
        <v>0.29824820400000002</v>
      </c>
      <c r="AW25" s="95">
        <f t="shared" si="43"/>
        <v>0</v>
      </c>
      <c r="AX25" s="95">
        <f t="shared" si="44"/>
        <v>0</v>
      </c>
      <c r="AY25" s="95">
        <f t="shared" si="45"/>
        <v>1.0608092119871999E-4</v>
      </c>
    </row>
    <row r="26" spans="1:51" ht="28.8" thickBot="1" x14ac:dyDescent="0.35">
      <c r="A26" s="48" t="s">
        <v>460</v>
      </c>
      <c r="B26" s="311" t="s">
        <v>328</v>
      </c>
      <c r="C26" s="179" t="s">
        <v>168</v>
      </c>
      <c r="D26" s="49" t="s">
        <v>60</v>
      </c>
      <c r="E26" s="166">
        <v>9.9999999999999995E-8</v>
      </c>
      <c r="F26" s="163">
        <v>584</v>
      </c>
      <c r="G26" s="48">
        <v>0.2</v>
      </c>
      <c r="H26" s="50">
        <f>E26*F26*G26</f>
        <v>1.168E-5</v>
      </c>
      <c r="I26" s="164">
        <f>23.4*1.2</f>
        <v>28.08</v>
      </c>
      <c r="J26" s="169">
        <f>I26</f>
        <v>28.08</v>
      </c>
      <c r="K26" s="172" t="s">
        <v>184</v>
      </c>
      <c r="L26" s="177">
        <f>I26*20</f>
        <v>561.59999999999991</v>
      </c>
      <c r="M26" s="92" t="str">
        <f t="shared" ref="M26:N31" si="48">A26</f>
        <v>С25</v>
      </c>
      <c r="N26" s="92" t="str">
        <f t="shared" si="48"/>
        <v>Трубопровод Гидрогенизат жидкофазных реакторов Рег.№ТТ-413</v>
      </c>
      <c r="O26" s="92" t="str">
        <f t="shared" ref="O26:O31" si="49">D26</f>
        <v>Полное-пожар</v>
      </c>
      <c r="P26" s="92">
        <v>19</v>
      </c>
      <c r="Q26" s="92">
        <v>26.4</v>
      </c>
      <c r="R26" s="92">
        <v>37.9</v>
      </c>
      <c r="S26" s="92">
        <v>70.900000000000006</v>
      </c>
      <c r="T26" s="92" t="s">
        <v>85</v>
      </c>
      <c r="U26" s="92" t="s">
        <v>85</v>
      </c>
      <c r="V26" s="92" t="s">
        <v>85</v>
      </c>
      <c r="W26" s="92" t="s">
        <v>85</v>
      </c>
      <c r="X26" s="92" t="s">
        <v>85</v>
      </c>
      <c r="Y26" s="92" t="s">
        <v>85</v>
      </c>
      <c r="Z26" s="92" t="s">
        <v>85</v>
      </c>
      <c r="AA26" s="92" t="s">
        <v>85</v>
      </c>
      <c r="AB26" s="92" t="s">
        <v>85</v>
      </c>
      <c r="AC26" s="92" t="s">
        <v>85</v>
      </c>
      <c r="AD26" s="92" t="s">
        <v>85</v>
      </c>
      <c r="AE26" s="92" t="s">
        <v>85</v>
      </c>
      <c r="AF26" s="92" t="s">
        <v>85</v>
      </c>
      <c r="AG26" s="92" t="s">
        <v>85</v>
      </c>
      <c r="AH26" s="92" t="s">
        <v>85</v>
      </c>
      <c r="AI26" t="s">
        <v>85</v>
      </c>
      <c r="AJ26" s="52">
        <v>1</v>
      </c>
      <c r="AK26" s="52">
        <v>2</v>
      </c>
      <c r="AL26" s="165">
        <v>2.8</v>
      </c>
      <c r="AM26" s="165">
        <v>0.09</v>
      </c>
      <c r="AN26" s="165">
        <v>10</v>
      </c>
      <c r="AO26" s="92"/>
      <c r="AP26" s="92"/>
      <c r="AQ26" s="93">
        <f>AM26*I26+AL26</f>
        <v>5.3271999999999995</v>
      </c>
      <c r="AR26" s="93">
        <f>0.1*AQ26</f>
        <v>0.53271999999999997</v>
      </c>
      <c r="AS26" s="94">
        <f>AJ26*3+0.25*AK26</f>
        <v>3.5</v>
      </c>
      <c r="AT26" s="94">
        <f>SUM(AQ26:AS26)/4</f>
        <v>2.3399799999999997</v>
      </c>
      <c r="AU26" s="93">
        <f>10068.2*J26*POWER(10,-6)</f>
        <v>0.28271505599999996</v>
      </c>
      <c r="AV26" s="94">
        <f t="shared" ref="AV26:AV31" si="50">AU26+AT26+AS26+AR26+AQ26</f>
        <v>11.982615056</v>
      </c>
      <c r="AW26" s="95">
        <f>AJ26*H26</f>
        <v>1.168E-5</v>
      </c>
      <c r="AX26" s="95">
        <f>H26*AK26</f>
        <v>2.336E-5</v>
      </c>
      <c r="AY26" s="95">
        <f>H26*AV26</f>
        <v>1.3995694385407999E-4</v>
      </c>
    </row>
    <row r="27" spans="1:51" ht="15" thickBot="1" x14ac:dyDescent="0.35">
      <c r="A27" s="48" t="s">
        <v>461</v>
      </c>
      <c r="B27" s="48" t="str">
        <f>B26</f>
        <v>Трубопровод Гидрогенизат жидкофазных реакторов Рег.№ТТ-413</v>
      </c>
      <c r="C27" s="179" t="s">
        <v>169</v>
      </c>
      <c r="D27" s="49" t="s">
        <v>63</v>
      </c>
      <c r="E27" s="167">
        <f>E26</f>
        <v>9.9999999999999995E-8</v>
      </c>
      <c r="F27" s="168">
        <f>F26</f>
        <v>584</v>
      </c>
      <c r="G27" s="48">
        <v>0.04</v>
      </c>
      <c r="H27" s="50">
        <f t="shared" ref="H27:H31" si="51">E27*F27*G27</f>
        <v>2.3359999999999997E-6</v>
      </c>
      <c r="I27" s="162">
        <f>I26</f>
        <v>28.08</v>
      </c>
      <c r="J27" s="170">
        <v>0.6</v>
      </c>
      <c r="K27" s="172" t="s">
        <v>185</v>
      </c>
      <c r="L27" s="177">
        <v>0</v>
      </c>
      <c r="M27" s="92" t="str">
        <f t="shared" si="48"/>
        <v>С26</v>
      </c>
      <c r="N27" s="92" t="str">
        <f t="shared" si="48"/>
        <v>Трубопровод Гидрогенизат жидкофазных реакторов Рег.№ТТ-413</v>
      </c>
      <c r="O27" s="92" t="str">
        <f t="shared" si="49"/>
        <v>Полное-взрыв</v>
      </c>
      <c r="P27" s="92" t="s">
        <v>85</v>
      </c>
      <c r="Q27" s="92" t="s">
        <v>85</v>
      </c>
      <c r="R27" s="92" t="s">
        <v>85</v>
      </c>
      <c r="S27" s="92" t="s">
        <v>85</v>
      </c>
      <c r="T27" s="92">
        <v>0</v>
      </c>
      <c r="U27" s="92">
        <v>0</v>
      </c>
      <c r="V27" s="92">
        <v>78.099999999999994</v>
      </c>
      <c r="W27" s="92">
        <v>213.1</v>
      </c>
      <c r="X27" s="92">
        <v>365.6</v>
      </c>
      <c r="Y27" s="92" t="s">
        <v>85</v>
      </c>
      <c r="Z27" s="92" t="s">
        <v>85</v>
      </c>
      <c r="AA27" s="92" t="s">
        <v>85</v>
      </c>
      <c r="AB27" s="92" t="s">
        <v>85</v>
      </c>
      <c r="AC27" s="92" t="s">
        <v>85</v>
      </c>
      <c r="AD27" s="92" t="s">
        <v>85</v>
      </c>
      <c r="AE27" s="92" t="s">
        <v>85</v>
      </c>
      <c r="AF27" s="92" t="s">
        <v>85</v>
      </c>
      <c r="AG27" s="92" t="s">
        <v>85</v>
      </c>
      <c r="AH27" s="92" t="s">
        <v>85</v>
      </c>
      <c r="AI27" t="s">
        <v>85</v>
      </c>
      <c r="AJ27" s="52">
        <v>2</v>
      </c>
      <c r="AK27" s="52">
        <v>2</v>
      </c>
      <c r="AL27" s="92">
        <f>AL26</f>
        <v>2.8</v>
      </c>
      <c r="AM27" s="92">
        <f>AM26</f>
        <v>0.09</v>
      </c>
      <c r="AN27" s="92">
        <f>AN26</f>
        <v>10</v>
      </c>
      <c r="AO27" s="92"/>
      <c r="AP27" s="92"/>
      <c r="AQ27" s="93">
        <f>AM27*I27+AL27</f>
        <v>5.3271999999999995</v>
      </c>
      <c r="AR27" s="93">
        <f t="shared" ref="AR27:AR31" si="52">0.1*AQ27</f>
        <v>0.53271999999999997</v>
      </c>
      <c r="AS27" s="94">
        <f t="shared" ref="AS27:AS31" si="53">AJ27*3+0.25*AK27</f>
        <v>6.5</v>
      </c>
      <c r="AT27" s="94">
        <f t="shared" ref="AT27:AT31" si="54">SUM(AQ27:AS27)/4</f>
        <v>3.0899799999999997</v>
      </c>
      <c r="AU27" s="93">
        <f>10068.2*J27*POWER(10,-6)*10</f>
        <v>6.0409199999999996E-2</v>
      </c>
      <c r="AV27" s="94">
        <f t="shared" si="50"/>
        <v>15.510309199999998</v>
      </c>
      <c r="AW27" s="95">
        <f t="shared" ref="AW27:AW31" si="55">AJ27*H27</f>
        <v>4.6719999999999995E-6</v>
      </c>
      <c r="AX27" s="95">
        <f t="shared" ref="AX27:AX31" si="56">H27*AK27</f>
        <v>4.6719999999999995E-6</v>
      </c>
      <c r="AY27" s="95">
        <f t="shared" ref="AY27:AY31" si="57">H27*AV27</f>
        <v>3.6232082291199992E-5</v>
      </c>
    </row>
    <row r="28" spans="1:51" x14ac:dyDescent="0.3">
      <c r="A28" s="48" t="s">
        <v>462</v>
      </c>
      <c r="B28" s="48" t="str">
        <f>B26</f>
        <v>Трубопровод Гидрогенизат жидкофазных реакторов Рег.№ТТ-413</v>
      </c>
      <c r="C28" s="179" t="s">
        <v>170</v>
      </c>
      <c r="D28" s="49" t="s">
        <v>61</v>
      </c>
      <c r="E28" s="167">
        <f>E26</f>
        <v>9.9999999999999995E-8</v>
      </c>
      <c r="F28" s="168">
        <f>F26</f>
        <v>584</v>
      </c>
      <c r="G28" s="48">
        <v>0.76</v>
      </c>
      <c r="H28" s="50">
        <f t="shared" si="51"/>
        <v>4.4384000000000001E-5</v>
      </c>
      <c r="I28" s="162">
        <f>I26</f>
        <v>28.08</v>
      </c>
      <c r="J28" s="171">
        <v>0</v>
      </c>
      <c r="K28" s="172" t="s">
        <v>186</v>
      </c>
      <c r="L28" s="177">
        <v>0</v>
      </c>
      <c r="M28" s="92" t="str">
        <f t="shared" si="48"/>
        <v>С27</v>
      </c>
      <c r="N28" s="92" t="str">
        <f t="shared" si="48"/>
        <v>Трубопровод Гидрогенизат жидкофазных реакторов Рег.№ТТ-413</v>
      </c>
      <c r="O28" s="92" t="str">
        <f t="shared" si="49"/>
        <v>Полное-ликвидация</v>
      </c>
      <c r="P28" s="92" t="s">
        <v>85</v>
      </c>
      <c r="Q28" s="92" t="s">
        <v>85</v>
      </c>
      <c r="R28" s="92" t="s">
        <v>85</v>
      </c>
      <c r="S28" s="92" t="s">
        <v>85</v>
      </c>
      <c r="T28" s="92" t="s">
        <v>85</v>
      </c>
      <c r="U28" s="92" t="s">
        <v>85</v>
      </c>
      <c r="V28" s="92" t="s">
        <v>85</v>
      </c>
      <c r="W28" s="92" t="s">
        <v>85</v>
      </c>
      <c r="X28" s="92" t="s">
        <v>85</v>
      </c>
      <c r="Y28" s="92" t="s">
        <v>85</v>
      </c>
      <c r="Z28" s="92" t="s">
        <v>85</v>
      </c>
      <c r="AA28" s="92" t="s">
        <v>85</v>
      </c>
      <c r="AB28" s="92" t="s">
        <v>85</v>
      </c>
      <c r="AC28" s="92" t="s">
        <v>85</v>
      </c>
      <c r="AD28" s="92" t="s">
        <v>85</v>
      </c>
      <c r="AE28" s="92" t="s">
        <v>85</v>
      </c>
      <c r="AF28" s="92" t="s">
        <v>85</v>
      </c>
      <c r="AG28" s="92" t="s">
        <v>85</v>
      </c>
      <c r="AH28" s="92" t="s">
        <v>85</v>
      </c>
      <c r="AI28" t="s">
        <v>85</v>
      </c>
      <c r="AJ28" s="92">
        <v>0</v>
      </c>
      <c r="AK28" s="92">
        <v>0</v>
      </c>
      <c r="AL28" s="92">
        <f>AL26</f>
        <v>2.8</v>
      </c>
      <c r="AM28" s="92">
        <f>AM26</f>
        <v>0.09</v>
      </c>
      <c r="AN28" s="92">
        <f>AN26</f>
        <v>10</v>
      </c>
      <c r="AO28" s="92"/>
      <c r="AP28" s="92"/>
      <c r="AQ28" s="93">
        <f>AM28*I28*0.1+AL28</f>
        <v>3.0527199999999999</v>
      </c>
      <c r="AR28" s="93">
        <f t="shared" si="52"/>
        <v>0.30527199999999999</v>
      </c>
      <c r="AS28" s="94">
        <f t="shared" si="53"/>
        <v>0</v>
      </c>
      <c r="AT28" s="94">
        <f t="shared" si="54"/>
        <v>0.83949799999999997</v>
      </c>
      <c r="AU28" s="93">
        <f>1333*J27*POWER(10,-6)</f>
        <v>7.9979999999999993E-4</v>
      </c>
      <c r="AV28" s="94">
        <f t="shared" si="50"/>
        <v>4.1982897999999995</v>
      </c>
      <c r="AW28" s="95">
        <f t="shared" si="55"/>
        <v>0</v>
      </c>
      <c r="AX28" s="95">
        <f t="shared" si="56"/>
        <v>0</v>
      </c>
      <c r="AY28" s="95">
        <f t="shared" si="57"/>
        <v>1.8633689448319999E-4</v>
      </c>
    </row>
    <row r="29" spans="1:51" x14ac:dyDescent="0.3">
      <c r="A29" s="48" t="s">
        <v>463</v>
      </c>
      <c r="B29" s="48" t="str">
        <f>B26</f>
        <v>Трубопровод Гидрогенизат жидкофазных реакторов Рег.№ТТ-413</v>
      </c>
      <c r="C29" s="179" t="s">
        <v>171</v>
      </c>
      <c r="D29" s="49" t="s">
        <v>86</v>
      </c>
      <c r="E29" s="166">
        <v>4.9999999999999998E-7</v>
      </c>
      <c r="F29" s="168">
        <f>F26</f>
        <v>584</v>
      </c>
      <c r="G29" s="48">
        <v>0.2</v>
      </c>
      <c r="H29" s="50">
        <f t="shared" si="51"/>
        <v>5.8400000000000003E-5</v>
      </c>
      <c r="I29" s="162">
        <f>0.15*I26</f>
        <v>4.2119999999999997</v>
      </c>
      <c r="J29" s="169">
        <f>I29</f>
        <v>4.2119999999999997</v>
      </c>
      <c r="K29" s="174" t="s">
        <v>188</v>
      </c>
      <c r="L29" s="178">
        <v>45390</v>
      </c>
      <c r="M29" s="92" t="str">
        <f t="shared" si="48"/>
        <v>С28</v>
      </c>
      <c r="N29" s="92" t="str">
        <f t="shared" si="48"/>
        <v>Трубопровод Гидрогенизат жидкофазных реакторов Рег.№ТТ-413</v>
      </c>
      <c r="O29" s="92" t="str">
        <f t="shared" si="49"/>
        <v>Частичное-пожар</v>
      </c>
      <c r="P29" s="92">
        <v>13.2</v>
      </c>
      <c r="Q29" s="92">
        <v>17.399999999999999</v>
      </c>
      <c r="R29" s="92">
        <v>23.8</v>
      </c>
      <c r="S29" s="92">
        <v>42.8</v>
      </c>
      <c r="T29" s="92" t="s">
        <v>85</v>
      </c>
      <c r="U29" s="92" t="s">
        <v>85</v>
      </c>
      <c r="V29" s="92" t="s">
        <v>85</v>
      </c>
      <c r="W29" s="92" t="s">
        <v>85</v>
      </c>
      <c r="X29" s="92" t="s">
        <v>85</v>
      </c>
      <c r="Y29" s="92" t="s">
        <v>85</v>
      </c>
      <c r="Z29" s="92" t="s">
        <v>85</v>
      </c>
      <c r="AA29" s="92" t="s">
        <v>85</v>
      </c>
      <c r="AB29" s="92" t="s">
        <v>85</v>
      </c>
      <c r="AC29" s="92" t="s">
        <v>85</v>
      </c>
      <c r="AD29" s="92" t="s">
        <v>85</v>
      </c>
      <c r="AE29" s="92" t="s">
        <v>85</v>
      </c>
      <c r="AF29" s="92" t="s">
        <v>85</v>
      </c>
      <c r="AG29" s="92" t="s">
        <v>85</v>
      </c>
      <c r="AH29" s="92" t="s">
        <v>85</v>
      </c>
      <c r="AI29" t="s">
        <v>85</v>
      </c>
      <c r="AJ29" s="92">
        <v>0</v>
      </c>
      <c r="AK29" s="92">
        <v>2</v>
      </c>
      <c r="AL29" s="92">
        <f>0.1*AL26</f>
        <v>0.27999999999999997</v>
      </c>
      <c r="AM29" s="92">
        <f>AM26</f>
        <v>0.09</v>
      </c>
      <c r="AN29" s="92">
        <f>ROUNDUP(AN26/3,0)</f>
        <v>4</v>
      </c>
      <c r="AO29" s="92"/>
      <c r="AP29" s="92"/>
      <c r="AQ29" s="93">
        <f>AM29*I29+AL29</f>
        <v>0.65907999999999989</v>
      </c>
      <c r="AR29" s="93">
        <f t="shared" si="52"/>
        <v>6.5907999999999994E-2</v>
      </c>
      <c r="AS29" s="94">
        <f t="shared" si="53"/>
        <v>0.5</v>
      </c>
      <c r="AT29" s="94">
        <f t="shared" si="54"/>
        <v>0.30624699999999994</v>
      </c>
      <c r="AU29" s="93">
        <f>10068.2*J29*POWER(10,-6)</f>
        <v>4.2407258399999995E-2</v>
      </c>
      <c r="AV29" s="94">
        <f t="shared" si="50"/>
        <v>1.5736422583999996</v>
      </c>
      <c r="AW29" s="95">
        <f t="shared" si="55"/>
        <v>0</v>
      </c>
      <c r="AX29" s="95">
        <f t="shared" si="56"/>
        <v>1.1680000000000001E-4</v>
      </c>
      <c r="AY29" s="95">
        <f t="shared" si="57"/>
        <v>9.1900707890559983E-5</v>
      </c>
    </row>
    <row r="30" spans="1:51" x14ac:dyDescent="0.3">
      <c r="A30" s="48" t="s">
        <v>464</v>
      </c>
      <c r="B30" s="48" t="str">
        <f>B26</f>
        <v>Трубопровод Гидрогенизат жидкофазных реакторов Рег.№ТТ-413</v>
      </c>
      <c r="C30" s="179" t="s">
        <v>172</v>
      </c>
      <c r="D30" s="49" t="s">
        <v>174</v>
      </c>
      <c r="E30" s="167">
        <f>E29</f>
        <v>4.9999999999999998E-7</v>
      </c>
      <c r="F30" s="168">
        <f>F26</f>
        <v>584</v>
      </c>
      <c r="G30" s="48">
        <v>0.04</v>
      </c>
      <c r="H30" s="50">
        <f t="shared" si="51"/>
        <v>1.168E-5</v>
      </c>
      <c r="I30" s="162">
        <f>0.15*I26</f>
        <v>4.2119999999999997</v>
      </c>
      <c r="J30" s="169">
        <f>0.15*J27</f>
        <v>0.09</v>
      </c>
      <c r="K30" s="174" t="s">
        <v>189</v>
      </c>
      <c r="L30" s="178">
        <v>3</v>
      </c>
      <c r="M30" s="92" t="str">
        <f t="shared" si="48"/>
        <v>С29</v>
      </c>
      <c r="N30" s="92" t="str">
        <f t="shared" si="48"/>
        <v>Трубопровод Гидрогенизат жидкофазных реакторов Рег.№ТТ-413</v>
      </c>
      <c r="O30" s="92" t="str">
        <f t="shared" si="49"/>
        <v>Частичное-пожар-вспышка</v>
      </c>
      <c r="P30" s="92" t="s">
        <v>85</v>
      </c>
      <c r="Q30" s="92" t="s">
        <v>85</v>
      </c>
      <c r="R30" s="92" t="s">
        <v>85</v>
      </c>
      <c r="S30" s="92" t="s">
        <v>85</v>
      </c>
      <c r="T30" s="92" t="s">
        <v>85</v>
      </c>
      <c r="U30" s="92" t="s">
        <v>85</v>
      </c>
      <c r="V30" s="92" t="s">
        <v>85</v>
      </c>
      <c r="W30" s="92" t="s">
        <v>85</v>
      </c>
      <c r="X30" s="92" t="s">
        <v>85</v>
      </c>
      <c r="Y30" s="92" t="s">
        <v>85</v>
      </c>
      <c r="Z30" s="92" t="s">
        <v>85</v>
      </c>
      <c r="AA30" s="92">
        <v>15.14</v>
      </c>
      <c r="AB30" s="92">
        <v>18.170000000000002</v>
      </c>
      <c r="AC30" s="92" t="s">
        <v>85</v>
      </c>
      <c r="AD30" s="92" t="s">
        <v>85</v>
      </c>
      <c r="AE30" s="92" t="s">
        <v>85</v>
      </c>
      <c r="AF30" s="92" t="s">
        <v>85</v>
      </c>
      <c r="AG30" s="92" t="s">
        <v>85</v>
      </c>
      <c r="AH30" s="92" t="s">
        <v>85</v>
      </c>
      <c r="AI30" t="s">
        <v>85</v>
      </c>
      <c r="AJ30" s="92">
        <v>0</v>
      </c>
      <c r="AK30" s="92">
        <v>1</v>
      </c>
      <c r="AL30" s="92">
        <f t="shared" ref="AL30:AL31" si="58">0.1*AL27</f>
        <v>0.27999999999999997</v>
      </c>
      <c r="AM30" s="92">
        <f>AM26</f>
        <v>0.09</v>
      </c>
      <c r="AN30" s="92">
        <f>ROUNDUP(AN26/3,0)</f>
        <v>4</v>
      </c>
      <c r="AO30" s="92"/>
      <c r="AP30" s="92"/>
      <c r="AQ30" s="93">
        <f t="shared" ref="AQ30" si="59">AM30*I30+AL30</f>
        <v>0.65907999999999989</v>
      </c>
      <c r="AR30" s="93">
        <f t="shared" si="52"/>
        <v>6.5907999999999994E-2</v>
      </c>
      <c r="AS30" s="94">
        <f t="shared" si="53"/>
        <v>0.25</v>
      </c>
      <c r="AT30" s="94">
        <f t="shared" si="54"/>
        <v>0.24374699999999996</v>
      </c>
      <c r="AU30" s="93">
        <f>10068.2*J30*POWER(10,-6)*10</f>
        <v>9.0613800000000008E-3</v>
      </c>
      <c r="AV30" s="94">
        <f t="shared" si="50"/>
        <v>1.2277963799999998</v>
      </c>
      <c r="AW30" s="95">
        <f t="shared" si="55"/>
        <v>0</v>
      </c>
      <c r="AX30" s="95">
        <f t="shared" si="56"/>
        <v>1.168E-5</v>
      </c>
      <c r="AY30" s="95">
        <f t="shared" si="57"/>
        <v>1.4340661718399998E-5</v>
      </c>
    </row>
    <row r="31" spans="1:51" ht="15" thickBot="1" x14ac:dyDescent="0.35">
      <c r="A31" s="48" t="s">
        <v>465</v>
      </c>
      <c r="B31" s="271" t="str">
        <f>B26</f>
        <v>Трубопровод Гидрогенизат жидкофазных реакторов Рег.№ТТ-413</v>
      </c>
      <c r="C31" s="272" t="s">
        <v>173</v>
      </c>
      <c r="D31" s="273" t="s">
        <v>62</v>
      </c>
      <c r="E31" s="274">
        <f>E29</f>
        <v>4.9999999999999998E-7</v>
      </c>
      <c r="F31" s="275">
        <f>F26</f>
        <v>584</v>
      </c>
      <c r="G31" s="271">
        <v>0.76</v>
      </c>
      <c r="H31" s="276">
        <f t="shared" si="51"/>
        <v>2.2191999999999999E-4</v>
      </c>
      <c r="I31" s="277">
        <f>0.15*I26</f>
        <v>4.2119999999999997</v>
      </c>
      <c r="J31" s="278">
        <v>0</v>
      </c>
      <c r="K31" s="279" t="s">
        <v>200</v>
      </c>
      <c r="L31" s="280">
        <v>1</v>
      </c>
      <c r="M31" s="92" t="str">
        <f t="shared" si="48"/>
        <v>С30</v>
      </c>
      <c r="N31" s="92" t="str">
        <f t="shared" si="48"/>
        <v>Трубопровод Гидрогенизат жидкофазных реакторов Рег.№ТТ-413</v>
      </c>
      <c r="O31" s="92" t="str">
        <f t="shared" si="49"/>
        <v>Частичное-ликвидация</v>
      </c>
      <c r="P31" s="92" t="s">
        <v>85</v>
      </c>
      <c r="Q31" s="92" t="s">
        <v>85</v>
      </c>
      <c r="R31" s="92" t="s">
        <v>85</v>
      </c>
      <c r="S31" s="92" t="s">
        <v>85</v>
      </c>
      <c r="T31" s="92" t="s">
        <v>85</v>
      </c>
      <c r="U31" s="92" t="s">
        <v>85</v>
      </c>
      <c r="V31" s="92" t="s">
        <v>85</v>
      </c>
      <c r="W31" s="92" t="s">
        <v>85</v>
      </c>
      <c r="X31" s="92" t="s">
        <v>85</v>
      </c>
      <c r="Y31" s="92" t="s">
        <v>85</v>
      </c>
      <c r="Z31" s="92" t="s">
        <v>85</v>
      </c>
      <c r="AA31" s="92" t="s">
        <v>85</v>
      </c>
      <c r="AB31" s="92" t="s">
        <v>85</v>
      </c>
      <c r="AC31" s="92" t="s">
        <v>85</v>
      </c>
      <c r="AD31" s="92" t="s">
        <v>85</v>
      </c>
      <c r="AE31" s="92" t="s">
        <v>85</v>
      </c>
      <c r="AF31" s="92" t="s">
        <v>85</v>
      </c>
      <c r="AG31" s="92" t="s">
        <v>85</v>
      </c>
      <c r="AH31" s="92" t="s">
        <v>85</v>
      </c>
      <c r="AI31" t="s">
        <v>85</v>
      </c>
      <c r="AJ31" s="92">
        <v>0</v>
      </c>
      <c r="AK31" s="92">
        <v>0</v>
      </c>
      <c r="AL31" s="92">
        <f t="shared" si="58"/>
        <v>0.27999999999999997</v>
      </c>
      <c r="AM31" s="92">
        <f>AM26</f>
        <v>0.09</v>
      </c>
      <c r="AN31" s="92">
        <f>ROUNDUP(AN26/3,0)</f>
        <v>4</v>
      </c>
      <c r="AO31" s="92"/>
      <c r="AP31" s="92"/>
      <c r="AQ31" s="93">
        <f>AM31*I31*0.1+AL31</f>
        <v>0.31790799999999997</v>
      </c>
      <c r="AR31" s="93">
        <f t="shared" si="52"/>
        <v>3.1790800000000001E-2</v>
      </c>
      <c r="AS31" s="94">
        <f t="shared" si="53"/>
        <v>0</v>
      </c>
      <c r="AT31" s="94">
        <f t="shared" si="54"/>
        <v>8.7424699999999994E-2</v>
      </c>
      <c r="AU31" s="93">
        <f>1333*J30*POWER(10,-6)</f>
        <v>1.1996999999999999E-4</v>
      </c>
      <c r="AV31" s="94">
        <f t="shared" si="50"/>
        <v>0.43724346999999997</v>
      </c>
      <c r="AW31" s="95">
        <f t="shared" si="55"/>
        <v>0</v>
      </c>
      <c r="AX31" s="95">
        <f t="shared" si="56"/>
        <v>0</v>
      </c>
      <c r="AY31" s="95">
        <f t="shared" si="57"/>
        <v>9.7033070862399991E-5</v>
      </c>
    </row>
    <row r="32" spans="1:51" ht="28.8" thickBot="1" x14ac:dyDescent="0.35">
      <c r="A32" s="48" t="s">
        <v>466</v>
      </c>
      <c r="B32" s="311" t="s">
        <v>329</v>
      </c>
      <c r="C32" s="179" t="s">
        <v>168</v>
      </c>
      <c r="D32" s="49" t="s">
        <v>60</v>
      </c>
      <c r="E32" s="166">
        <v>9.9999999999999995E-8</v>
      </c>
      <c r="F32" s="163">
        <v>98</v>
      </c>
      <c r="G32" s="48">
        <v>0.2</v>
      </c>
      <c r="H32" s="50">
        <f>E32*F32*G32</f>
        <v>1.9599999999999999E-6</v>
      </c>
      <c r="I32" s="164">
        <f>11.8*1.2</f>
        <v>14.16</v>
      </c>
      <c r="J32" s="169">
        <f>I32</f>
        <v>14.16</v>
      </c>
      <c r="K32" s="172" t="s">
        <v>184</v>
      </c>
      <c r="L32" s="177">
        <f>I32*20</f>
        <v>283.2</v>
      </c>
      <c r="M32" s="92" t="str">
        <f t="shared" ref="M32:N37" si="60">A32</f>
        <v>С31</v>
      </c>
      <c r="N32" s="92" t="str">
        <f t="shared" si="60"/>
        <v>Трубопровод Гидрогенизат 
Рег.№ТТ-285</v>
      </c>
      <c r="O32" s="92" t="str">
        <f t="shared" ref="O32:O37" si="61">D32</f>
        <v>Полное-пожар</v>
      </c>
      <c r="P32" s="92">
        <v>17</v>
      </c>
      <c r="Q32" s="92">
        <v>23.3</v>
      </c>
      <c r="R32" s="92">
        <v>32.799999999999997</v>
      </c>
      <c r="S32" s="92">
        <v>60.5</v>
      </c>
      <c r="T32" s="92" t="s">
        <v>85</v>
      </c>
      <c r="U32" s="92" t="s">
        <v>85</v>
      </c>
      <c r="V32" s="92" t="s">
        <v>85</v>
      </c>
      <c r="W32" s="92" t="s">
        <v>85</v>
      </c>
      <c r="X32" s="92" t="s">
        <v>85</v>
      </c>
      <c r="Y32" s="92" t="s">
        <v>85</v>
      </c>
      <c r="Z32" s="92" t="s">
        <v>85</v>
      </c>
      <c r="AA32" s="92" t="s">
        <v>85</v>
      </c>
      <c r="AB32" s="92" t="s">
        <v>85</v>
      </c>
      <c r="AC32" s="92" t="s">
        <v>85</v>
      </c>
      <c r="AD32" s="92" t="s">
        <v>85</v>
      </c>
      <c r="AE32" s="92" t="s">
        <v>85</v>
      </c>
      <c r="AF32" s="92" t="s">
        <v>85</v>
      </c>
      <c r="AG32" s="92" t="s">
        <v>85</v>
      </c>
      <c r="AH32" s="92" t="s">
        <v>85</v>
      </c>
      <c r="AI32" t="s">
        <v>85</v>
      </c>
      <c r="AJ32" s="52">
        <v>1</v>
      </c>
      <c r="AK32" s="52">
        <v>2</v>
      </c>
      <c r="AL32" s="165">
        <v>0.35</v>
      </c>
      <c r="AM32" s="165">
        <v>0.09</v>
      </c>
      <c r="AN32" s="165">
        <v>3</v>
      </c>
      <c r="AO32" s="92"/>
      <c r="AP32" s="92"/>
      <c r="AQ32" s="93">
        <f>AM32*I32+AL32</f>
        <v>1.6244000000000001</v>
      </c>
      <c r="AR32" s="93">
        <f>0.1*AQ32</f>
        <v>0.16244000000000003</v>
      </c>
      <c r="AS32" s="94">
        <f>AJ32*3+0.25*AK32</f>
        <v>3.5</v>
      </c>
      <c r="AT32" s="94">
        <f>SUM(AQ32:AS32)/4</f>
        <v>1.3217099999999999</v>
      </c>
      <c r="AU32" s="93">
        <f>10068.2*J32*POWER(10,-6)</f>
        <v>0.14256571199999998</v>
      </c>
      <c r="AV32" s="94">
        <f t="shared" ref="AV32:AV37" si="62">AU32+AT32+AS32+AR32+AQ32</f>
        <v>6.7511157120000007</v>
      </c>
      <c r="AW32" s="95">
        <f>AJ32*H32</f>
        <v>1.9599999999999999E-6</v>
      </c>
      <c r="AX32" s="95">
        <f>H32*AK32</f>
        <v>3.9199999999999997E-6</v>
      </c>
      <c r="AY32" s="95">
        <f>H32*AV32</f>
        <v>1.323218679552E-5</v>
      </c>
    </row>
    <row r="33" spans="1:51" ht="15" thickBot="1" x14ac:dyDescent="0.35">
      <c r="A33" s="48" t="s">
        <v>467</v>
      </c>
      <c r="B33" s="48" t="str">
        <f>B32</f>
        <v>Трубопровод Гидрогенизат 
Рег.№ТТ-285</v>
      </c>
      <c r="C33" s="179" t="s">
        <v>169</v>
      </c>
      <c r="D33" s="49" t="s">
        <v>63</v>
      </c>
      <c r="E33" s="167">
        <f>E32</f>
        <v>9.9999999999999995E-8</v>
      </c>
      <c r="F33" s="168">
        <f>F32</f>
        <v>98</v>
      </c>
      <c r="G33" s="48">
        <v>0.04</v>
      </c>
      <c r="H33" s="50">
        <f t="shared" ref="H33:H37" si="63">E33*F33*G33</f>
        <v>3.9199999999999996E-7</v>
      </c>
      <c r="I33" s="162">
        <f>I32</f>
        <v>14.16</v>
      </c>
      <c r="J33" s="170">
        <v>0.25</v>
      </c>
      <c r="K33" s="172" t="s">
        <v>185</v>
      </c>
      <c r="L33" s="177">
        <v>0</v>
      </c>
      <c r="M33" s="92" t="str">
        <f t="shared" si="60"/>
        <v>С32</v>
      </c>
      <c r="N33" s="92" t="str">
        <f t="shared" si="60"/>
        <v>Трубопровод Гидрогенизат 
Рег.№ТТ-285</v>
      </c>
      <c r="O33" s="92" t="str">
        <f t="shared" si="61"/>
        <v>Полное-взрыв</v>
      </c>
      <c r="P33" s="92" t="s">
        <v>85</v>
      </c>
      <c r="Q33" s="92" t="s">
        <v>85</v>
      </c>
      <c r="R33" s="92" t="s">
        <v>85</v>
      </c>
      <c r="S33" s="92" t="s">
        <v>85</v>
      </c>
      <c r="T33" s="92">
        <v>0</v>
      </c>
      <c r="U33" s="92">
        <v>0</v>
      </c>
      <c r="V33" s="92">
        <v>58.6</v>
      </c>
      <c r="W33" s="92">
        <v>159.1</v>
      </c>
      <c r="X33" s="92">
        <v>273.10000000000002</v>
      </c>
      <c r="Y33" s="92" t="s">
        <v>85</v>
      </c>
      <c r="Z33" s="92" t="s">
        <v>85</v>
      </c>
      <c r="AA33" s="92" t="s">
        <v>85</v>
      </c>
      <c r="AB33" s="92" t="s">
        <v>85</v>
      </c>
      <c r="AC33" s="92" t="s">
        <v>85</v>
      </c>
      <c r="AD33" s="92" t="s">
        <v>85</v>
      </c>
      <c r="AE33" s="92" t="s">
        <v>85</v>
      </c>
      <c r="AF33" s="92" t="s">
        <v>85</v>
      </c>
      <c r="AG33" s="92" t="s">
        <v>85</v>
      </c>
      <c r="AH33" s="92" t="s">
        <v>85</v>
      </c>
      <c r="AI33" t="s">
        <v>85</v>
      </c>
      <c r="AJ33" s="52">
        <v>1</v>
      </c>
      <c r="AK33" s="52">
        <v>2</v>
      </c>
      <c r="AL33" s="92">
        <f>AL32</f>
        <v>0.35</v>
      </c>
      <c r="AM33" s="92">
        <f>AM32</f>
        <v>0.09</v>
      </c>
      <c r="AN33" s="92">
        <f>AN32</f>
        <v>3</v>
      </c>
      <c r="AO33" s="92"/>
      <c r="AP33" s="92"/>
      <c r="AQ33" s="93">
        <f>AM33*I33+AL33</f>
        <v>1.6244000000000001</v>
      </c>
      <c r="AR33" s="93">
        <f t="shared" ref="AR33:AR37" si="64">0.1*AQ33</f>
        <v>0.16244000000000003</v>
      </c>
      <c r="AS33" s="94">
        <f t="shared" ref="AS33:AS37" si="65">AJ33*3+0.25*AK33</f>
        <v>3.5</v>
      </c>
      <c r="AT33" s="94">
        <f t="shared" ref="AT33:AT37" si="66">SUM(AQ33:AS33)/4</f>
        <v>1.3217099999999999</v>
      </c>
      <c r="AU33" s="93">
        <f>10068.2*J33*POWER(10,-6)*10</f>
        <v>2.5170500000000002E-2</v>
      </c>
      <c r="AV33" s="94">
        <f t="shared" si="62"/>
        <v>6.6337205000000008</v>
      </c>
      <c r="AW33" s="95">
        <f t="shared" ref="AW33:AW37" si="67">AJ33*H33</f>
        <v>3.9199999999999996E-7</v>
      </c>
      <c r="AX33" s="95">
        <f t="shared" ref="AX33:AX37" si="68">H33*AK33</f>
        <v>7.8399999999999993E-7</v>
      </c>
      <c r="AY33" s="95">
        <f t="shared" ref="AY33:AY37" si="69">H33*AV33</f>
        <v>2.6004184360000001E-6</v>
      </c>
    </row>
    <row r="34" spans="1:51" x14ac:dyDescent="0.3">
      <c r="A34" s="48" t="s">
        <v>468</v>
      </c>
      <c r="B34" s="48" t="str">
        <f>B32</f>
        <v>Трубопровод Гидрогенизат 
Рег.№ТТ-285</v>
      </c>
      <c r="C34" s="179" t="s">
        <v>170</v>
      </c>
      <c r="D34" s="49" t="s">
        <v>61</v>
      </c>
      <c r="E34" s="167">
        <f>E32</f>
        <v>9.9999999999999995E-8</v>
      </c>
      <c r="F34" s="168">
        <f>F32</f>
        <v>98</v>
      </c>
      <c r="G34" s="48">
        <v>0.76</v>
      </c>
      <c r="H34" s="50">
        <f t="shared" si="63"/>
        <v>7.4479999999999997E-6</v>
      </c>
      <c r="I34" s="162">
        <f>I32</f>
        <v>14.16</v>
      </c>
      <c r="J34" s="171">
        <v>0</v>
      </c>
      <c r="K34" s="172" t="s">
        <v>186</v>
      </c>
      <c r="L34" s="177">
        <v>0</v>
      </c>
      <c r="M34" s="92" t="str">
        <f t="shared" si="60"/>
        <v>С33</v>
      </c>
      <c r="N34" s="92" t="str">
        <f t="shared" si="60"/>
        <v>Трубопровод Гидрогенизат 
Рег.№ТТ-285</v>
      </c>
      <c r="O34" s="92" t="str">
        <f t="shared" si="61"/>
        <v>Полное-ликвидация</v>
      </c>
      <c r="P34" s="92" t="s">
        <v>85</v>
      </c>
      <c r="Q34" s="92" t="s">
        <v>85</v>
      </c>
      <c r="R34" s="92" t="s">
        <v>85</v>
      </c>
      <c r="S34" s="92" t="s">
        <v>85</v>
      </c>
      <c r="T34" s="92" t="s">
        <v>85</v>
      </c>
      <c r="U34" s="92" t="s">
        <v>85</v>
      </c>
      <c r="V34" s="92" t="s">
        <v>85</v>
      </c>
      <c r="W34" s="92" t="s">
        <v>85</v>
      </c>
      <c r="X34" s="92" t="s">
        <v>85</v>
      </c>
      <c r="Y34" s="92" t="s">
        <v>85</v>
      </c>
      <c r="Z34" s="92" t="s">
        <v>85</v>
      </c>
      <c r="AA34" s="92" t="s">
        <v>85</v>
      </c>
      <c r="AB34" s="92" t="s">
        <v>85</v>
      </c>
      <c r="AC34" s="92" t="s">
        <v>85</v>
      </c>
      <c r="AD34" s="92" t="s">
        <v>85</v>
      </c>
      <c r="AE34" s="92" t="s">
        <v>85</v>
      </c>
      <c r="AF34" s="92" t="s">
        <v>85</v>
      </c>
      <c r="AG34" s="92" t="s">
        <v>85</v>
      </c>
      <c r="AH34" s="92" t="s">
        <v>85</v>
      </c>
      <c r="AI34" t="s">
        <v>85</v>
      </c>
      <c r="AJ34" s="92">
        <v>0</v>
      </c>
      <c r="AK34" s="92">
        <v>0</v>
      </c>
      <c r="AL34" s="92">
        <f>AL32</f>
        <v>0.35</v>
      </c>
      <c r="AM34" s="92">
        <f>AM32</f>
        <v>0.09</v>
      </c>
      <c r="AN34" s="92">
        <f>AN32</f>
        <v>3</v>
      </c>
      <c r="AO34" s="92"/>
      <c r="AP34" s="92"/>
      <c r="AQ34" s="93">
        <f>AM34*I34*0.1+AL34</f>
        <v>0.47743999999999998</v>
      </c>
      <c r="AR34" s="93">
        <f t="shared" si="64"/>
        <v>4.7744000000000002E-2</v>
      </c>
      <c r="AS34" s="94">
        <f t="shared" si="65"/>
        <v>0</v>
      </c>
      <c r="AT34" s="94">
        <f t="shared" si="66"/>
        <v>0.131296</v>
      </c>
      <c r="AU34" s="93">
        <f>1333*J33*POWER(10,-6)</f>
        <v>3.3325E-4</v>
      </c>
      <c r="AV34" s="94">
        <f t="shared" si="62"/>
        <v>0.65681325000000002</v>
      </c>
      <c r="AW34" s="95">
        <f t="shared" si="67"/>
        <v>0</v>
      </c>
      <c r="AX34" s="95">
        <f t="shared" si="68"/>
        <v>0</v>
      </c>
      <c r="AY34" s="95">
        <f t="shared" si="69"/>
        <v>4.891945086E-6</v>
      </c>
    </row>
    <row r="35" spans="1:51" x14ac:dyDescent="0.3">
      <c r="A35" s="48" t="s">
        <v>469</v>
      </c>
      <c r="B35" s="48" t="str">
        <f>B32</f>
        <v>Трубопровод Гидрогенизат 
Рег.№ТТ-285</v>
      </c>
      <c r="C35" s="179" t="s">
        <v>171</v>
      </c>
      <c r="D35" s="49" t="s">
        <v>86</v>
      </c>
      <c r="E35" s="166">
        <v>4.9999999999999998E-7</v>
      </c>
      <c r="F35" s="168">
        <f>F32</f>
        <v>98</v>
      </c>
      <c r="G35" s="48">
        <v>0.2</v>
      </c>
      <c r="H35" s="50">
        <f t="shared" si="63"/>
        <v>9.800000000000001E-6</v>
      </c>
      <c r="I35" s="162">
        <f>0.15*I32</f>
        <v>2.1240000000000001</v>
      </c>
      <c r="J35" s="169">
        <f>I35</f>
        <v>2.1240000000000001</v>
      </c>
      <c r="K35" s="174" t="s">
        <v>188</v>
      </c>
      <c r="L35" s="178">
        <v>45390</v>
      </c>
      <c r="M35" s="92" t="str">
        <f t="shared" si="60"/>
        <v>С34</v>
      </c>
      <c r="N35" s="92" t="str">
        <f t="shared" si="60"/>
        <v>Трубопровод Гидрогенизат 
Рег.№ТТ-285</v>
      </c>
      <c r="O35" s="92" t="str">
        <f t="shared" si="61"/>
        <v>Частичное-пожар</v>
      </c>
      <c r="P35" s="92">
        <v>12.8</v>
      </c>
      <c r="Q35" s="92">
        <v>16.3</v>
      </c>
      <c r="R35" s="92">
        <v>21.5</v>
      </c>
      <c r="S35" s="92">
        <v>36.9</v>
      </c>
      <c r="T35" s="92" t="s">
        <v>85</v>
      </c>
      <c r="U35" s="92" t="s">
        <v>85</v>
      </c>
      <c r="V35" s="92" t="s">
        <v>85</v>
      </c>
      <c r="W35" s="92" t="s">
        <v>85</v>
      </c>
      <c r="X35" s="92" t="s">
        <v>85</v>
      </c>
      <c r="Y35" s="92" t="s">
        <v>85</v>
      </c>
      <c r="Z35" s="92" t="s">
        <v>85</v>
      </c>
      <c r="AA35" s="92" t="s">
        <v>85</v>
      </c>
      <c r="AB35" s="92" t="s">
        <v>85</v>
      </c>
      <c r="AC35" s="92" t="s">
        <v>85</v>
      </c>
      <c r="AD35" s="92" t="s">
        <v>85</v>
      </c>
      <c r="AE35" s="92" t="s">
        <v>85</v>
      </c>
      <c r="AF35" s="92" t="s">
        <v>85</v>
      </c>
      <c r="AG35" s="92" t="s">
        <v>85</v>
      </c>
      <c r="AH35" s="92" t="s">
        <v>85</v>
      </c>
      <c r="AI35" t="s">
        <v>85</v>
      </c>
      <c r="AJ35" s="92">
        <v>0</v>
      </c>
      <c r="AK35" s="92">
        <v>2</v>
      </c>
      <c r="AL35" s="92">
        <f>0.1*AL32</f>
        <v>3.4999999999999996E-2</v>
      </c>
      <c r="AM35" s="92">
        <f>AM32</f>
        <v>0.09</v>
      </c>
      <c r="AN35" s="92">
        <f>ROUNDUP(AN32/3,0)</f>
        <v>1</v>
      </c>
      <c r="AO35" s="92"/>
      <c r="AP35" s="92"/>
      <c r="AQ35" s="93">
        <f>AM35*I35+AL35</f>
        <v>0.22616</v>
      </c>
      <c r="AR35" s="93">
        <f t="shared" si="64"/>
        <v>2.2616000000000001E-2</v>
      </c>
      <c r="AS35" s="94">
        <f t="shared" si="65"/>
        <v>0.5</v>
      </c>
      <c r="AT35" s="94">
        <f t="shared" si="66"/>
        <v>0.187194</v>
      </c>
      <c r="AU35" s="93">
        <f>10068.2*J35*POWER(10,-6)</f>
        <v>2.1384856800000001E-2</v>
      </c>
      <c r="AV35" s="94">
        <f t="shared" si="62"/>
        <v>0.95735485679999999</v>
      </c>
      <c r="AW35" s="95">
        <f t="shared" si="67"/>
        <v>0</v>
      </c>
      <c r="AX35" s="95">
        <f t="shared" si="68"/>
        <v>1.9600000000000002E-5</v>
      </c>
      <c r="AY35" s="95">
        <f t="shared" si="69"/>
        <v>9.3820775966400011E-6</v>
      </c>
    </row>
    <row r="36" spans="1:51" x14ac:dyDescent="0.3">
      <c r="A36" s="48" t="s">
        <v>470</v>
      </c>
      <c r="B36" s="48" t="str">
        <f>B32</f>
        <v>Трубопровод Гидрогенизат 
Рег.№ТТ-285</v>
      </c>
      <c r="C36" s="179" t="s">
        <v>172</v>
      </c>
      <c r="D36" s="49" t="s">
        <v>174</v>
      </c>
      <c r="E36" s="167">
        <f>E35</f>
        <v>4.9999999999999998E-7</v>
      </c>
      <c r="F36" s="168">
        <f>F32</f>
        <v>98</v>
      </c>
      <c r="G36" s="48">
        <v>0.04</v>
      </c>
      <c r="H36" s="50">
        <f t="shared" si="63"/>
        <v>1.9599999999999999E-6</v>
      </c>
      <c r="I36" s="162">
        <f>0.15*I32</f>
        <v>2.1240000000000001</v>
      </c>
      <c r="J36" s="169">
        <f>0.15*J33</f>
        <v>3.7499999999999999E-2</v>
      </c>
      <c r="K36" s="174" t="s">
        <v>189</v>
      </c>
      <c r="L36" s="178">
        <v>3</v>
      </c>
      <c r="M36" s="92" t="str">
        <f t="shared" si="60"/>
        <v>С35</v>
      </c>
      <c r="N36" s="92" t="str">
        <f t="shared" si="60"/>
        <v>Трубопровод Гидрогенизат 
Рег.№ТТ-285</v>
      </c>
      <c r="O36" s="92" t="str">
        <f t="shared" si="61"/>
        <v>Частичное-пожар-вспышка</v>
      </c>
      <c r="P36" s="92" t="s">
        <v>85</v>
      </c>
      <c r="Q36" s="92" t="s">
        <v>85</v>
      </c>
      <c r="R36" s="92" t="s">
        <v>85</v>
      </c>
      <c r="S36" s="92" t="s">
        <v>85</v>
      </c>
      <c r="T36" s="92" t="s">
        <v>85</v>
      </c>
      <c r="U36" s="92" t="s">
        <v>85</v>
      </c>
      <c r="V36" s="92" t="s">
        <v>85</v>
      </c>
      <c r="W36" s="92" t="s">
        <v>85</v>
      </c>
      <c r="X36" s="92" t="s">
        <v>85</v>
      </c>
      <c r="Y36" s="92" t="s">
        <v>85</v>
      </c>
      <c r="Z36" s="92" t="s">
        <v>85</v>
      </c>
      <c r="AA36" s="92">
        <v>11.34</v>
      </c>
      <c r="AB36" s="92">
        <v>13.61</v>
      </c>
      <c r="AC36" s="92" t="s">
        <v>85</v>
      </c>
      <c r="AD36" s="92" t="s">
        <v>85</v>
      </c>
      <c r="AE36" s="92" t="s">
        <v>85</v>
      </c>
      <c r="AF36" s="92" t="s">
        <v>85</v>
      </c>
      <c r="AG36" s="92" t="s">
        <v>85</v>
      </c>
      <c r="AH36" s="92" t="s">
        <v>85</v>
      </c>
      <c r="AI36" t="s">
        <v>85</v>
      </c>
      <c r="AJ36" s="92">
        <v>0</v>
      </c>
      <c r="AK36" s="92">
        <v>1</v>
      </c>
      <c r="AL36" s="92">
        <f t="shared" ref="AL36:AL37" si="70">0.1*AL33</f>
        <v>3.4999999999999996E-2</v>
      </c>
      <c r="AM36" s="92">
        <f>AM32</f>
        <v>0.09</v>
      </c>
      <c r="AN36" s="92">
        <f>ROUNDUP(AN32/3,0)</f>
        <v>1</v>
      </c>
      <c r="AO36" s="92"/>
      <c r="AP36" s="92"/>
      <c r="AQ36" s="93">
        <f t="shared" ref="AQ36" si="71">AM36*I36+AL36</f>
        <v>0.22616</v>
      </c>
      <c r="AR36" s="93">
        <f t="shared" si="64"/>
        <v>2.2616000000000001E-2</v>
      </c>
      <c r="AS36" s="94">
        <f t="shared" si="65"/>
        <v>0.25</v>
      </c>
      <c r="AT36" s="94">
        <f t="shared" si="66"/>
        <v>0.124694</v>
      </c>
      <c r="AU36" s="93">
        <f>10068.2*J36*POWER(10,-6)*10</f>
        <v>3.7755749999999998E-3</v>
      </c>
      <c r="AV36" s="94">
        <f t="shared" si="62"/>
        <v>0.627245575</v>
      </c>
      <c r="AW36" s="95">
        <f t="shared" si="67"/>
        <v>0</v>
      </c>
      <c r="AX36" s="95">
        <f t="shared" si="68"/>
        <v>1.9599999999999999E-6</v>
      </c>
      <c r="AY36" s="95">
        <f t="shared" si="69"/>
        <v>1.2294013269999999E-6</v>
      </c>
    </row>
    <row r="37" spans="1:51" ht="15" thickBot="1" x14ac:dyDescent="0.35">
      <c r="A37" s="48" t="s">
        <v>471</v>
      </c>
      <c r="B37" s="271" t="str">
        <f>B32</f>
        <v>Трубопровод Гидрогенизат 
Рег.№ТТ-285</v>
      </c>
      <c r="C37" s="272" t="s">
        <v>173</v>
      </c>
      <c r="D37" s="273" t="s">
        <v>62</v>
      </c>
      <c r="E37" s="274">
        <f>E35</f>
        <v>4.9999999999999998E-7</v>
      </c>
      <c r="F37" s="275">
        <f>F32</f>
        <v>98</v>
      </c>
      <c r="G37" s="271">
        <v>0.76</v>
      </c>
      <c r="H37" s="276">
        <f t="shared" si="63"/>
        <v>3.7240000000000003E-5</v>
      </c>
      <c r="I37" s="277">
        <f>0.15*I32</f>
        <v>2.1240000000000001</v>
      </c>
      <c r="J37" s="278">
        <v>0</v>
      </c>
      <c r="K37" s="279" t="s">
        <v>200</v>
      </c>
      <c r="L37" s="280">
        <v>1</v>
      </c>
      <c r="M37" s="92" t="str">
        <f t="shared" si="60"/>
        <v>С36</v>
      </c>
      <c r="N37" s="92" t="str">
        <f t="shared" si="60"/>
        <v>Трубопровод Гидрогенизат 
Рег.№ТТ-285</v>
      </c>
      <c r="O37" s="92" t="str">
        <f t="shared" si="61"/>
        <v>Частичное-ликвидация</v>
      </c>
      <c r="P37" s="92" t="s">
        <v>85</v>
      </c>
      <c r="Q37" s="92" t="s">
        <v>85</v>
      </c>
      <c r="R37" s="92" t="s">
        <v>85</v>
      </c>
      <c r="S37" s="92" t="s">
        <v>85</v>
      </c>
      <c r="T37" s="92" t="s">
        <v>85</v>
      </c>
      <c r="U37" s="92" t="s">
        <v>85</v>
      </c>
      <c r="V37" s="92" t="s">
        <v>85</v>
      </c>
      <c r="W37" s="92" t="s">
        <v>85</v>
      </c>
      <c r="X37" s="92" t="s">
        <v>85</v>
      </c>
      <c r="Y37" s="92" t="s">
        <v>85</v>
      </c>
      <c r="Z37" s="92" t="s">
        <v>85</v>
      </c>
      <c r="AA37" s="92" t="s">
        <v>85</v>
      </c>
      <c r="AB37" s="92" t="s">
        <v>85</v>
      </c>
      <c r="AC37" s="92" t="s">
        <v>85</v>
      </c>
      <c r="AD37" s="92" t="s">
        <v>85</v>
      </c>
      <c r="AE37" s="92" t="s">
        <v>85</v>
      </c>
      <c r="AF37" s="92" t="s">
        <v>85</v>
      </c>
      <c r="AG37" s="92" t="s">
        <v>85</v>
      </c>
      <c r="AH37" s="92" t="s">
        <v>85</v>
      </c>
      <c r="AI37" t="s">
        <v>85</v>
      </c>
      <c r="AJ37" s="92">
        <v>0</v>
      </c>
      <c r="AK37" s="92">
        <v>0</v>
      </c>
      <c r="AL37" s="92">
        <f t="shared" si="70"/>
        <v>3.4999999999999996E-2</v>
      </c>
      <c r="AM37" s="92">
        <f>AM32</f>
        <v>0.09</v>
      </c>
      <c r="AN37" s="92">
        <f>ROUNDUP(AN32/3,0)</f>
        <v>1</v>
      </c>
      <c r="AO37" s="92"/>
      <c r="AP37" s="92"/>
      <c r="AQ37" s="93">
        <f>AM37*I37*0.1+AL37</f>
        <v>5.4115999999999997E-2</v>
      </c>
      <c r="AR37" s="93">
        <f t="shared" si="64"/>
        <v>5.4115999999999999E-3</v>
      </c>
      <c r="AS37" s="94">
        <f t="shared" si="65"/>
        <v>0</v>
      </c>
      <c r="AT37" s="94">
        <f t="shared" si="66"/>
        <v>1.48819E-2</v>
      </c>
      <c r="AU37" s="93">
        <f>1333*J36*POWER(10,-6)</f>
        <v>4.9987499999999995E-5</v>
      </c>
      <c r="AV37" s="94">
        <f t="shared" si="62"/>
        <v>7.4459487500000004E-2</v>
      </c>
      <c r="AW37" s="95">
        <f t="shared" si="67"/>
        <v>0</v>
      </c>
      <c r="AX37" s="95">
        <f t="shared" si="68"/>
        <v>0</v>
      </c>
      <c r="AY37" s="95">
        <f t="shared" si="69"/>
        <v>2.7728713145000002E-6</v>
      </c>
    </row>
    <row r="38" spans="1:51" ht="15" thickBot="1" x14ac:dyDescent="0.35">
      <c r="A38" s="48" t="s">
        <v>472</v>
      </c>
      <c r="B38" s="311" t="s">
        <v>330</v>
      </c>
      <c r="C38" s="179" t="s">
        <v>168</v>
      </c>
      <c r="D38" s="49" t="s">
        <v>60</v>
      </c>
      <c r="E38" s="166">
        <v>9.9999999999999995E-8</v>
      </c>
      <c r="F38" s="163">
        <v>350</v>
      </c>
      <c r="G38" s="48">
        <v>0.2</v>
      </c>
      <c r="H38" s="50">
        <f>E38*F38*G38</f>
        <v>6.9999999999999999E-6</v>
      </c>
      <c r="I38" s="164">
        <f>32.66*1.2</f>
        <v>39.191999999999993</v>
      </c>
      <c r="J38" s="169">
        <f>I38</f>
        <v>39.191999999999993</v>
      </c>
      <c r="K38" s="172" t="s">
        <v>184</v>
      </c>
      <c r="L38" s="177">
        <f>I38*20</f>
        <v>783.83999999999992</v>
      </c>
      <c r="M38" s="92" t="str">
        <f t="shared" ref="M38:N43" si="72">A38</f>
        <v>С37</v>
      </c>
      <c r="N38" s="92" t="str">
        <f t="shared" si="72"/>
        <v>Трубопровод Гидрогенизат из R-105 Рег.№ТТ-386</v>
      </c>
      <c r="O38" s="92" t="str">
        <f t="shared" ref="O38:O43" si="73">D38</f>
        <v>Полное-пожар</v>
      </c>
      <c r="P38" s="92">
        <v>20.8</v>
      </c>
      <c r="Q38" s="92">
        <v>28.9</v>
      </c>
      <c r="R38" s="92">
        <v>41.7</v>
      </c>
      <c r="S38" s="92">
        <v>78.099999999999994</v>
      </c>
      <c r="T38" s="92" t="s">
        <v>85</v>
      </c>
      <c r="U38" s="92" t="s">
        <v>85</v>
      </c>
      <c r="V38" s="92" t="s">
        <v>85</v>
      </c>
      <c r="W38" s="92" t="s">
        <v>85</v>
      </c>
      <c r="X38" s="92" t="s">
        <v>85</v>
      </c>
      <c r="Y38" s="92" t="s">
        <v>85</v>
      </c>
      <c r="Z38" s="92" t="s">
        <v>85</v>
      </c>
      <c r="AA38" s="92" t="s">
        <v>85</v>
      </c>
      <c r="AB38" s="92" t="s">
        <v>85</v>
      </c>
      <c r="AC38" s="92" t="s">
        <v>85</v>
      </c>
      <c r="AD38" s="92" t="s">
        <v>85</v>
      </c>
      <c r="AE38" s="92" t="s">
        <v>85</v>
      </c>
      <c r="AF38" s="92" t="s">
        <v>85</v>
      </c>
      <c r="AG38" s="92" t="s">
        <v>85</v>
      </c>
      <c r="AH38" s="92" t="s">
        <v>85</v>
      </c>
      <c r="AI38" t="s">
        <v>85</v>
      </c>
      <c r="AJ38" s="52">
        <v>1</v>
      </c>
      <c r="AK38" s="52">
        <v>2</v>
      </c>
      <c r="AL38" s="165">
        <v>0.35</v>
      </c>
      <c r="AM38" s="165">
        <v>0.09</v>
      </c>
      <c r="AN38" s="165">
        <v>7</v>
      </c>
      <c r="AO38" s="92"/>
      <c r="AP38" s="92"/>
      <c r="AQ38" s="93">
        <f>AM38*I38+AL38</f>
        <v>3.8772799999999994</v>
      </c>
      <c r="AR38" s="93">
        <f>0.1*AQ38</f>
        <v>0.38772799999999996</v>
      </c>
      <c r="AS38" s="94">
        <f>AJ38*3+0.25*AK38</f>
        <v>3.5</v>
      </c>
      <c r="AT38" s="94">
        <f>SUM(AQ38:AS38)/4</f>
        <v>1.9412519999999998</v>
      </c>
      <c r="AU38" s="93">
        <f>10068.2*J38*POWER(10,-6)</f>
        <v>0.39459289439999989</v>
      </c>
      <c r="AV38" s="94">
        <f t="shared" ref="AV38:AV43" si="74">AU38+AT38+AS38+AR38+AQ38</f>
        <v>10.100852894399999</v>
      </c>
      <c r="AW38" s="95">
        <f>AJ38*H38</f>
        <v>6.9999999999999999E-6</v>
      </c>
      <c r="AX38" s="95">
        <f>H38*AK38</f>
        <v>1.4E-5</v>
      </c>
      <c r="AY38" s="95">
        <f>H38*AV38</f>
        <v>7.0705970260799989E-5</v>
      </c>
    </row>
    <row r="39" spans="1:51" ht="15" thickBot="1" x14ac:dyDescent="0.35">
      <c r="A39" s="48" t="s">
        <v>473</v>
      </c>
      <c r="B39" s="48" t="str">
        <f>B38</f>
        <v>Трубопровод Гидрогенизат из R-105 Рег.№ТТ-386</v>
      </c>
      <c r="C39" s="179" t="s">
        <v>169</v>
      </c>
      <c r="D39" s="49" t="s">
        <v>63</v>
      </c>
      <c r="E39" s="167">
        <f>E38</f>
        <v>9.9999999999999995E-8</v>
      </c>
      <c r="F39" s="168">
        <f>F38</f>
        <v>350</v>
      </c>
      <c r="G39" s="48">
        <v>0.04</v>
      </c>
      <c r="H39" s="50">
        <f t="shared" ref="H39:H43" si="75">E39*F39*G39</f>
        <v>1.3999999999999999E-6</v>
      </c>
      <c r="I39" s="162">
        <f>I38</f>
        <v>39.191999999999993</v>
      </c>
      <c r="J39" s="170">
        <v>0.38</v>
      </c>
      <c r="K39" s="172" t="s">
        <v>185</v>
      </c>
      <c r="L39" s="177">
        <v>0</v>
      </c>
      <c r="M39" s="92" t="str">
        <f t="shared" si="72"/>
        <v>С38</v>
      </c>
      <c r="N39" s="92" t="str">
        <f t="shared" si="72"/>
        <v>Трубопровод Гидрогенизат из R-105 Рег.№ТТ-386</v>
      </c>
      <c r="O39" s="92" t="str">
        <f t="shared" si="73"/>
        <v>Полное-взрыв</v>
      </c>
      <c r="P39" s="92" t="s">
        <v>85</v>
      </c>
      <c r="Q39" s="92" t="s">
        <v>85</v>
      </c>
      <c r="R39" s="92" t="s">
        <v>85</v>
      </c>
      <c r="S39" s="92" t="s">
        <v>85</v>
      </c>
      <c r="T39" s="92">
        <v>0</v>
      </c>
      <c r="U39" s="92">
        <v>0</v>
      </c>
      <c r="V39" s="92">
        <v>67.099999999999994</v>
      </c>
      <c r="W39" s="92">
        <v>183.1</v>
      </c>
      <c r="X39" s="92">
        <v>313.60000000000002</v>
      </c>
      <c r="Y39" s="92" t="s">
        <v>85</v>
      </c>
      <c r="Z39" s="92" t="s">
        <v>85</v>
      </c>
      <c r="AA39" s="92" t="s">
        <v>85</v>
      </c>
      <c r="AB39" s="92" t="s">
        <v>85</v>
      </c>
      <c r="AC39" s="92" t="s">
        <v>85</v>
      </c>
      <c r="AD39" s="92" t="s">
        <v>85</v>
      </c>
      <c r="AE39" s="92" t="s">
        <v>85</v>
      </c>
      <c r="AF39" s="92" t="s">
        <v>85</v>
      </c>
      <c r="AG39" s="92" t="s">
        <v>85</v>
      </c>
      <c r="AH39" s="92" t="s">
        <v>85</v>
      </c>
      <c r="AI39" t="s">
        <v>85</v>
      </c>
      <c r="AJ39" s="52">
        <v>2</v>
      </c>
      <c r="AK39" s="52">
        <v>2</v>
      </c>
      <c r="AL39" s="92">
        <f>AL38</f>
        <v>0.35</v>
      </c>
      <c r="AM39" s="92">
        <f>AM38</f>
        <v>0.09</v>
      </c>
      <c r="AN39" s="92">
        <f>AN38</f>
        <v>7</v>
      </c>
      <c r="AO39" s="92"/>
      <c r="AP39" s="92"/>
      <c r="AQ39" s="93">
        <f>AM39*I39+AL39</f>
        <v>3.8772799999999994</v>
      </c>
      <c r="AR39" s="93">
        <f t="shared" ref="AR39:AR43" si="76">0.1*AQ39</f>
        <v>0.38772799999999996</v>
      </c>
      <c r="AS39" s="94">
        <f t="shared" ref="AS39:AS43" si="77">AJ39*3+0.25*AK39</f>
        <v>6.5</v>
      </c>
      <c r="AT39" s="94">
        <f t="shared" ref="AT39:AT43" si="78">SUM(AQ39:AS39)/4</f>
        <v>2.6912519999999995</v>
      </c>
      <c r="AU39" s="93">
        <f>10068.2*J39*POWER(10,-6)*10</f>
        <v>3.825916E-2</v>
      </c>
      <c r="AV39" s="94">
        <f t="shared" si="74"/>
        <v>13.494519159999998</v>
      </c>
      <c r="AW39" s="95">
        <f t="shared" ref="AW39:AW43" si="79">AJ39*H39</f>
        <v>2.7999999999999999E-6</v>
      </c>
      <c r="AX39" s="95">
        <f t="shared" ref="AX39:AX43" si="80">H39*AK39</f>
        <v>2.7999999999999999E-6</v>
      </c>
      <c r="AY39" s="95">
        <f t="shared" ref="AY39:AY43" si="81">H39*AV39</f>
        <v>1.8892326823999997E-5</v>
      </c>
    </row>
    <row r="40" spans="1:51" x14ac:dyDescent="0.3">
      <c r="A40" s="48" t="s">
        <v>474</v>
      </c>
      <c r="B40" s="48" t="str">
        <f>B38</f>
        <v>Трубопровод Гидрогенизат из R-105 Рег.№ТТ-386</v>
      </c>
      <c r="C40" s="179" t="s">
        <v>170</v>
      </c>
      <c r="D40" s="49" t="s">
        <v>61</v>
      </c>
      <c r="E40" s="167">
        <f>E38</f>
        <v>9.9999999999999995E-8</v>
      </c>
      <c r="F40" s="168">
        <f>F38</f>
        <v>350</v>
      </c>
      <c r="G40" s="48">
        <v>0.76</v>
      </c>
      <c r="H40" s="50">
        <f t="shared" si="75"/>
        <v>2.6599999999999999E-5</v>
      </c>
      <c r="I40" s="162">
        <f>I38</f>
        <v>39.191999999999993</v>
      </c>
      <c r="J40" s="171">
        <v>0</v>
      </c>
      <c r="K40" s="172" t="s">
        <v>186</v>
      </c>
      <c r="L40" s="177">
        <v>0</v>
      </c>
      <c r="M40" s="92" t="str">
        <f t="shared" si="72"/>
        <v>С39</v>
      </c>
      <c r="N40" s="92" t="str">
        <f t="shared" si="72"/>
        <v>Трубопровод Гидрогенизат из R-105 Рег.№ТТ-386</v>
      </c>
      <c r="O40" s="92" t="str">
        <f t="shared" si="73"/>
        <v>Полное-ликвидация</v>
      </c>
      <c r="P40" s="92" t="s">
        <v>85</v>
      </c>
      <c r="Q40" s="92" t="s">
        <v>85</v>
      </c>
      <c r="R40" s="92" t="s">
        <v>85</v>
      </c>
      <c r="S40" s="92" t="s">
        <v>85</v>
      </c>
      <c r="T40" s="92" t="s">
        <v>85</v>
      </c>
      <c r="U40" s="92" t="s">
        <v>85</v>
      </c>
      <c r="V40" s="92" t="s">
        <v>85</v>
      </c>
      <c r="W40" s="92" t="s">
        <v>85</v>
      </c>
      <c r="X40" s="92" t="s">
        <v>85</v>
      </c>
      <c r="Y40" s="92" t="s">
        <v>85</v>
      </c>
      <c r="Z40" s="92" t="s">
        <v>85</v>
      </c>
      <c r="AA40" s="92" t="s">
        <v>85</v>
      </c>
      <c r="AB40" s="92" t="s">
        <v>85</v>
      </c>
      <c r="AC40" s="92" t="s">
        <v>85</v>
      </c>
      <c r="AD40" s="92" t="s">
        <v>85</v>
      </c>
      <c r="AE40" s="92" t="s">
        <v>85</v>
      </c>
      <c r="AF40" s="92" t="s">
        <v>85</v>
      </c>
      <c r="AG40" s="92" t="s">
        <v>85</v>
      </c>
      <c r="AH40" s="92" t="s">
        <v>85</v>
      </c>
      <c r="AI40" t="s">
        <v>85</v>
      </c>
      <c r="AJ40" s="92">
        <v>0</v>
      </c>
      <c r="AK40" s="92">
        <v>0</v>
      </c>
      <c r="AL40" s="92">
        <f>AL38</f>
        <v>0.35</v>
      </c>
      <c r="AM40" s="92">
        <f>AM38</f>
        <v>0.09</v>
      </c>
      <c r="AN40" s="92">
        <f>AN38</f>
        <v>7</v>
      </c>
      <c r="AO40" s="92"/>
      <c r="AP40" s="92"/>
      <c r="AQ40" s="93">
        <f>AM40*I40*0.1+AL40</f>
        <v>0.70272799999999991</v>
      </c>
      <c r="AR40" s="93">
        <f t="shared" si="76"/>
        <v>7.0272799999999996E-2</v>
      </c>
      <c r="AS40" s="94">
        <f t="shared" si="77"/>
        <v>0</v>
      </c>
      <c r="AT40" s="94">
        <f t="shared" si="78"/>
        <v>0.19325019999999998</v>
      </c>
      <c r="AU40" s="93">
        <f>1333*J39*POWER(10,-6)</f>
        <v>5.0653999999999999E-4</v>
      </c>
      <c r="AV40" s="94">
        <f t="shared" si="74"/>
        <v>0.96675753999999992</v>
      </c>
      <c r="AW40" s="95">
        <f t="shared" si="79"/>
        <v>0</v>
      </c>
      <c r="AX40" s="95">
        <f t="shared" si="80"/>
        <v>0</v>
      </c>
      <c r="AY40" s="95">
        <f t="shared" si="81"/>
        <v>2.5715750563999997E-5</v>
      </c>
    </row>
    <row r="41" spans="1:51" x14ac:dyDescent="0.3">
      <c r="A41" s="48" t="s">
        <v>475</v>
      </c>
      <c r="B41" s="48" t="str">
        <f>B38</f>
        <v>Трубопровод Гидрогенизат из R-105 Рег.№ТТ-386</v>
      </c>
      <c r="C41" s="179" t="s">
        <v>171</v>
      </c>
      <c r="D41" s="49" t="s">
        <v>86</v>
      </c>
      <c r="E41" s="166">
        <v>4.9999999999999998E-7</v>
      </c>
      <c r="F41" s="168">
        <f>F38</f>
        <v>350</v>
      </c>
      <c r="G41" s="48">
        <v>0.2</v>
      </c>
      <c r="H41" s="50">
        <f t="shared" si="75"/>
        <v>3.5000000000000004E-5</v>
      </c>
      <c r="I41" s="162">
        <f>0.15*I38</f>
        <v>5.8787999999999991</v>
      </c>
      <c r="J41" s="169">
        <f>I41</f>
        <v>5.8787999999999991</v>
      </c>
      <c r="K41" s="174" t="s">
        <v>188</v>
      </c>
      <c r="L41" s="178">
        <v>45390</v>
      </c>
      <c r="M41" s="92" t="str">
        <f t="shared" si="72"/>
        <v>С40</v>
      </c>
      <c r="N41" s="92" t="str">
        <f t="shared" si="72"/>
        <v>Трубопровод Гидрогенизат из R-105 Рег.№ТТ-386</v>
      </c>
      <c r="O41" s="92" t="str">
        <f t="shared" si="73"/>
        <v>Частичное-пожар</v>
      </c>
      <c r="P41" s="92">
        <v>14.1</v>
      </c>
      <c r="Q41" s="92">
        <v>18.8</v>
      </c>
      <c r="R41" s="92">
        <v>25.7</v>
      </c>
      <c r="S41" s="92">
        <v>46.4</v>
      </c>
      <c r="T41" s="92" t="s">
        <v>85</v>
      </c>
      <c r="U41" s="92" t="s">
        <v>85</v>
      </c>
      <c r="V41" s="92" t="s">
        <v>85</v>
      </c>
      <c r="W41" s="92" t="s">
        <v>85</v>
      </c>
      <c r="X41" s="92" t="s">
        <v>85</v>
      </c>
      <c r="Y41" s="92" t="s">
        <v>85</v>
      </c>
      <c r="Z41" s="92" t="s">
        <v>85</v>
      </c>
      <c r="AA41" s="92" t="s">
        <v>85</v>
      </c>
      <c r="AB41" s="92" t="s">
        <v>85</v>
      </c>
      <c r="AC41" s="92" t="s">
        <v>85</v>
      </c>
      <c r="AD41" s="92" t="s">
        <v>85</v>
      </c>
      <c r="AE41" s="92" t="s">
        <v>85</v>
      </c>
      <c r="AF41" s="92" t="s">
        <v>85</v>
      </c>
      <c r="AG41" s="92" t="s">
        <v>85</v>
      </c>
      <c r="AH41" s="92" t="s">
        <v>85</v>
      </c>
      <c r="AI41" t="s">
        <v>85</v>
      </c>
      <c r="AJ41" s="92">
        <v>0</v>
      </c>
      <c r="AK41" s="92">
        <v>2</v>
      </c>
      <c r="AL41" s="92">
        <f>0.1*AL38</f>
        <v>3.4999999999999996E-2</v>
      </c>
      <c r="AM41" s="92">
        <f>AM38</f>
        <v>0.09</v>
      </c>
      <c r="AN41" s="92">
        <f>ROUNDUP(AN38/3,0)</f>
        <v>3</v>
      </c>
      <c r="AO41" s="92"/>
      <c r="AP41" s="92"/>
      <c r="AQ41" s="93">
        <f>AM41*I41+AL41</f>
        <v>0.56409199999999993</v>
      </c>
      <c r="AR41" s="93">
        <f t="shared" si="76"/>
        <v>5.6409199999999993E-2</v>
      </c>
      <c r="AS41" s="94">
        <f t="shared" si="77"/>
        <v>0.5</v>
      </c>
      <c r="AT41" s="94">
        <f t="shared" si="78"/>
        <v>0.28012529999999997</v>
      </c>
      <c r="AU41" s="93">
        <f>10068.2*J41*POWER(10,-6)</f>
        <v>5.9188934159999991E-2</v>
      </c>
      <c r="AV41" s="94">
        <f t="shared" si="74"/>
        <v>1.4598154341599998</v>
      </c>
      <c r="AW41" s="95">
        <f t="shared" si="79"/>
        <v>0</v>
      </c>
      <c r="AX41" s="95">
        <f t="shared" si="80"/>
        <v>7.0000000000000007E-5</v>
      </c>
      <c r="AY41" s="95">
        <f t="shared" si="81"/>
        <v>5.1093540195599996E-5</v>
      </c>
    </row>
    <row r="42" spans="1:51" x14ac:dyDescent="0.3">
      <c r="A42" s="48" t="s">
        <v>476</v>
      </c>
      <c r="B42" s="48" t="str">
        <f>B38</f>
        <v>Трубопровод Гидрогенизат из R-105 Рег.№ТТ-386</v>
      </c>
      <c r="C42" s="179" t="s">
        <v>172</v>
      </c>
      <c r="D42" s="49" t="s">
        <v>174</v>
      </c>
      <c r="E42" s="167">
        <f>E41</f>
        <v>4.9999999999999998E-7</v>
      </c>
      <c r="F42" s="168">
        <f>F38</f>
        <v>350</v>
      </c>
      <c r="G42" s="48">
        <v>0.04</v>
      </c>
      <c r="H42" s="50">
        <f t="shared" si="75"/>
        <v>6.9999999999999999E-6</v>
      </c>
      <c r="I42" s="162">
        <f>0.15*I38</f>
        <v>5.8787999999999991</v>
      </c>
      <c r="J42" s="169">
        <f>0.15*J39</f>
        <v>5.6999999999999995E-2</v>
      </c>
      <c r="K42" s="174" t="s">
        <v>189</v>
      </c>
      <c r="L42" s="178">
        <v>3</v>
      </c>
      <c r="M42" s="92" t="str">
        <f t="shared" si="72"/>
        <v>С41</v>
      </c>
      <c r="N42" s="92" t="str">
        <f t="shared" si="72"/>
        <v>Трубопровод Гидрогенизат из R-105 Рег.№ТТ-386</v>
      </c>
      <c r="O42" s="92" t="str">
        <f t="shared" si="73"/>
        <v>Частичное-пожар-вспышка</v>
      </c>
      <c r="P42" s="92" t="s">
        <v>85</v>
      </c>
      <c r="Q42" s="92" t="s">
        <v>85</v>
      </c>
      <c r="R42" s="92" t="s">
        <v>85</v>
      </c>
      <c r="S42" s="92" t="s">
        <v>85</v>
      </c>
      <c r="T42" s="92" t="s">
        <v>85</v>
      </c>
      <c r="U42" s="92" t="s">
        <v>85</v>
      </c>
      <c r="V42" s="92" t="s">
        <v>85</v>
      </c>
      <c r="W42" s="92" t="s">
        <v>85</v>
      </c>
      <c r="X42" s="92" t="s">
        <v>85</v>
      </c>
      <c r="Y42" s="92" t="s">
        <v>85</v>
      </c>
      <c r="Z42" s="92" t="s">
        <v>85</v>
      </c>
      <c r="AA42" s="92">
        <v>13.02</v>
      </c>
      <c r="AB42" s="92">
        <v>15.62</v>
      </c>
      <c r="AC42" s="92" t="s">
        <v>85</v>
      </c>
      <c r="AD42" s="92" t="s">
        <v>85</v>
      </c>
      <c r="AE42" s="92" t="s">
        <v>85</v>
      </c>
      <c r="AF42" s="92" t="s">
        <v>85</v>
      </c>
      <c r="AG42" s="92" t="s">
        <v>85</v>
      </c>
      <c r="AH42" s="92" t="s">
        <v>85</v>
      </c>
      <c r="AI42" t="s">
        <v>85</v>
      </c>
      <c r="AJ42" s="92">
        <v>0</v>
      </c>
      <c r="AK42" s="92">
        <v>1</v>
      </c>
      <c r="AL42" s="92">
        <f t="shared" ref="AL42:AL43" si="82">0.1*AL39</f>
        <v>3.4999999999999996E-2</v>
      </c>
      <c r="AM42" s="92">
        <f>AM38</f>
        <v>0.09</v>
      </c>
      <c r="AN42" s="92">
        <f>ROUNDUP(AN38/3,0)</f>
        <v>3</v>
      </c>
      <c r="AO42" s="92"/>
      <c r="AP42" s="92"/>
      <c r="AQ42" s="93">
        <f t="shared" ref="AQ42" si="83">AM42*I42+AL42</f>
        <v>0.56409199999999993</v>
      </c>
      <c r="AR42" s="93">
        <f t="shared" si="76"/>
        <v>5.6409199999999993E-2</v>
      </c>
      <c r="AS42" s="94">
        <f t="shared" si="77"/>
        <v>0.25</v>
      </c>
      <c r="AT42" s="94">
        <f t="shared" si="78"/>
        <v>0.21762529999999997</v>
      </c>
      <c r="AU42" s="93">
        <f>10068.2*J42*POWER(10,-6)*10</f>
        <v>5.7388739999999997E-3</v>
      </c>
      <c r="AV42" s="94">
        <f t="shared" si="74"/>
        <v>1.0938653739999999</v>
      </c>
      <c r="AW42" s="95">
        <f t="shared" si="79"/>
        <v>0</v>
      </c>
      <c r="AX42" s="95">
        <f t="shared" si="80"/>
        <v>6.9999999999999999E-6</v>
      </c>
      <c r="AY42" s="95">
        <f t="shared" si="81"/>
        <v>7.6570576179999993E-6</v>
      </c>
    </row>
    <row r="43" spans="1:51" ht="15" thickBot="1" x14ac:dyDescent="0.35">
      <c r="A43" s="48" t="s">
        <v>477</v>
      </c>
      <c r="B43" s="271" t="str">
        <f>B38</f>
        <v>Трубопровод Гидрогенизат из R-105 Рег.№ТТ-386</v>
      </c>
      <c r="C43" s="272" t="s">
        <v>173</v>
      </c>
      <c r="D43" s="273" t="s">
        <v>62</v>
      </c>
      <c r="E43" s="274">
        <f>E41</f>
        <v>4.9999999999999998E-7</v>
      </c>
      <c r="F43" s="275">
        <f>F38</f>
        <v>350</v>
      </c>
      <c r="G43" s="271">
        <v>0.76</v>
      </c>
      <c r="H43" s="276">
        <f t="shared" si="75"/>
        <v>1.3300000000000001E-4</v>
      </c>
      <c r="I43" s="277">
        <f>0.15*I38</f>
        <v>5.8787999999999991</v>
      </c>
      <c r="J43" s="278">
        <v>0</v>
      </c>
      <c r="K43" s="279" t="s">
        <v>200</v>
      </c>
      <c r="L43" s="280">
        <v>1</v>
      </c>
      <c r="M43" s="92" t="str">
        <f t="shared" si="72"/>
        <v>С42</v>
      </c>
      <c r="N43" s="92" t="str">
        <f t="shared" si="72"/>
        <v>Трубопровод Гидрогенизат из R-105 Рег.№ТТ-386</v>
      </c>
      <c r="O43" s="92" t="str">
        <f t="shared" si="73"/>
        <v>Частичное-ликвидация</v>
      </c>
      <c r="P43" s="92" t="s">
        <v>85</v>
      </c>
      <c r="Q43" s="92" t="s">
        <v>85</v>
      </c>
      <c r="R43" s="92" t="s">
        <v>85</v>
      </c>
      <c r="S43" s="92" t="s">
        <v>85</v>
      </c>
      <c r="T43" s="92" t="s">
        <v>85</v>
      </c>
      <c r="U43" s="92" t="s">
        <v>85</v>
      </c>
      <c r="V43" s="92" t="s">
        <v>85</v>
      </c>
      <c r="W43" s="92" t="s">
        <v>85</v>
      </c>
      <c r="X43" s="92" t="s">
        <v>85</v>
      </c>
      <c r="Y43" s="92" t="s">
        <v>85</v>
      </c>
      <c r="Z43" s="92" t="s">
        <v>85</v>
      </c>
      <c r="AA43" s="92" t="s">
        <v>85</v>
      </c>
      <c r="AB43" s="92" t="s">
        <v>85</v>
      </c>
      <c r="AC43" s="92" t="s">
        <v>85</v>
      </c>
      <c r="AD43" s="92" t="s">
        <v>85</v>
      </c>
      <c r="AE43" s="92" t="s">
        <v>85</v>
      </c>
      <c r="AF43" s="92" t="s">
        <v>85</v>
      </c>
      <c r="AG43" s="92" t="s">
        <v>85</v>
      </c>
      <c r="AH43" s="92" t="s">
        <v>85</v>
      </c>
      <c r="AI43" t="s">
        <v>85</v>
      </c>
      <c r="AJ43" s="92">
        <v>0</v>
      </c>
      <c r="AK43" s="92">
        <v>0</v>
      </c>
      <c r="AL43" s="92">
        <f t="shared" si="82"/>
        <v>3.4999999999999996E-2</v>
      </c>
      <c r="AM43" s="92">
        <f>AM38</f>
        <v>0.09</v>
      </c>
      <c r="AN43" s="92">
        <f>ROUNDUP(AN38/3,0)</f>
        <v>3</v>
      </c>
      <c r="AO43" s="92"/>
      <c r="AP43" s="92"/>
      <c r="AQ43" s="93">
        <f>AM43*I43*0.1+AL43</f>
        <v>8.7909199999999993E-2</v>
      </c>
      <c r="AR43" s="93">
        <f t="shared" si="76"/>
        <v>8.7909199999999989E-3</v>
      </c>
      <c r="AS43" s="94">
        <f t="shared" si="77"/>
        <v>0</v>
      </c>
      <c r="AT43" s="94">
        <f t="shared" si="78"/>
        <v>2.4175029999999997E-2</v>
      </c>
      <c r="AU43" s="93">
        <f>1333*J42*POWER(10,-6)</f>
        <v>7.598099999999999E-5</v>
      </c>
      <c r="AV43" s="94">
        <f t="shared" si="74"/>
        <v>0.12095113099999999</v>
      </c>
      <c r="AW43" s="95">
        <f t="shared" si="79"/>
        <v>0</v>
      </c>
      <c r="AX43" s="95">
        <f t="shared" si="80"/>
        <v>0</v>
      </c>
      <c r="AY43" s="95">
        <f t="shared" si="81"/>
        <v>1.6086500423E-5</v>
      </c>
    </row>
    <row r="44" spans="1:51" ht="18" customHeight="1" x14ac:dyDescent="0.3">
      <c r="A44" s="48" t="s">
        <v>478</v>
      </c>
      <c r="B44" s="163" t="s">
        <v>331</v>
      </c>
      <c r="C44" s="179" t="s">
        <v>191</v>
      </c>
      <c r="D44" s="49" t="s">
        <v>192</v>
      </c>
      <c r="E44" s="166">
        <v>9.9999999999999995E-8</v>
      </c>
      <c r="F44" s="163">
        <v>730</v>
      </c>
      <c r="G44" s="48">
        <v>0.2</v>
      </c>
      <c r="H44" s="50">
        <f>E44*F44*G44</f>
        <v>1.4600000000000001E-5</v>
      </c>
      <c r="I44" s="164">
        <f>1.2*15.3</f>
        <v>18.36</v>
      </c>
      <c r="J44" s="169">
        <f>I44</f>
        <v>18.36</v>
      </c>
      <c r="K44" s="172" t="s">
        <v>184</v>
      </c>
      <c r="L44" s="177">
        <v>0</v>
      </c>
      <c r="M44" s="92" t="str">
        <f t="shared" ref="M44:N51" si="84">A44</f>
        <v>С43</v>
      </c>
      <c r="N44" s="92" t="str">
        <f t="shared" si="84"/>
        <v>Трубопровод Верхний продукт от Е-107 до Е-108 
Рег.№ТТ-389</v>
      </c>
      <c r="O44" s="92" t="str">
        <f t="shared" ref="O44:O51" si="85">D44</f>
        <v>Полное-факел</v>
      </c>
      <c r="P44" s="92" t="s">
        <v>85</v>
      </c>
      <c r="Q44" s="92" t="s">
        <v>85</v>
      </c>
      <c r="R44" s="92" t="s">
        <v>85</v>
      </c>
      <c r="S44" s="92" t="s">
        <v>85</v>
      </c>
      <c r="T44" s="92" t="s">
        <v>85</v>
      </c>
      <c r="U44" s="92" t="s">
        <v>85</v>
      </c>
      <c r="V44" s="92" t="s">
        <v>85</v>
      </c>
      <c r="W44" s="92" t="s">
        <v>85</v>
      </c>
      <c r="X44" s="92" t="s">
        <v>85</v>
      </c>
      <c r="Y44" s="92">
        <v>36</v>
      </c>
      <c r="Z44" s="92">
        <v>6</v>
      </c>
      <c r="AA44" s="92" t="s">
        <v>85</v>
      </c>
      <c r="AB44" s="92" t="s">
        <v>85</v>
      </c>
      <c r="AC44" s="92" t="s">
        <v>85</v>
      </c>
      <c r="AD44" s="92" t="s">
        <v>85</v>
      </c>
      <c r="AE44" s="92" t="s">
        <v>85</v>
      </c>
      <c r="AF44" s="92" t="s">
        <v>85</v>
      </c>
      <c r="AG44" s="92" t="s">
        <v>85</v>
      </c>
      <c r="AH44" s="92" t="s">
        <v>85</v>
      </c>
      <c r="AI44" t="s">
        <v>85</v>
      </c>
      <c r="AJ44" s="52">
        <v>2</v>
      </c>
      <c r="AK44" s="52">
        <v>3</v>
      </c>
      <c r="AL44" s="165">
        <v>0.75</v>
      </c>
      <c r="AM44" s="165">
        <v>2.7E-2</v>
      </c>
      <c r="AN44" s="165">
        <v>3</v>
      </c>
      <c r="AO44" s="92"/>
      <c r="AP44" s="92"/>
      <c r="AQ44" s="93">
        <f>AM44*I44+AL44</f>
        <v>1.2457199999999999</v>
      </c>
      <c r="AR44" s="93">
        <f>0.1*AQ44</f>
        <v>0.124572</v>
      </c>
      <c r="AS44" s="94">
        <f>AJ44*3+0.25*AK44</f>
        <v>6.75</v>
      </c>
      <c r="AT44" s="94">
        <f>SUM(AQ44:AS44)/4</f>
        <v>2.0300729999999998</v>
      </c>
      <c r="AU44" s="93">
        <f>10068.2*J44*POWER(10,-6)</f>
        <v>0.18485215199999999</v>
      </c>
      <c r="AV44" s="94">
        <f t="shared" ref="AV44:AV51" si="86">AU44+AT44+AS44+AR44+AQ44</f>
        <v>10.335217152</v>
      </c>
      <c r="AW44" s="95">
        <f>AJ44*H44</f>
        <v>2.9200000000000002E-5</v>
      </c>
      <c r="AX44" s="95">
        <f>H44*AK44</f>
        <v>4.3800000000000001E-5</v>
      </c>
      <c r="AY44" s="95">
        <f>H44*AV44</f>
        <v>1.5089417041920001E-4</v>
      </c>
    </row>
    <row r="45" spans="1:51" x14ac:dyDescent="0.3">
      <c r="A45" s="48" t="s">
        <v>479</v>
      </c>
      <c r="B45" s="48" t="str">
        <f>B44</f>
        <v>Трубопровод Верхний продукт от Е-107 до Е-108 
Рег.№ТТ-389</v>
      </c>
      <c r="C45" s="179" t="s">
        <v>169</v>
      </c>
      <c r="D45" s="49" t="s">
        <v>63</v>
      </c>
      <c r="E45" s="167">
        <f>E44</f>
        <v>9.9999999999999995E-8</v>
      </c>
      <c r="F45" s="168">
        <f>F44</f>
        <v>730</v>
      </c>
      <c r="G45" s="48">
        <v>0.1152</v>
      </c>
      <c r="H45" s="50">
        <f t="shared" ref="H45:H51" si="87">E45*F45*G45</f>
        <v>8.4095999999999999E-6</v>
      </c>
      <c r="I45" s="162">
        <f>I44</f>
        <v>18.36</v>
      </c>
      <c r="J45" s="180">
        <f>0.067*I44</f>
        <v>1.2301200000000001</v>
      </c>
      <c r="K45" s="174" t="s">
        <v>185</v>
      </c>
      <c r="L45" s="178">
        <v>12</v>
      </c>
      <c r="M45" s="92" t="str">
        <f t="shared" si="84"/>
        <v>С44</v>
      </c>
      <c r="N45" s="92" t="str">
        <f t="shared" si="84"/>
        <v>Трубопровод Верхний продукт от Е-107 до Е-108 
Рег.№ТТ-389</v>
      </c>
      <c r="O45" s="92" t="str">
        <f t="shared" si="85"/>
        <v>Полное-взрыв</v>
      </c>
      <c r="P45" s="92" t="s">
        <v>85</v>
      </c>
      <c r="Q45" s="92" t="s">
        <v>85</v>
      </c>
      <c r="R45" s="92" t="s">
        <v>85</v>
      </c>
      <c r="S45" s="92" t="s">
        <v>85</v>
      </c>
      <c r="T45" s="92">
        <v>0</v>
      </c>
      <c r="U45" s="92">
        <v>0</v>
      </c>
      <c r="V45" s="92">
        <v>99.6</v>
      </c>
      <c r="W45" s="92">
        <v>271.10000000000002</v>
      </c>
      <c r="X45" s="92">
        <v>464.1</v>
      </c>
      <c r="Y45" s="92" t="s">
        <v>85</v>
      </c>
      <c r="Z45" s="92" t="s">
        <v>85</v>
      </c>
      <c r="AA45" s="92" t="s">
        <v>85</v>
      </c>
      <c r="AB45" s="92" t="s">
        <v>85</v>
      </c>
      <c r="AC45" s="92" t="s">
        <v>85</v>
      </c>
      <c r="AD45" s="92" t="s">
        <v>85</v>
      </c>
      <c r="AE45" s="92" t="s">
        <v>85</v>
      </c>
      <c r="AF45" s="92" t="s">
        <v>85</v>
      </c>
      <c r="AG45" s="92" t="s">
        <v>85</v>
      </c>
      <c r="AH45" s="92" t="s">
        <v>85</v>
      </c>
      <c r="AI45" t="s">
        <v>85</v>
      </c>
      <c r="AJ45" s="52">
        <v>4</v>
      </c>
      <c r="AK45" s="52">
        <v>5</v>
      </c>
      <c r="AL45" s="92">
        <f>AL44</f>
        <v>0.75</v>
      </c>
      <c r="AM45" s="92">
        <f>AM44</f>
        <v>2.7E-2</v>
      </c>
      <c r="AN45" s="92">
        <f>AN44</f>
        <v>3</v>
      </c>
      <c r="AO45" s="92"/>
      <c r="AP45" s="92"/>
      <c r="AQ45" s="93">
        <f>AM45*I45+AL45</f>
        <v>1.2457199999999999</v>
      </c>
      <c r="AR45" s="93">
        <f t="shared" ref="AR45:AR51" si="88">0.1*AQ45</f>
        <v>0.124572</v>
      </c>
      <c r="AS45" s="94">
        <f t="shared" ref="AS45:AS51" si="89">AJ45*3+0.25*AK45</f>
        <v>13.25</v>
      </c>
      <c r="AT45" s="94">
        <f t="shared" ref="AT45:AT51" si="90">SUM(AQ45:AS45)/4</f>
        <v>3.6550729999999998</v>
      </c>
      <c r="AU45" s="93">
        <f>10068.2*J45*POWER(10,-6)*10</f>
        <v>0.12385094184000001</v>
      </c>
      <c r="AV45" s="94">
        <f t="shared" si="86"/>
        <v>18.399215941839998</v>
      </c>
      <c r="AW45" s="95">
        <f t="shared" ref="AW45:AW51" si="91">AJ45*H45</f>
        <v>3.36384E-5</v>
      </c>
      <c r="AX45" s="95">
        <f t="shared" ref="AX45:AX51" si="92">H45*AK45</f>
        <v>4.2048000000000001E-5</v>
      </c>
      <c r="AY45" s="95">
        <f t="shared" ref="AY45:AY51" si="93">H45*AV45</f>
        <v>1.5473004638449765E-4</v>
      </c>
    </row>
    <row r="46" spans="1:51" x14ac:dyDescent="0.3">
      <c r="A46" s="48" t="s">
        <v>480</v>
      </c>
      <c r="B46" s="48" t="str">
        <f>B44</f>
        <v>Трубопровод Верхний продукт от Е-107 до Е-108 
Рег.№ТТ-389</v>
      </c>
      <c r="C46" s="179" t="s">
        <v>193</v>
      </c>
      <c r="D46" s="49" t="s">
        <v>194</v>
      </c>
      <c r="E46" s="167">
        <f>E44</f>
        <v>9.9999999999999995E-8</v>
      </c>
      <c r="F46" s="168">
        <f>F44</f>
        <v>730</v>
      </c>
      <c r="G46" s="48">
        <v>7.6799999999999993E-2</v>
      </c>
      <c r="H46" s="50">
        <f t="shared" si="87"/>
        <v>5.6063999999999994E-6</v>
      </c>
      <c r="I46" s="162">
        <f>I44</f>
        <v>18.36</v>
      </c>
      <c r="J46" s="169">
        <f>I44</f>
        <v>18.36</v>
      </c>
      <c r="K46" s="174" t="s">
        <v>186</v>
      </c>
      <c r="L46" s="178">
        <v>0</v>
      </c>
      <c r="M46" s="92" t="str">
        <f t="shared" si="84"/>
        <v>С45</v>
      </c>
      <c r="N46" s="92" t="str">
        <f t="shared" si="84"/>
        <v>Трубопровод Верхний продукт от Е-107 до Е-108 
Рег.№ТТ-389</v>
      </c>
      <c r="O46" s="92" t="str">
        <f t="shared" si="85"/>
        <v>Полное-вспышка</v>
      </c>
      <c r="P46" s="92" t="s">
        <v>85</v>
      </c>
      <c r="Q46" s="92" t="s">
        <v>85</v>
      </c>
      <c r="R46" s="92" t="s">
        <v>85</v>
      </c>
      <c r="S46" s="92" t="s">
        <v>85</v>
      </c>
      <c r="T46" s="92" t="s">
        <v>85</v>
      </c>
      <c r="U46" s="92" t="s">
        <v>85</v>
      </c>
      <c r="V46" s="92" t="s">
        <v>85</v>
      </c>
      <c r="W46" s="92" t="s">
        <v>85</v>
      </c>
      <c r="X46" s="92" t="s">
        <v>85</v>
      </c>
      <c r="Y46" s="92" t="s">
        <v>85</v>
      </c>
      <c r="Z46" s="92" t="s">
        <v>85</v>
      </c>
      <c r="AA46" s="92">
        <v>87.57</v>
      </c>
      <c r="AB46" s="92">
        <v>105.08</v>
      </c>
      <c r="AC46" s="92" t="s">
        <v>85</v>
      </c>
      <c r="AD46" s="92" t="s">
        <v>85</v>
      </c>
      <c r="AE46" s="92" t="s">
        <v>85</v>
      </c>
      <c r="AF46" s="92" t="s">
        <v>85</v>
      </c>
      <c r="AG46" s="92" t="s">
        <v>85</v>
      </c>
      <c r="AH46" s="92" t="s">
        <v>85</v>
      </c>
      <c r="AI46" t="s">
        <v>85</v>
      </c>
      <c r="AJ46" s="92">
        <v>0</v>
      </c>
      <c r="AK46" s="92">
        <v>0</v>
      </c>
      <c r="AL46" s="92">
        <f>AL44</f>
        <v>0.75</v>
      </c>
      <c r="AM46" s="92">
        <f>AM44</f>
        <v>2.7E-2</v>
      </c>
      <c r="AN46" s="92">
        <f>AN44</f>
        <v>3</v>
      </c>
      <c r="AO46" s="92"/>
      <c r="AP46" s="92"/>
      <c r="AQ46" s="93">
        <f>AM46*I46*0.1+AL46</f>
        <v>0.79957199999999995</v>
      </c>
      <c r="AR46" s="93">
        <f t="shared" si="88"/>
        <v>7.9957200000000006E-2</v>
      </c>
      <c r="AS46" s="94">
        <f t="shared" si="89"/>
        <v>0</v>
      </c>
      <c r="AT46" s="94">
        <f t="shared" si="90"/>
        <v>0.21988229999999997</v>
      </c>
      <c r="AU46" s="93">
        <f>1333*J44*POWER(10,-6)</f>
        <v>2.447388E-2</v>
      </c>
      <c r="AV46" s="94">
        <f t="shared" si="86"/>
        <v>1.1238853799999999</v>
      </c>
      <c r="AW46" s="95">
        <f t="shared" si="91"/>
        <v>0</v>
      </c>
      <c r="AX46" s="95">
        <f t="shared" si="92"/>
        <v>0</v>
      </c>
      <c r="AY46" s="95">
        <f t="shared" si="93"/>
        <v>6.3009509944319989E-6</v>
      </c>
    </row>
    <row r="47" spans="1:51" x14ac:dyDescent="0.3">
      <c r="A47" s="48" t="s">
        <v>481</v>
      </c>
      <c r="B47" s="48" t="str">
        <f>B44</f>
        <v>Трубопровод Верхний продукт от Е-107 до Е-108 
Рег.№ТТ-389</v>
      </c>
      <c r="C47" s="179" t="s">
        <v>170</v>
      </c>
      <c r="D47" s="49" t="s">
        <v>61</v>
      </c>
      <c r="E47" s="167">
        <f>E44</f>
        <v>9.9999999999999995E-8</v>
      </c>
      <c r="F47" s="168">
        <f>F44</f>
        <v>730</v>
      </c>
      <c r="G47" s="48">
        <v>0.60799999999999998</v>
      </c>
      <c r="H47" s="50">
        <f t="shared" si="87"/>
        <v>4.4384000000000001E-5</v>
      </c>
      <c r="I47" s="162">
        <f>I44</f>
        <v>18.36</v>
      </c>
      <c r="J47" s="171">
        <v>0</v>
      </c>
      <c r="K47" s="174" t="s">
        <v>188</v>
      </c>
      <c r="L47" s="178">
        <v>45390</v>
      </c>
      <c r="M47" s="92" t="str">
        <f t="shared" si="84"/>
        <v>С46</v>
      </c>
      <c r="N47" s="92" t="str">
        <f t="shared" si="84"/>
        <v>Трубопровод Верхний продукт от Е-107 до Е-108 
Рег.№ТТ-389</v>
      </c>
      <c r="O47" s="92" t="str">
        <f t="shared" si="85"/>
        <v>Полное-ликвидация</v>
      </c>
      <c r="P47" s="92" t="s">
        <v>85</v>
      </c>
      <c r="Q47" s="92" t="s">
        <v>85</v>
      </c>
      <c r="R47" s="92" t="s">
        <v>85</v>
      </c>
      <c r="S47" s="92" t="s">
        <v>85</v>
      </c>
      <c r="T47" s="92" t="s">
        <v>85</v>
      </c>
      <c r="U47" s="92" t="s">
        <v>85</v>
      </c>
      <c r="V47" s="92" t="s">
        <v>85</v>
      </c>
      <c r="W47" s="92" t="s">
        <v>85</v>
      </c>
      <c r="X47" s="92" t="s">
        <v>85</v>
      </c>
      <c r="Y47" s="92" t="s">
        <v>85</v>
      </c>
      <c r="Z47" s="92" t="s">
        <v>85</v>
      </c>
      <c r="AA47" s="92" t="s">
        <v>85</v>
      </c>
      <c r="AB47" s="92" t="s">
        <v>85</v>
      </c>
      <c r="AC47" s="92" t="s">
        <v>85</v>
      </c>
      <c r="AD47" s="92" t="s">
        <v>85</v>
      </c>
      <c r="AE47" s="92" t="s">
        <v>85</v>
      </c>
      <c r="AF47" s="92" t="s">
        <v>85</v>
      </c>
      <c r="AG47" s="92" t="s">
        <v>85</v>
      </c>
      <c r="AH47" s="92" t="s">
        <v>85</v>
      </c>
      <c r="AI47" t="s">
        <v>85</v>
      </c>
      <c r="AJ47" s="92">
        <v>0</v>
      </c>
      <c r="AK47" s="92">
        <v>0</v>
      </c>
      <c r="AL47" s="92">
        <f>AL44</f>
        <v>0.75</v>
      </c>
      <c r="AM47" s="92">
        <f>AM44</f>
        <v>2.7E-2</v>
      </c>
      <c r="AN47" s="92">
        <f>AN44</f>
        <v>3</v>
      </c>
      <c r="AO47" s="92"/>
      <c r="AP47" s="92"/>
      <c r="AQ47" s="93">
        <f>AM47*I47*0.1+AL47</f>
        <v>0.79957199999999995</v>
      </c>
      <c r="AR47" s="93">
        <f t="shared" si="88"/>
        <v>7.9957200000000006E-2</v>
      </c>
      <c r="AS47" s="94">
        <f t="shared" si="89"/>
        <v>0</v>
      </c>
      <c r="AT47" s="94">
        <f t="shared" si="90"/>
        <v>0.21988229999999997</v>
      </c>
      <c r="AU47" s="93">
        <f>1333*J45*POWER(10,-6)</f>
        <v>1.6397499600000001E-3</v>
      </c>
      <c r="AV47" s="94">
        <f t="shared" si="86"/>
        <v>1.1010512499599998</v>
      </c>
      <c r="AW47" s="95">
        <f t="shared" si="91"/>
        <v>0</v>
      </c>
      <c r="AX47" s="95">
        <f t="shared" si="92"/>
        <v>0</v>
      </c>
      <c r="AY47" s="95">
        <f t="shared" si="93"/>
        <v>4.8869058678224635E-5</v>
      </c>
    </row>
    <row r="48" spans="1:51" x14ac:dyDescent="0.3">
      <c r="A48" s="48" t="s">
        <v>482</v>
      </c>
      <c r="B48" s="48" t="str">
        <f>B44</f>
        <v>Трубопровод Верхний продукт от Е-107 до Е-108 
Рег.№ТТ-389</v>
      </c>
      <c r="C48" s="179" t="s">
        <v>195</v>
      </c>
      <c r="D48" s="49" t="s">
        <v>196</v>
      </c>
      <c r="E48" s="166">
        <v>4.9999999999999998E-7</v>
      </c>
      <c r="F48" s="168">
        <f>F44</f>
        <v>730</v>
      </c>
      <c r="G48" s="48">
        <v>3.5000000000000003E-2</v>
      </c>
      <c r="H48" s="50">
        <f t="shared" si="87"/>
        <v>1.2775000000000001E-5</v>
      </c>
      <c r="I48" s="162">
        <f>0.15*I44</f>
        <v>2.754</v>
      </c>
      <c r="J48" s="169">
        <f>I48</f>
        <v>2.754</v>
      </c>
      <c r="K48" s="174" t="s">
        <v>189</v>
      </c>
      <c r="L48" s="178">
        <v>3</v>
      </c>
      <c r="M48" s="92" t="str">
        <f t="shared" si="84"/>
        <v>С47</v>
      </c>
      <c r="N48" s="92" t="str">
        <f t="shared" si="84"/>
        <v>Трубопровод Верхний продукт от Е-107 до Е-108 
Рег.№ТТ-389</v>
      </c>
      <c r="O48" s="92" t="str">
        <f t="shared" si="85"/>
        <v>Частичное-факел</v>
      </c>
      <c r="P48" s="92" t="s">
        <v>85</v>
      </c>
      <c r="Q48" s="92" t="s">
        <v>85</v>
      </c>
      <c r="R48" s="92" t="s">
        <v>85</v>
      </c>
      <c r="S48" s="92" t="s">
        <v>85</v>
      </c>
      <c r="T48" s="92" t="s">
        <v>85</v>
      </c>
      <c r="U48" s="92" t="s">
        <v>85</v>
      </c>
      <c r="V48" s="92" t="s">
        <v>85</v>
      </c>
      <c r="W48" s="92" t="s">
        <v>85</v>
      </c>
      <c r="X48" s="92" t="s">
        <v>85</v>
      </c>
      <c r="Y48" s="92">
        <v>23</v>
      </c>
      <c r="Z48" s="92">
        <v>4</v>
      </c>
      <c r="AA48" s="92" t="s">
        <v>85</v>
      </c>
      <c r="AB48" s="92" t="s">
        <v>85</v>
      </c>
      <c r="AC48" s="92" t="s">
        <v>85</v>
      </c>
      <c r="AD48" s="92" t="s">
        <v>85</v>
      </c>
      <c r="AE48" s="92" t="s">
        <v>85</v>
      </c>
      <c r="AF48" s="92" t="s">
        <v>85</v>
      </c>
      <c r="AG48" s="92" t="s">
        <v>85</v>
      </c>
      <c r="AH48" s="92" t="s">
        <v>85</v>
      </c>
      <c r="AI48" t="s">
        <v>85</v>
      </c>
      <c r="AJ48" s="92">
        <v>0</v>
      </c>
      <c r="AK48" s="92">
        <v>2</v>
      </c>
      <c r="AL48" s="92">
        <f>0.1*$AL$2</f>
        <v>0.25</v>
      </c>
      <c r="AM48" s="92">
        <f>AM44</f>
        <v>2.7E-2</v>
      </c>
      <c r="AN48" s="92">
        <f>ROUNDUP(AN44/3,0)</f>
        <v>1</v>
      </c>
      <c r="AO48" s="92"/>
      <c r="AP48" s="92"/>
      <c r="AQ48" s="93">
        <f>AM48*I48+AL48</f>
        <v>0.32435799999999998</v>
      </c>
      <c r="AR48" s="93">
        <f t="shared" si="88"/>
        <v>3.2435800000000001E-2</v>
      </c>
      <c r="AS48" s="94">
        <f t="shared" si="89"/>
        <v>0.5</v>
      </c>
      <c r="AT48" s="94">
        <f t="shared" si="90"/>
        <v>0.21419844999999998</v>
      </c>
      <c r="AU48" s="93">
        <f>10068.2*J48*POWER(10,-6)</f>
        <v>2.7727822799999999E-2</v>
      </c>
      <c r="AV48" s="94">
        <f t="shared" si="86"/>
        <v>1.0987200727999999</v>
      </c>
      <c r="AW48" s="95">
        <f t="shared" si="91"/>
        <v>0</v>
      </c>
      <c r="AX48" s="95">
        <f t="shared" si="92"/>
        <v>2.5550000000000001E-5</v>
      </c>
      <c r="AY48" s="95">
        <f t="shared" si="93"/>
        <v>1.403614893002E-5</v>
      </c>
    </row>
    <row r="49" spans="1:51" x14ac:dyDescent="0.3">
      <c r="A49" s="48" t="s">
        <v>483</v>
      </c>
      <c r="B49" s="48" t="str">
        <f>B44</f>
        <v>Трубопровод Верхний продукт от Е-107 до Е-108 
Рег.№ТТ-389</v>
      </c>
      <c r="C49" s="179" t="s">
        <v>197</v>
      </c>
      <c r="D49" s="49" t="s">
        <v>198</v>
      </c>
      <c r="E49" s="167">
        <f>E48</f>
        <v>4.9999999999999998E-7</v>
      </c>
      <c r="F49" s="168">
        <f>F44</f>
        <v>730</v>
      </c>
      <c r="G49" s="48">
        <v>8.3000000000000001E-3</v>
      </c>
      <c r="H49" s="50">
        <f t="shared" si="87"/>
        <v>3.0295E-6</v>
      </c>
      <c r="I49" s="162">
        <f>I48</f>
        <v>2.754</v>
      </c>
      <c r="J49" s="169">
        <f>J45*0.15</f>
        <v>0.18451800000000002</v>
      </c>
      <c r="K49" s="173" t="s">
        <v>200</v>
      </c>
      <c r="L49" s="230">
        <v>4</v>
      </c>
      <c r="M49" s="92" t="str">
        <f t="shared" si="84"/>
        <v>С48</v>
      </c>
      <c r="N49" s="92" t="str">
        <f t="shared" si="84"/>
        <v>Трубопровод Верхний продукт от Е-107 до Е-108 
Рег.№ТТ-389</v>
      </c>
      <c r="O49" s="92" t="str">
        <f t="shared" si="85"/>
        <v>Частичное-взрыв</v>
      </c>
      <c r="P49" s="92" t="s">
        <v>85</v>
      </c>
      <c r="Q49" s="92" t="s">
        <v>85</v>
      </c>
      <c r="R49" s="92" t="s">
        <v>85</v>
      </c>
      <c r="S49" s="92" t="s">
        <v>85</v>
      </c>
      <c r="T49" s="92">
        <v>0</v>
      </c>
      <c r="U49" s="92">
        <v>0</v>
      </c>
      <c r="V49" s="92">
        <v>53.1</v>
      </c>
      <c r="W49" s="92">
        <v>144.1</v>
      </c>
      <c r="X49" s="92">
        <v>246.6</v>
      </c>
      <c r="Y49" s="92" t="s">
        <v>85</v>
      </c>
      <c r="Z49" s="92" t="s">
        <v>85</v>
      </c>
      <c r="AA49" s="92" t="s">
        <v>85</v>
      </c>
      <c r="AB49" s="92" t="s">
        <v>85</v>
      </c>
      <c r="AC49" s="92" t="s">
        <v>85</v>
      </c>
      <c r="AD49" s="92" t="s">
        <v>85</v>
      </c>
      <c r="AE49" s="92" t="s">
        <v>85</v>
      </c>
      <c r="AF49" s="92" t="s">
        <v>85</v>
      </c>
      <c r="AG49" s="92" t="s">
        <v>85</v>
      </c>
      <c r="AH49" s="92" t="s">
        <v>85</v>
      </c>
      <c r="AI49" t="s">
        <v>85</v>
      </c>
      <c r="AJ49" s="92">
        <v>0</v>
      </c>
      <c r="AK49" s="92">
        <v>1</v>
      </c>
      <c r="AL49" s="92">
        <f>0.1*$AL$2</f>
        <v>0.25</v>
      </c>
      <c r="AM49" s="92">
        <f>AM44</f>
        <v>2.7E-2</v>
      </c>
      <c r="AN49" s="92">
        <f>AN48</f>
        <v>1</v>
      </c>
      <c r="AO49" s="92"/>
      <c r="AP49" s="92"/>
      <c r="AQ49" s="93">
        <f t="shared" ref="AQ49:AQ50" si="94">AM49*I49+AL49</f>
        <v>0.32435799999999998</v>
      </c>
      <c r="AR49" s="93">
        <f t="shared" si="88"/>
        <v>3.2435800000000001E-2</v>
      </c>
      <c r="AS49" s="94">
        <f t="shared" si="89"/>
        <v>0.25</v>
      </c>
      <c r="AT49" s="94">
        <f t="shared" si="90"/>
        <v>0.15169844999999998</v>
      </c>
      <c r="AU49" s="93">
        <f>10068.2*J49*POWER(10,-6)*10</f>
        <v>1.8577641276000003E-2</v>
      </c>
      <c r="AV49" s="94">
        <f t="shared" si="86"/>
        <v>0.7770698912759999</v>
      </c>
      <c r="AW49" s="95">
        <f t="shared" si="91"/>
        <v>0</v>
      </c>
      <c r="AX49" s="95">
        <f t="shared" si="92"/>
        <v>3.0295E-6</v>
      </c>
      <c r="AY49" s="95">
        <f t="shared" si="93"/>
        <v>2.3541332356206418E-6</v>
      </c>
    </row>
    <row r="50" spans="1:51" x14ac:dyDescent="0.3">
      <c r="A50" s="48" t="s">
        <v>484</v>
      </c>
      <c r="B50" s="48" t="str">
        <f>B44</f>
        <v>Трубопровод Верхний продукт от Е-107 до Е-108 
Рег.№ТТ-389</v>
      </c>
      <c r="C50" s="179" t="s">
        <v>172</v>
      </c>
      <c r="D50" s="49" t="s">
        <v>174</v>
      </c>
      <c r="E50" s="167">
        <f>E48</f>
        <v>4.9999999999999998E-7</v>
      </c>
      <c r="F50" s="168">
        <f>F44</f>
        <v>730</v>
      </c>
      <c r="G50" s="48">
        <v>2.64E-2</v>
      </c>
      <c r="H50" s="50">
        <f t="shared" si="87"/>
        <v>9.6359999999999989E-6</v>
      </c>
      <c r="I50" s="162">
        <f>0.15*I44</f>
        <v>2.754</v>
      </c>
      <c r="J50" s="169">
        <f>J46*0.15</f>
        <v>2.754</v>
      </c>
      <c r="K50" s="174"/>
      <c r="L50" s="178"/>
      <c r="M50" s="92" t="str">
        <f t="shared" si="84"/>
        <v>С49</v>
      </c>
      <c r="N50" s="92" t="str">
        <f t="shared" si="84"/>
        <v>Трубопровод Верхний продукт от Е-107 до Е-108 
Рег.№ТТ-389</v>
      </c>
      <c r="O50" s="92" t="str">
        <f t="shared" si="85"/>
        <v>Частичное-пожар-вспышка</v>
      </c>
      <c r="P50" s="92" t="s">
        <v>85</v>
      </c>
      <c r="Q50" s="92" t="s">
        <v>85</v>
      </c>
      <c r="R50" s="92" t="s">
        <v>85</v>
      </c>
      <c r="S50" s="92" t="s">
        <v>85</v>
      </c>
      <c r="T50" s="92" t="s">
        <v>85</v>
      </c>
      <c r="U50" s="92" t="s">
        <v>85</v>
      </c>
      <c r="V50" s="92" t="s">
        <v>85</v>
      </c>
      <c r="W50" s="92" t="s">
        <v>85</v>
      </c>
      <c r="X50" s="92" t="s">
        <v>85</v>
      </c>
      <c r="Y50" s="92" t="s">
        <v>85</v>
      </c>
      <c r="Z50" s="92" t="s">
        <v>85</v>
      </c>
      <c r="AA50" s="92">
        <v>46.82</v>
      </c>
      <c r="AB50" s="92">
        <v>56.18</v>
      </c>
      <c r="AC50" s="92" t="s">
        <v>85</v>
      </c>
      <c r="AD50" s="92" t="s">
        <v>85</v>
      </c>
      <c r="AE50" s="92" t="s">
        <v>85</v>
      </c>
      <c r="AF50" s="92" t="s">
        <v>85</v>
      </c>
      <c r="AG50" s="92" t="s">
        <v>85</v>
      </c>
      <c r="AH50" s="92" t="s">
        <v>85</v>
      </c>
      <c r="AI50" t="s">
        <v>85</v>
      </c>
      <c r="AJ50" s="92">
        <v>0</v>
      </c>
      <c r="AK50" s="92">
        <v>1</v>
      </c>
      <c r="AL50" s="92">
        <f>0.1*$AL$2</f>
        <v>0.25</v>
      </c>
      <c r="AM50" s="92">
        <f>AM44</f>
        <v>2.7E-2</v>
      </c>
      <c r="AN50" s="92">
        <f>ROUNDUP(AN44/3,0)</f>
        <v>1</v>
      </c>
      <c r="AO50" s="92"/>
      <c r="AP50" s="92"/>
      <c r="AQ50" s="93">
        <f t="shared" si="94"/>
        <v>0.32435799999999998</v>
      </c>
      <c r="AR50" s="93">
        <f t="shared" si="88"/>
        <v>3.2435800000000001E-2</v>
      </c>
      <c r="AS50" s="94">
        <f t="shared" si="89"/>
        <v>0.25</v>
      </c>
      <c r="AT50" s="94">
        <f t="shared" si="90"/>
        <v>0.15169844999999998</v>
      </c>
      <c r="AU50" s="93">
        <f>10068.2*J50*POWER(10,-6)*10</f>
        <v>0.27727822800000002</v>
      </c>
      <c r="AV50" s="94">
        <f t="shared" si="86"/>
        <v>1.0357704779999999</v>
      </c>
      <c r="AW50" s="95">
        <f t="shared" si="91"/>
        <v>0</v>
      </c>
      <c r="AX50" s="95">
        <f t="shared" si="92"/>
        <v>9.6359999999999989E-6</v>
      </c>
      <c r="AY50" s="95">
        <f t="shared" si="93"/>
        <v>9.9806843260079978E-6</v>
      </c>
    </row>
    <row r="51" spans="1:51" ht="15" thickBot="1" x14ac:dyDescent="0.35">
      <c r="A51" s="48" t="s">
        <v>485</v>
      </c>
      <c r="B51" s="48" t="str">
        <f>B44</f>
        <v>Трубопровод Верхний продукт от Е-107 до Е-108 
Рег.№ТТ-389</v>
      </c>
      <c r="C51" s="179" t="s">
        <v>173</v>
      </c>
      <c r="D51" s="49" t="s">
        <v>62</v>
      </c>
      <c r="E51" s="167">
        <f>E48</f>
        <v>4.9999999999999998E-7</v>
      </c>
      <c r="F51" s="168">
        <f>F44</f>
        <v>730</v>
      </c>
      <c r="G51" s="48">
        <v>0.93030000000000002</v>
      </c>
      <c r="H51" s="50">
        <f t="shared" si="87"/>
        <v>3.3955949999999997E-4</v>
      </c>
      <c r="I51" s="162">
        <f>0.15*I44</f>
        <v>2.754</v>
      </c>
      <c r="J51" s="171">
        <v>0</v>
      </c>
      <c r="K51" s="175"/>
      <c r="L51" s="176"/>
      <c r="M51" s="92" t="str">
        <f t="shared" si="84"/>
        <v>С50</v>
      </c>
      <c r="N51" s="92" t="str">
        <f t="shared" si="84"/>
        <v>Трубопровод Верхний продукт от Е-107 до Е-108 
Рег.№ТТ-389</v>
      </c>
      <c r="O51" s="92" t="str">
        <f t="shared" si="85"/>
        <v>Частичное-ликвидация</v>
      </c>
      <c r="P51" s="92" t="s">
        <v>85</v>
      </c>
      <c r="Q51" s="92" t="s">
        <v>85</v>
      </c>
      <c r="R51" s="92" t="s">
        <v>85</v>
      </c>
      <c r="S51" s="92" t="s">
        <v>85</v>
      </c>
      <c r="T51" s="92" t="s">
        <v>85</v>
      </c>
      <c r="U51" s="92" t="s">
        <v>85</v>
      </c>
      <c r="V51" s="92" t="s">
        <v>85</v>
      </c>
      <c r="W51" s="92" t="s">
        <v>85</v>
      </c>
      <c r="X51" s="92" t="s">
        <v>85</v>
      </c>
      <c r="Y51" s="92" t="s">
        <v>85</v>
      </c>
      <c r="Z51" s="92" t="s">
        <v>85</v>
      </c>
      <c r="AA51" s="92" t="s">
        <v>85</v>
      </c>
      <c r="AB51" s="92" t="s">
        <v>85</v>
      </c>
      <c r="AC51" s="92" t="s">
        <v>85</v>
      </c>
      <c r="AD51" s="92" t="s">
        <v>85</v>
      </c>
      <c r="AE51" s="92" t="s">
        <v>85</v>
      </c>
      <c r="AF51" s="92" t="s">
        <v>85</v>
      </c>
      <c r="AG51" s="92" t="s">
        <v>85</v>
      </c>
      <c r="AH51" s="92" t="s">
        <v>85</v>
      </c>
      <c r="AI51" t="s">
        <v>85</v>
      </c>
      <c r="AJ51" s="92">
        <v>0</v>
      </c>
      <c r="AK51" s="92">
        <v>0</v>
      </c>
      <c r="AL51" s="92">
        <f>0.1*$AL$2</f>
        <v>0.25</v>
      </c>
      <c r="AM51" s="92">
        <f>AM44</f>
        <v>2.7E-2</v>
      </c>
      <c r="AN51" s="92">
        <f>ROUNDUP(AN44/3,0)</f>
        <v>1</v>
      </c>
      <c r="AO51" s="92"/>
      <c r="AP51" s="92"/>
      <c r="AQ51" s="93">
        <f>AM51*I51*0.1+AL51</f>
        <v>0.25743579999999999</v>
      </c>
      <c r="AR51" s="93">
        <f t="shared" si="88"/>
        <v>2.5743580000000002E-2</v>
      </c>
      <c r="AS51" s="94">
        <f t="shared" si="89"/>
        <v>0</v>
      </c>
      <c r="AT51" s="94">
        <f t="shared" si="90"/>
        <v>7.0794844999999995E-2</v>
      </c>
      <c r="AU51" s="93">
        <f>1333*J50*POWER(10,-6)</f>
        <v>3.6710819999999996E-3</v>
      </c>
      <c r="AV51" s="94">
        <f t="shared" si="86"/>
        <v>0.35764530699999997</v>
      </c>
      <c r="AW51" s="95">
        <f t="shared" si="91"/>
        <v>0</v>
      </c>
      <c r="AX51" s="95">
        <f t="shared" si="92"/>
        <v>0</v>
      </c>
      <c r="AY51" s="95">
        <f t="shared" si="93"/>
        <v>1.2144186162226647E-4</v>
      </c>
    </row>
    <row r="52" spans="1:51" ht="18" customHeight="1" x14ac:dyDescent="0.3">
      <c r="A52" s="48" t="s">
        <v>486</v>
      </c>
      <c r="B52" s="311" t="s">
        <v>337</v>
      </c>
      <c r="C52" s="179" t="s">
        <v>191</v>
      </c>
      <c r="D52" s="49" t="s">
        <v>339</v>
      </c>
      <c r="E52" s="166">
        <v>9.9999999999999995E-8</v>
      </c>
      <c r="F52" s="163">
        <v>635</v>
      </c>
      <c r="G52" s="48">
        <v>0.2</v>
      </c>
      <c r="H52" s="50">
        <f>E52*F52*G52</f>
        <v>1.27E-5</v>
      </c>
      <c r="I52" s="164">
        <f>1.2*10.96</f>
        <v>13.152000000000001</v>
      </c>
      <c r="J52" s="169">
        <f>I52</f>
        <v>13.152000000000001</v>
      </c>
      <c r="K52" s="172" t="s">
        <v>184</v>
      </c>
      <c r="L52" s="177">
        <v>0</v>
      </c>
      <c r="M52" s="92" t="str">
        <f t="shared" ref="M52:N59" si="95">A52</f>
        <v>С51</v>
      </c>
      <c r="N52" s="92" t="str">
        <f t="shared" si="95"/>
        <v>Трубопровод Верхний продукт от Е-109 до Е-110 
Рег.№ТТ-381</v>
      </c>
      <c r="O52" s="92" t="str">
        <f t="shared" ref="O52:O59" si="96">D52</f>
        <v>Полное-факельное горение</v>
      </c>
      <c r="P52" s="92" t="s">
        <v>85</v>
      </c>
      <c r="Q52" s="92" t="s">
        <v>85</v>
      </c>
      <c r="R52" s="92" t="s">
        <v>85</v>
      </c>
      <c r="S52" s="92" t="s">
        <v>85</v>
      </c>
      <c r="T52" s="92" t="s">
        <v>85</v>
      </c>
      <c r="U52" s="92" t="s">
        <v>85</v>
      </c>
      <c r="V52" s="92" t="s">
        <v>85</v>
      </c>
      <c r="W52" s="92" t="s">
        <v>85</v>
      </c>
      <c r="X52" s="92" t="s">
        <v>85</v>
      </c>
      <c r="Y52" s="92">
        <v>62</v>
      </c>
      <c r="Z52" s="92">
        <v>10</v>
      </c>
      <c r="AA52" s="92" t="s">
        <v>85</v>
      </c>
      <c r="AB52" s="92" t="s">
        <v>85</v>
      </c>
      <c r="AC52" s="92" t="s">
        <v>85</v>
      </c>
      <c r="AD52" s="92" t="s">
        <v>85</v>
      </c>
      <c r="AE52" s="92" t="s">
        <v>85</v>
      </c>
      <c r="AF52" s="92" t="s">
        <v>85</v>
      </c>
      <c r="AG52" s="92" t="s">
        <v>85</v>
      </c>
      <c r="AH52" s="92" t="s">
        <v>85</v>
      </c>
      <c r="AI52" t="s">
        <v>85</v>
      </c>
      <c r="AJ52" s="52">
        <v>2</v>
      </c>
      <c r="AK52" s="52">
        <v>4</v>
      </c>
      <c r="AL52" s="165">
        <v>2.86</v>
      </c>
      <c r="AM52" s="165">
        <v>2.7E-2</v>
      </c>
      <c r="AN52" s="165">
        <v>20</v>
      </c>
      <c r="AO52" s="92"/>
      <c r="AP52" s="92"/>
      <c r="AQ52" s="93">
        <f>AM52*I52+AL52</f>
        <v>3.2151039999999997</v>
      </c>
      <c r="AR52" s="93">
        <f>0.1*AQ52</f>
        <v>0.32151039999999997</v>
      </c>
      <c r="AS52" s="94">
        <f>AJ52*3+0.25*AK52</f>
        <v>7</v>
      </c>
      <c r="AT52" s="94">
        <f>SUM(AQ52:AS52)/4</f>
        <v>2.6341535999999999</v>
      </c>
      <c r="AU52" s="93">
        <f>10068.2*J52*POWER(10,-6)</f>
        <v>0.13241696640000003</v>
      </c>
      <c r="AV52" s="94">
        <f t="shared" ref="AV52:AV59" si="97">AU52+AT52+AS52+AR52+AQ52</f>
        <v>13.3031849664</v>
      </c>
      <c r="AW52" s="95">
        <f>AJ52*H52</f>
        <v>2.5400000000000001E-5</v>
      </c>
      <c r="AX52" s="95">
        <f>H52*AK52</f>
        <v>5.0800000000000002E-5</v>
      </c>
      <c r="AY52" s="95">
        <f>H52*AV52</f>
        <v>1.6895044907328001E-4</v>
      </c>
    </row>
    <row r="53" spans="1:51" x14ac:dyDescent="0.3">
      <c r="A53" s="48" t="s">
        <v>487</v>
      </c>
      <c r="B53" s="48" t="str">
        <f>B52</f>
        <v>Трубопровод Верхний продукт от Е-109 до Е-110 
Рег.№ТТ-381</v>
      </c>
      <c r="C53" s="179" t="s">
        <v>169</v>
      </c>
      <c r="D53" s="49" t="s">
        <v>63</v>
      </c>
      <c r="E53" s="167">
        <f>E52</f>
        <v>9.9999999999999995E-8</v>
      </c>
      <c r="F53" s="168">
        <f>F52</f>
        <v>635</v>
      </c>
      <c r="G53" s="48">
        <v>0.1152</v>
      </c>
      <c r="H53" s="50">
        <f t="shared" ref="H53:H59" si="98">E53*F53*G53</f>
        <v>7.3151999999999999E-6</v>
      </c>
      <c r="I53" s="162">
        <f>I52</f>
        <v>13.152000000000001</v>
      </c>
      <c r="J53" s="180">
        <f>0.058*I52</f>
        <v>0.76281600000000005</v>
      </c>
      <c r="K53" s="174" t="s">
        <v>185</v>
      </c>
      <c r="L53" s="178">
        <v>0</v>
      </c>
      <c r="M53" s="92" t="str">
        <f t="shared" si="95"/>
        <v>С52</v>
      </c>
      <c r="N53" s="92" t="str">
        <f t="shared" si="95"/>
        <v>Трубопровод Верхний продукт от Е-109 до Е-110 
Рег.№ТТ-381</v>
      </c>
      <c r="O53" s="92" t="str">
        <f t="shared" si="96"/>
        <v>Полное-взрыв</v>
      </c>
      <c r="P53" s="92" t="s">
        <v>85</v>
      </c>
      <c r="Q53" s="92" t="s">
        <v>85</v>
      </c>
      <c r="R53" s="92" t="s">
        <v>85</v>
      </c>
      <c r="S53" s="92" t="s">
        <v>85</v>
      </c>
      <c r="T53" s="92">
        <v>0</v>
      </c>
      <c r="U53" s="92">
        <v>58.6</v>
      </c>
      <c r="V53" s="92">
        <v>166.6</v>
      </c>
      <c r="W53" s="92">
        <v>423.6</v>
      </c>
      <c r="X53" s="92">
        <v>715.6</v>
      </c>
      <c r="Y53" s="92" t="s">
        <v>85</v>
      </c>
      <c r="Z53" s="92" t="s">
        <v>85</v>
      </c>
      <c r="AA53" s="92" t="s">
        <v>85</v>
      </c>
      <c r="AB53" s="92" t="s">
        <v>85</v>
      </c>
      <c r="AC53" s="92" t="s">
        <v>85</v>
      </c>
      <c r="AD53" s="92" t="s">
        <v>85</v>
      </c>
      <c r="AE53" s="92" t="s">
        <v>85</v>
      </c>
      <c r="AF53" s="92" t="s">
        <v>85</v>
      </c>
      <c r="AG53" s="92" t="s">
        <v>85</v>
      </c>
      <c r="AH53" s="92" t="s">
        <v>85</v>
      </c>
      <c r="AI53" t="s">
        <v>85</v>
      </c>
      <c r="AJ53" s="52">
        <v>4</v>
      </c>
      <c r="AK53" s="52">
        <v>5</v>
      </c>
      <c r="AL53" s="92">
        <f>AL52</f>
        <v>2.86</v>
      </c>
      <c r="AM53" s="92">
        <f>AM52</f>
        <v>2.7E-2</v>
      </c>
      <c r="AN53" s="92">
        <f>AN52</f>
        <v>20</v>
      </c>
      <c r="AO53" s="92"/>
      <c r="AP53" s="92"/>
      <c r="AQ53" s="93">
        <f>AM53*I53+AL53</f>
        <v>3.2151039999999997</v>
      </c>
      <c r="AR53" s="93">
        <f t="shared" ref="AR53:AR59" si="99">0.1*AQ53</f>
        <v>0.32151039999999997</v>
      </c>
      <c r="AS53" s="94">
        <f t="shared" ref="AS53:AS59" si="100">AJ53*3+0.25*AK53</f>
        <v>13.25</v>
      </c>
      <c r="AT53" s="94">
        <f t="shared" ref="AT53:AT59" si="101">SUM(AQ53:AS53)/4</f>
        <v>4.1966535999999994</v>
      </c>
      <c r="AU53" s="93">
        <f>10068.2*J53*POWER(10,-6)*10</f>
        <v>7.6801840512000008E-2</v>
      </c>
      <c r="AV53" s="94">
        <f t="shared" si="97"/>
        <v>21.060069840512</v>
      </c>
      <c r="AW53" s="95">
        <f t="shared" ref="AW53:AW59" si="102">AJ53*H53</f>
        <v>2.9260799999999999E-5</v>
      </c>
      <c r="AX53" s="95">
        <f t="shared" ref="AX53:AX59" si="103">H53*AK53</f>
        <v>3.6575999999999997E-5</v>
      </c>
      <c r="AY53" s="95">
        <f t="shared" ref="AY53:AY59" si="104">H53*AV53</f>
        <v>1.5405862289731337E-4</v>
      </c>
    </row>
    <row r="54" spans="1:51" x14ac:dyDescent="0.3">
      <c r="A54" s="48" t="s">
        <v>488</v>
      </c>
      <c r="B54" s="48" t="str">
        <f>B52</f>
        <v>Трубопровод Верхний продукт от Е-109 до Е-110 
Рег.№ТТ-381</v>
      </c>
      <c r="C54" s="179" t="s">
        <v>336</v>
      </c>
      <c r="D54" s="49" t="s">
        <v>334</v>
      </c>
      <c r="E54" s="167">
        <f>E52</f>
        <v>9.9999999999999995E-8</v>
      </c>
      <c r="F54" s="168">
        <f>F52</f>
        <v>635</v>
      </c>
      <c r="G54" s="48">
        <v>7.6799999999999993E-2</v>
      </c>
      <c r="H54" s="50">
        <f t="shared" si="98"/>
        <v>4.8767999999999996E-6</v>
      </c>
      <c r="I54" s="162">
        <f>I52</f>
        <v>13.152000000000001</v>
      </c>
      <c r="J54" s="169">
        <f>0.6*I52</f>
        <v>7.8912000000000004</v>
      </c>
      <c r="K54" s="174" t="s">
        <v>186</v>
      </c>
      <c r="L54" s="178">
        <v>35</v>
      </c>
      <c r="M54" s="92" t="str">
        <f t="shared" si="95"/>
        <v>С53</v>
      </c>
      <c r="N54" s="92" t="str">
        <f t="shared" si="95"/>
        <v>Трубопровод Верхний продукт от Е-109 до Е-110 
Рег.№ТТ-381</v>
      </c>
      <c r="O54" s="92" t="str">
        <f t="shared" si="96"/>
        <v>Полное-огненный шар</v>
      </c>
      <c r="P54" s="92" t="s">
        <v>85</v>
      </c>
      <c r="Q54" s="92" t="s">
        <v>85</v>
      </c>
      <c r="R54" s="92" t="s">
        <v>85</v>
      </c>
      <c r="S54" s="92" t="s">
        <v>85</v>
      </c>
      <c r="T54" s="92" t="s">
        <v>85</v>
      </c>
      <c r="U54" s="92" t="s">
        <v>85</v>
      </c>
      <c r="V54" s="92" t="s">
        <v>85</v>
      </c>
      <c r="W54" s="92" t="s">
        <v>85</v>
      </c>
      <c r="X54" s="92" t="s">
        <v>85</v>
      </c>
      <c r="Y54" s="92" t="s">
        <v>85</v>
      </c>
      <c r="Z54" s="92" t="s">
        <v>85</v>
      </c>
      <c r="AA54" s="92" t="s">
        <v>85</v>
      </c>
      <c r="AB54" s="92" t="s">
        <v>85</v>
      </c>
      <c r="AC54" s="92" t="s">
        <v>85</v>
      </c>
      <c r="AD54" s="92" t="s">
        <v>85</v>
      </c>
      <c r="AE54" s="92">
        <v>76</v>
      </c>
      <c r="AF54" s="92">
        <v>116.5</v>
      </c>
      <c r="AG54" s="92">
        <v>141.5</v>
      </c>
      <c r="AH54" s="92">
        <v>184.5</v>
      </c>
      <c r="AI54" t="s">
        <v>85</v>
      </c>
      <c r="AJ54" s="92">
        <v>0</v>
      </c>
      <c r="AK54" s="92">
        <v>0</v>
      </c>
      <c r="AL54" s="92">
        <f>AL52</f>
        <v>2.86</v>
      </c>
      <c r="AM54" s="92">
        <f>AM52</f>
        <v>2.7E-2</v>
      </c>
      <c r="AN54" s="92">
        <f>AN52</f>
        <v>20</v>
      </c>
      <c r="AO54" s="92"/>
      <c r="AP54" s="92"/>
      <c r="AQ54" s="93">
        <f>AM54*I54*0.1+AL54</f>
        <v>2.8955104</v>
      </c>
      <c r="AR54" s="93">
        <f t="shared" si="99"/>
        <v>0.28955104000000004</v>
      </c>
      <c r="AS54" s="94">
        <f t="shared" si="100"/>
        <v>0</v>
      </c>
      <c r="AT54" s="94">
        <f t="shared" si="101"/>
        <v>0.79626536000000003</v>
      </c>
      <c r="AU54" s="93">
        <f>1333*J52*POWER(10,-6)</f>
        <v>1.7531616E-2</v>
      </c>
      <c r="AV54" s="94">
        <f t="shared" si="97"/>
        <v>3.998858416</v>
      </c>
      <c r="AW54" s="95">
        <f t="shared" si="102"/>
        <v>0</v>
      </c>
      <c r="AX54" s="95">
        <f t="shared" si="103"/>
        <v>0</v>
      </c>
      <c r="AY54" s="95">
        <f t="shared" si="104"/>
        <v>1.9501632723148799E-5</v>
      </c>
    </row>
    <row r="55" spans="1:51" x14ac:dyDescent="0.3">
      <c r="A55" s="48" t="s">
        <v>489</v>
      </c>
      <c r="B55" s="48" t="str">
        <f>B52</f>
        <v>Трубопровод Верхний продукт от Е-109 до Е-110 
Рег.№ТТ-381</v>
      </c>
      <c r="C55" s="179" t="s">
        <v>170</v>
      </c>
      <c r="D55" s="49" t="s">
        <v>61</v>
      </c>
      <c r="E55" s="167">
        <f>E52</f>
        <v>9.9999999999999995E-8</v>
      </c>
      <c r="F55" s="168">
        <f>F52</f>
        <v>635</v>
      </c>
      <c r="G55" s="48">
        <v>0.60799999999999998</v>
      </c>
      <c r="H55" s="50">
        <f t="shared" si="98"/>
        <v>3.8608E-5</v>
      </c>
      <c r="I55" s="162">
        <f>I52</f>
        <v>13.152000000000001</v>
      </c>
      <c r="J55" s="171">
        <v>0</v>
      </c>
      <c r="K55" s="174" t="s">
        <v>188</v>
      </c>
      <c r="L55" s="178">
        <v>45390</v>
      </c>
      <c r="M55" s="92" t="str">
        <f t="shared" si="95"/>
        <v>С54</v>
      </c>
      <c r="N55" s="92" t="str">
        <f t="shared" si="95"/>
        <v>Трубопровод Верхний продукт от Е-109 до Е-110 
Рег.№ТТ-381</v>
      </c>
      <c r="O55" s="92" t="str">
        <f t="shared" si="96"/>
        <v>Полное-ликвидация</v>
      </c>
      <c r="P55" s="92" t="s">
        <v>85</v>
      </c>
      <c r="Q55" s="92" t="s">
        <v>85</v>
      </c>
      <c r="R55" s="92" t="s">
        <v>85</v>
      </c>
      <c r="S55" s="92" t="s">
        <v>85</v>
      </c>
      <c r="T55" s="92" t="s">
        <v>85</v>
      </c>
      <c r="U55" s="92" t="s">
        <v>85</v>
      </c>
      <c r="V55" s="92" t="s">
        <v>85</v>
      </c>
      <c r="W55" s="92" t="s">
        <v>85</v>
      </c>
      <c r="X55" s="92" t="s">
        <v>85</v>
      </c>
      <c r="Y55" s="92" t="s">
        <v>85</v>
      </c>
      <c r="Z55" s="92" t="s">
        <v>85</v>
      </c>
      <c r="AA55" s="92" t="s">
        <v>85</v>
      </c>
      <c r="AB55" s="92" t="s">
        <v>85</v>
      </c>
      <c r="AC55" s="92" t="s">
        <v>85</v>
      </c>
      <c r="AD55" s="92" t="s">
        <v>85</v>
      </c>
      <c r="AE55" s="92" t="s">
        <v>85</v>
      </c>
      <c r="AF55" s="92" t="s">
        <v>85</v>
      </c>
      <c r="AG55" s="92" t="s">
        <v>85</v>
      </c>
      <c r="AH55" s="92" t="s">
        <v>85</v>
      </c>
      <c r="AI55" t="s">
        <v>85</v>
      </c>
      <c r="AJ55" s="92">
        <v>0</v>
      </c>
      <c r="AK55" s="92">
        <v>0</v>
      </c>
      <c r="AL55" s="92">
        <f>AL52</f>
        <v>2.86</v>
      </c>
      <c r="AM55" s="92">
        <f>AM52</f>
        <v>2.7E-2</v>
      </c>
      <c r="AN55" s="92">
        <f>AN52</f>
        <v>20</v>
      </c>
      <c r="AO55" s="92"/>
      <c r="AP55" s="92"/>
      <c r="AQ55" s="93">
        <f>AM55*I55*0.1+AL55</f>
        <v>2.8955104</v>
      </c>
      <c r="AR55" s="93">
        <f t="shared" si="99"/>
        <v>0.28955104000000004</v>
      </c>
      <c r="AS55" s="94">
        <f t="shared" si="100"/>
        <v>0</v>
      </c>
      <c r="AT55" s="94">
        <f t="shared" si="101"/>
        <v>0.79626536000000003</v>
      </c>
      <c r="AU55" s="93">
        <f>1333*J53*POWER(10,-6)</f>
        <v>1.0168337280000001E-3</v>
      </c>
      <c r="AV55" s="94">
        <f t="shared" si="97"/>
        <v>3.982343633728</v>
      </c>
      <c r="AW55" s="95">
        <f t="shared" si="102"/>
        <v>0</v>
      </c>
      <c r="AX55" s="95">
        <f t="shared" si="103"/>
        <v>0</v>
      </c>
      <c r="AY55" s="95">
        <f t="shared" si="104"/>
        <v>1.5375032301097062E-4</v>
      </c>
    </row>
    <row r="56" spans="1:51" x14ac:dyDescent="0.3">
      <c r="A56" s="48" t="s">
        <v>490</v>
      </c>
      <c r="B56" s="48" t="str">
        <f>B52</f>
        <v>Трубопровод Верхний продукт от Е-109 до Е-110 
Рег.№ТТ-381</v>
      </c>
      <c r="C56" s="179" t="s">
        <v>195</v>
      </c>
      <c r="D56" s="49" t="s">
        <v>196</v>
      </c>
      <c r="E56" s="166">
        <v>4.9999999999999998E-7</v>
      </c>
      <c r="F56" s="168">
        <f>F52</f>
        <v>635</v>
      </c>
      <c r="G56" s="48">
        <v>3.5000000000000003E-2</v>
      </c>
      <c r="H56" s="50">
        <f t="shared" si="98"/>
        <v>1.1112499999999999E-5</v>
      </c>
      <c r="I56" s="162">
        <f>0.15*I52</f>
        <v>1.9728000000000001</v>
      </c>
      <c r="J56" s="169">
        <f>I56</f>
        <v>1.9728000000000001</v>
      </c>
      <c r="K56" s="174" t="s">
        <v>189</v>
      </c>
      <c r="L56" s="178">
        <v>3</v>
      </c>
      <c r="M56" s="92" t="str">
        <f t="shared" si="95"/>
        <v>С55</v>
      </c>
      <c r="N56" s="92" t="str">
        <f t="shared" si="95"/>
        <v>Трубопровод Верхний продукт от Е-109 до Е-110 
Рег.№ТТ-381</v>
      </c>
      <c r="O56" s="92" t="str">
        <f t="shared" si="96"/>
        <v>Частичное-факел</v>
      </c>
      <c r="P56" s="92" t="s">
        <v>85</v>
      </c>
      <c r="Q56" s="92" t="s">
        <v>85</v>
      </c>
      <c r="R56" s="92" t="s">
        <v>85</v>
      </c>
      <c r="S56" s="92" t="s">
        <v>85</v>
      </c>
      <c r="T56" s="92" t="s">
        <v>85</v>
      </c>
      <c r="U56" s="92" t="s">
        <v>85</v>
      </c>
      <c r="V56" s="92" t="s">
        <v>85</v>
      </c>
      <c r="W56" s="92" t="s">
        <v>85</v>
      </c>
      <c r="X56" s="92" t="s">
        <v>85</v>
      </c>
      <c r="Y56" s="92">
        <v>40</v>
      </c>
      <c r="Z56" s="92">
        <v>6</v>
      </c>
      <c r="AA56" s="92" t="s">
        <v>85</v>
      </c>
      <c r="AB56" s="92" t="s">
        <v>85</v>
      </c>
      <c r="AC56" s="92" t="s">
        <v>85</v>
      </c>
      <c r="AD56" s="92" t="s">
        <v>85</v>
      </c>
      <c r="AE56" s="92" t="s">
        <v>85</v>
      </c>
      <c r="AF56" s="92" t="s">
        <v>85</v>
      </c>
      <c r="AG56" s="92" t="s">
        <v>85</v>
      </c>
      <c r="AH56" s="92" t="s">
        <v>85</v>
      </c>
      <c r="AI56" t="s">
        <v>85</v>
      </c>
      <c r="AJ56" s="92">
        <v>0</v>
      </c>
      <c r="AK56" s="92">
        <v>2</v>
      </c>
      <c r="AL56" s="92">
        <f>0.1*$AL$2</f>
        <v>0.25</v>
      </c>
      <c r="AM56" s="92">
        <f>AM52</f>
        <v>2.7E-2</v>
      </c>
      <c r="AN56" s="92">
        <f>ROUNDUP(AN52/3,0)</f>
        <v>7</v>
      </c>
      <c r="AO56" s="92"/>
      <c r="AP56" s="92"/>
      <c r="AQ56" s="93">
        <f>AM56*I56+AL56</f>
        <v>0.30326560000000002</v>
      </c>
      <c r="AR56" s="93">
        <f t="shared" si="99"/>
        <v>3.0326560000000002E-2</v>
      </c>
      <c r="AS56" s="94">
        <f t="shared" si="100"/>
        <v>0.5</v>
      </c>
      <c r="AT56" s="94">
        <f t="shared" si="101"/>
        <v>0.20839804000000001</v>
      </c>
      <c r="AU56" s="93">
        <f>10068.2*J56*POWER(10,-6)</f>
        <v>1.9862544960000002E-2</v>
      </c>
      <c r="AV56" s="94">
        <f t="shared" si="97"/>
        <v>1.0618527449599999</v>
      </c>
      <c r="AW56" s="95">
        <f t="shared" si="102"/>
        <v>0</v>
      </c>
      <c r="AX56" s="95">
        <f t="shared" si="103"/>
        <v>2.2224999999999998E-5</v>
      </c>
      <c r="AY56" s="95">
        <f t="shared" si="104"/>
        <v>1.1799838628367998E-5</v>
      </c>
    </row>
    <row r="57" spans="1:51" x14ac:dyDescent="0.3">
      <c r="A57" s="48" t="s">
        <v>491</v>
      </c>
      <c r="B57" s="48" t="str">
        <f>B52</f>
        <v>Трубопровод Верхний продукт от Е-109 до Е-110 
Рег.№ТТ-381</v>
      </c>
      <c r="C57" s="179" t="s">
        <v>197</v>
      </c>
      <c r="D57" s="49" t="s">
        <v>198</v>
      </c>
      <c r="E57" s="167">
        <f>E56</f>
        <v>4.9999999999999998E-7</v>
      </c>
      <c r="F57" s="168">
        <v>635</v>
      </c>
      <c r="G57" s="48">
        <v>8.3000000000000001E-3</v>
      </c>
      <c r="H57" s="50">
        <f t="shared" si="98"/>
        <v>2.6352499999999999E-6</v>
      </c>
      <c r="I57" s="162">
        <f>I56</f>
        <v>1.9728000000000001</v>
      </c>
      <c r="J57" s="169">
        <f>J53*0.15</f>
        <v>0.11442240000000001</v>
      </c>
      <c r="K57" s="173" t="s">
        <v>200</v>
      </c>
      <c r="L57" s="230">
        <v>19</v>
      </c>
      <c r="M57" s="92" t="str">
        <f t="shared" si="95"/>
        <v>С56</v>
      </c>
      <c r="N57" s="92" t="str">
        <f t="shared" si="95"/>
        <v>Трубопровод Верхний продукт от Е-109 до Е-110 
Рег.№ТТ-381</v>
      </c>
      <c r="O57" s="92" t="str">
        <f t="shared" si="96"/>
        <v>Частичное-взрыв</v>
      </c>
      <c r="P57" s="92" t="s">
        <v>85</v>
      </c>
      <c r="Q57" s="92" t="s">
        <v>85</v>
      </c>
      <c r="R57" s="92" t="s">
        <v>85</v>
      </c>
      <c r="S57" s="92" t="s">
        <v>85</v>
      </c>
      <c r="T57" s="92">
        <v>0</v>
      </c>
      <c r="U57" s="92">
        <v>31.1</v>
      </c>
      <c r="V57" s="92">
        <v>88.6</v>
      </c>
      <c r="W57" s="92">
        <v>225.1</v>
      </c>
      <c r="X57" s="92">
        <v>380.6</v>
      </c>
      <c r="Y57" s="92" t="s">
        <v>85</v>
      </c>
      <c r="Z57" s="92" t="s">
        <v>85</v>
      </c>
      <c r="AA57" s="92" t="s">
        <v>85</v>
      </c>
      <c r="AB57" s="92" t="s">
        <v>85</v>
      </c>
      <c r="AC57" s="92" t="s">
        <v>85</v>
      </c>
      <c r="AD57" s="92" t="s">
        <v>85</v>
      </c>
      <c r="AE57" s="92" t="s">
        <v>85</v>
      </c>
      <c r="AF57" s="92" t="s">
        <v>85</v>
      </c>
      <c r="AG57" s="92" t="s">
        <v>85</v>
      </c>
      <c r="AH57" s="92" t="s">
        <v>85</v>
      </c>
      <c r="AI57" t="s">
        <v>85</v>
      </c>
      <c r="AJ57" s="92">
        <v>0</v>
      </c>
      <c r="AK57" s="92">
        <v>1</v>
      </c>
      <c r="AL57" s="92">
        <f>0.1*$AL$2</f>
        <v>0.25</v>
      </c>
      <c r="AM57" s="92">
        <f>AM52</f>
        <v>2.7E-2</v>
      </c>
      <c r="AN57" s="92">
        <f>AN56</f>
        <v>7</v>
      </c>
      <c r="AO57" s="92"/>
      <c r="AP57" s="92"/>
      <c r="AQ57" s="93">
        <f t="shared" ref="AQ57:AQ58" si="105">AM57*I57+AL57</f>
        <v>0.30326560000000002</v>
      </c>
      <c r="AR57" s="93">
        <f t="shared" si="99"/>
        <v>3.0326560000000002E-2</v>
      </c>
      <c r="AS57" s="94">
        <f t="shared" si="100"/>
        <v>0.25</v>
      </c>
      <c r="AT57" s="94">
        <f t="shared" si="101"/>
        <v>0.14589804000000001</v>
      </c>
      <c r="AU57" s="93">
        <f>10068.2*J57*POWER(10,-6)*10</f>
        <v>1.15202760768E-2</v>
      </c>
      <c r="AV57" s="94">
        <f t="shared" si="97"/>
        <v>0.74101047607680004</v>
      </c>
      <c r="AW57" s="95">
        <f t="shared" si="102"/>
        <v>0</v>
      </c>
      <c r="AX57" s="95">
        <f t="shared" si="103"/>
        <v>2.6352499999999999E-6</v>
      </c>
      <c r="AY57" s="95">
        <f t="shared" si="104"/>
        <v>1.9527478570813874E-6</v>
      </c>
    </row>
    <row r="58" spans="1:51" x14ac:dyDescent="0.3">
      <c r="A58" s="48" t="s">
        <v>492</v>
      </c>
      <c r="B58" s="48" t="str">
        <f>B52</f>
        <v>Трубопровод Верхний продукт от Е-109 до Е-110 
Рег.№ТТ-381</v>
      </c>
      <c r="C58" s="179" t="s">
        <v>172</v>
      </c>
      <c r="D58" s="49" t="s">
        <v>174</v>
      </c>
      <c r="E58" s="167">
        <f>E56</f>
        <v>4.9999999999999998E-7</v>
      </c>
      <c r="F58" s="168">
        <f>F52</f>
        <v>635</v>
      </c>
      <c r="G58" s="48">
        <v>2.64E-2</v>
      </c>
      <c r="H58" s="50">
        <f t="shared" si="98"/>
        <v>8.3819999999999987E-6</v>
      </c>
      <c r="I58" s="162">
        <f>0.15*I52</f>
        <v>1.9728000000000001</v>
      </c>
      <c r="J58" s="169">
        <f>J54*0.15</f>
        <v>1.1836800000000001</v>
      </c>
      <c r="K58" s="174"/>
      <c r="L58" s="178"/>
      <c r="M58" s="92" t="str">
        <f t="shared" si="95"/>
        <v>С57</v>
      </c>
      <c r="N58" s="92" t="str">
        <f t="shared" si="95"/>
        <v>Трубопровод Верхний продукт от Е-109 до Е-110 
Рег.№ТТ-381</v>
      </c>
      <c r="O58" s="92" t="str">
        <f t="shared" si="96"/>
        <v>Частичное-пожар-вспышка</v>
      </c>
      <c r="P58" s="92" t="s">
        <v>85</v>
      </c>
      <c r="Q58" s="92" t="s">
        <v>85</v>
      </c>
      <c r="R58" s="92" t="s">
        <v>85</v>
      </c>
      <c r="S58" s="92" t="s">
        <v>85</v>
      </c>
      <c r="T58" s="92" t="s">
        <v>85</v>
      </c>
      <c r="U58" s="92" t="s">
        <v>85</v>
      </c>
      <c r="V58" s="92" t="s">
        <v>85</v>
      </c>
      <c r="W58" s="92" t="s">
        <v>85</v>
      </c>
      <c r="X58" s="92" t="s">
        <v>85</v>
      </c>
      <c r="Y58" s="92" t="s">
        <v>85</v>
      </c>
      <c r="Z58" s="92" t="s">
        <v>85</v>
      </c>
      <c r="AA58" s="92">
        <v>35.44</v>
      </c>
      <c r="AB58" s="92">
        <v>42.53</v>
      </c>
      <c r="AC58" s="92" t="s">
        <v>85</v>
      </c>
      <c r="AD58" s="92" t="s">
        <v>85</v>
      </c>
      <c r="AE58" s="92" t="s">
        <v>85</v>
      </c>
      <c r="AF58" s="92" t="s">
        <v>85</v>
      </c>
      <c r="AG58" s="92" t="s">
        <v>85</v>
      </c>
      <c r="AH58" s="92" t="s">
        <v>85</v>
      </c>
      <c r="AI58" t="s">
        <v>85</v>
      </c>
      <c r="AJ58" s="92">
        <v>0</v>
      </c>
      <c r="AK58" s="92">
        <v>1</v>
      </c>
      <c r="AL58" s="92">
        <f>0.1*$AL$2</f>
        <v>0.25</v>
      </c>
      <c r="AM58" s="92">
        <f>AM52</f>
        <v>2.7E-2</v>
      </c>
      <c r="AN58" s="92">
        <f>ROUNDUP(AN52/3,0)</f>
        <v>7</v>
      </c>
      <c r="AO58" s="92"/>
      <c r="AP58" s="92"/>
      <c r="AQ58" s="93">
        <f t="shared" si="105"/>
        <v>0.30326560000000002</v>
      </c>
      <c r="AR58" s="93">
        <f t="shared" si="99"/>
        <v>3.0326560000000002E-2</v>
      </c>
      <c r="AS58" s="94">
        <f t="shared" si="100"/>
        <v>0.25</v>
      </c>
      <c r="AT58" s="94">
        <f t="shared" si="101"/>
        <v>0.14589804000000001</v>
      </c>
      <c r="AU58" s="93">
        <f>10068.2*J58*POWER(10,-6)*10</f>
        <v>0.11917526976000001</v>
      </c>
      <c r="AV58" s="94">
        <f t="shared" si="97"/>
        <v>0.84866546976000001</v>
      </c>
      <c r="AW58" s="95">
        <f t="shared" si="102"/>
        <v>0</v>
      </c>
      <c r="AX58" s="95">
        <f t="shared" si="103"/>
        <v>8.3819999999999987E-6</v>
      </c>
      <c r="AY58" s="95">
        <f t="shared" si="104"/>
        <v>7.1135139675283191E-6</v>
      </c>
    </row>
    <row r="59" spans="1:51" ht="15" thickBot="1" x14ac:dyDescent="0.35">
      <c r="A59" s="48" t="s">
        <v>493</v>
      </c>
      <c r="B59" s="48" t="str">
        <f>B52</f>
        <v>Трубопровод Верхний продукт от Е-109 до Е-110 
Рег.№ТТ-381</v>
      </c>
      <c r="C59" s="179" t="s">
        <v>173</v>
      </c>
      <c r="D59" s="49" t="s">
        <v>62</v>
      </c>
      <c r="E59" s="167">
        <f>E56</f>
        <v>4.9999999999999998E-7</v>
      </c>
      <c r="F59" s="168">
        <f>F52</f>
        <v>635</v>
      </c>
      <c r="G59" s="48">
        <v>0.93030000000000002</v>
      </c>
      <c r="H59" s="50">
        <f t="shared" si="98"/>
        <v>2.9537024999999996E-4</v>
      </c>
      <c r="I59" s="162">
        <f>0.15*I52</f>
        <v>1.9728000000000001</v>
      </c>
      <c r="J59" s="171">
        <v>0</v>
      </c>
      <c r="K59" s="175"/>
      <c r="L59" s="176"/>
      <c r="M59" s="92" t="str">
        <f t="shared" si="95"/>
        <v>С58</v>
      </c>
      <c r="N59" s="92" t="str">
        <f t="shared" si="95"/>
        <v>Трубопровод Верхний продукт от Е-109 до Е-110 
Рег.№ТТ-381</v>
      </c>
      <c r="O59" s="92" t="str">
        <f t="shared" si="96"/>
        <v>Частичное-ликвидация</v>
      </c>
      <c r="P59" s="92" t="s">
        <v>85</v>
      </c>
      <c r="Q59" s="92" t="s">
        <v>85</v>
      </c>
      <c r="R59" s="92" t="s">
        <v>85</v>
      </c>
      <c r="S59" s="92" t="s">
        <v>85</v>
      </c>
      <c r="T59" s="92" t="s">
        <v>85</v>
      </c>
      <c r="U59" s="92" t="s">
        <v>85</v>
      </c>
      <c r="V59" s="92" t="s">
        <v>85</v>
      </c>
      <c r="W59" s="92" t="s">
        <v>85</v>
      </c>
      <c r="X59" s="92" t="s">
        <v>85</v>
      </c>
      <c r="Y59" s="92" t="s">
        <v>85</v>
      </c>
      <c r="Z59" s="92" t="s">
        <v>85</v>
      </c>
      <c r="AA59" s="92" t="s">
        <v>85</v>
      </c>
      <c r="AB59" s="92" t="s">
        <v>85</v>
      </c>
      <c r="AC59" s="92" t="s">
        <v>85</v>
      </c>
      <c r="AD59" s="92" t="s">
        <v>85</v>
      </c>
      <c r="AE59" s="92" t="s">
        <v>85</v>
      </c>
      <c r="AF59" s="92" t="s">
        <v>85</v>
      </c>
      <c r="AG59" s="92" t="s">
        <v>85</v>
      </c>
      <c r="AH59" s="92" t="s">
        <v>85</v>
      </c>
      <c r="AI59" t="s">
        <v>85</v>
      </c>
      <c r="AJ59" s="92">
        <v>0</v>
      </c>
      <c r="AK59" s="92">
        <v>0</v>
      </c>
      <c r="AL59" s="92">
        <f>0.1*$AL$2</f>
        <v>0.25</v>
      </c>
      <c r="AM59" s="92">
        <f>AM52</f>
        <v>2.7E-2</v>
      </c>
      <c r="AN59" s="92">
        <f>ROUNDUP(AN52/3,0)</f>
        <v>7</v>
      </c>
      <c r="AO59" s="92"/>
      <c r="AP59" s="92"/>
      <c r="AQ59" s="93">
        <f>AM59*I59*0.1+AL59</f>
        <v>0.25532655999999998</v>
      </c>
      <c r="AR59" s="93">
        <f t="shared" si="99"/>
        <v>2.5532656000000001E-2</v>
      </c>
      <c r="AS59" s="94">
        <f t="shared" si="100"/>
        <v>0</v>
      </c>
      <c r="AT59" s="94">
        <f t="shared" si="101"/>
        <v>7.0214803999999992E-2</v>
      </c>
      <c r="AU59" s="93">
        <f>1333*J58*POWER(10,-6)</f>
        <v>1.57784544E-3</v>
      </c>
      <c r="AV59" s="94">
        <f t="shared" si="97"/>
        <v>0.35265186543999999</v>
      </c>
      <c r="AW59" s="95">
        <f t="shared" si="102"/>
        <v>0</v>
      </c>
      <c r="AX59" s="95">
        <f t="shared" si="103"/>
        <v>0</v>
      </c>
      <c r="AY59" s="95">
        <f t="shared" si="104"/>
        <v>1.0416286965797914E-4</v>
      </c>
    </row>
    <row r="60" spans="1:51" ht="18" customHeight="1" x14ac:dyDescent="0.3">
      <c r="A60" s="48" t="s">
        <v>494</v>
      </c>
      <c r="B60" s="311" t="s">
        <v>338</v>
      </c>
      <c r="C60" s="179" t="s">
        <v>191</v>
      </c>
      <c r="D60" s="49" t="s">
        <v>339</v>
      </c>
      <c r="E60" s="166">
        <v>9.9999999999999995E-8</v>
      </c>
      <c r="F60" s="163">
        <v>898</v>
      </c>
      <c r="G60" s="48">
        <v>0.2</v>
      </c>
      <c r="H60" s="50">
        <f>E60*F60*G60</f>
        <v>1.7960000000000001E-5</v>
      </c>
      <c r="I60" s="164">
        <f>1.2*28.4</f>
        <v>34.08</v>
      </c>
      <c r="J60" s="169">
        <f>I60</f>
        <v>34.08</v>
      </c>
      <c r="K60" s="172" t="s">
        <v>184</v>
      </c>
      <c r="L60" s="177">
        <v>0</v>
      </c>
      <c r="M60" s="92" t="str">
        <f t="shared" ref="M60:N67" si="106">A60</f>
        <v>С59</v>
      </c>
      <c r="N60" s="92" t="str">
        <f t="shared" si="106"/>
        <v>Трубопровод Нижние продукты из Е-109 и Е-110 Рег.№ТТ-483</v>
      </c>
      <c r="O60" s="92" t="str">
        <f t="shared" ref="O60:O67" si="107">D60</f>
        <v>Полное-факельное горение</v>
      </c>
      <c r="P60" s="92" t="s">
        <v>85</v>
      </c>
      <c r="Q60" s="92" t="s">
        <v>85</v>
      </c>
      <c r="R60" s="92" t="s">
        <v>85</v>
      </c>
      <c r="S60" s="92" t="s">
        <v>85</v>
      </c>
      <c r="T60" s="92" t="s">
        <v>85</v>
      </c>
      <c r="U60" s="92" t="s">
        <v>85</v>
      </c>
      <c r="V60" s="92" t="s">
        <v>85</v>
      </c>
      <c r="W60" s="92" t="s">
        <v>85</v>
      </c>
      <c r="X60" s="92" t="s">
        <v>85</v>
      </c>
      <c r="Y60" s="92">
        <v>55</v>
      </c>
      <c r="Z60" s="92">
        <v>9</v>
      </c>
      <c r="AA60" s="92" t="s">
        <v>85</v>
      </c>
      <c r="AB60" s="92" t="s">
        <v>85</v>
      </c>
      <c r="AC60" s="92" t="s">
        <v>85</v>
      </c>
      <c r="AD60" s="92" t="s">
        <v>85</v>
      </c>
      <c r="AE60" s="92" t="s">
        <v>85</v>
      </c>
      <c r="AF60" s="92" t="s">
        <v>85</v>
      </c>
      <c r="AG60" s="92" t="s">
        <v>85</v>
      </c>
      <c r="AH60" s="92" t="s">
        <v>85</v>
      </c>
      <c r="AI60" t="s">
        <v>85</v>
      </c>
      <c r="AJ60" s="52">
        <v>2</v>
      </c>
      <c r="AK60" s="52">
        <v>4</v>
      </c>
      <c r="AL60" s="165">
        <v>3.69</v>
      </c>
      <c r="AM60" s="165">
        <v>2.7E-2</v>
      </c>
      <c r="AN60" s="165">
        <v>20</v>
      </c>
      <c r="AO60" s="92"/>
      <c r="AP60" s="92"/>
      <c r="AQ60" s="93">
        <f>AM60*I60+AL60</f>
        <v>4.6101599999999996</v>
      </c>
      <c r="AR60" s="93">
        <f>0.1*AQ60</f>
        <v>0.46101599999999998</v>
      </c>
      <c r="AS60" s="94">
        <f>AJ60*3+0.25*AK60</f>
        <v>7</v>
      </c>
      <c r="AT60" s="94">
        <f>SUM(AQ60:AS60)/4</f>
        <v>3.0177939999999999</v>
      </c>
      <c r="AU60" s="93">
        <f>10068.2*J60*POWER(10,-6)</f>
        <v>0.34312425599999996</v>
      </c>
      <c r="AV60" s="94">
        <f t="shared" ref="AV60:AV67" si="108">AU60+AT60+AS60+AR60+AQ60</f>
        <v>15.432094255999999</v>
      </c>
      <c r="AW60" s="95">
        <f>AJ60*H60</f>
        <v>3.5920000000000002E-5</v>
      </c>
      <c r="AX60" s="95">
        <f>H60*AK60</f>
        <v>7.1840000000000003E-5</v>
      </c>
      <c r="AY60" s="95">
        <f>H60*AV60</f>
        <v>2.7716041283776E-4</v>
      </c>
    </row>
    <row r="61" spans="1:51" x14ac:dyDescent="0.3">
      <c r="A61" s="48" t="s">
        <v>495</v>
      </c>
      <c r="B61" s="48" t="str">
        <f>B60</f>
        <v>Трубопровод Нижние продукты из Е-109 и Е-110 Рег.№ТТ-483</v>
      </c>
      <c r="C61" s="179" t="s">
        <v>169</v>
      </c>
      <c r="D61" s="49" t="s">
        <v>63</v>
      </c>
      <c r="E61" s="167">
        <f>E60</f>
        <v>9.9999999999999995E-8</v>
      </c>
      <c r="F61" s="168">
        <f>F60</f>
        <v>898</v>
      </c>
      <c r="G61" s="48">
        <v>0.1152</v>
      </c>
      <c r="H61" s="50">
        <f t="shared" ref="H61:H67" si="109">E61*F61*G61</f>
        <v>1.0344960000000001E-5</v>
      </c>
      <c r="I61" s="162">
        <f>I60</f>
        <v>34.08</v>
      </c>
      <c r="J61" s="180">
        <f>0.058*I60</f>
        <v>1.97664</v>
      </c>
      <c r="K61" s="174" t="s">
        <v>185</v>
      </c>
      <c r="L61" s="178">
        <v>0</v>
      </c>
      <c r="M61" s="92" t="str">
        <f t="shared" si="106"/>
        <v>С60</v>
      </c>
      <c r="N61" s="92" t="str">
        <f t="shared" si="106"/>
        <v>Трубопровод Нижние продукты из Е-109 и Е-110 Рег.№ТТ-483</v>
      </c>
      <c r="O61" s="92" t="str">
        <f t="shared" si="107"/>
        <v>Полное-взрыв</v>
      </c>
      <c r="P61" s="92" t="s">
        <v>85</v>
      </c>
      <c r="Q61" s="92" t="s">
        <v>85</v>
      </c>
      <c r="R61" s="92" t="s">
        <v>85</v>
      </c>
      <c r="S61" s="92" t="s">
        <v>85</v>
      </c>
      <c r="T61" s="92">
        <v>0</v>
      </c>
      <c r="U61" s="92">
        <v>80.599999999999994</v>
      </c>
      <c r="V61" s="92">
        <v>228.6</v>
      </c>
      <c r="W61" s="92">
        <v>581.6</v>
      </c>
      <c r="X61" s="92">
        <v>983.1</v>
      </c>
      <c r="Y61" s="92" t="s">
        <v>85</v>
      </c>
      <c r="Z61" s="92" t="s">
        <v>85</v>
      </c>
      <c r="AA61" s="92" t="s">
        <v>85</v>
      </c>
      <c r="AB61" s="92" t="s">
        <v>85</v>
      </c>
      <c r="AC61" s="92" t="s">
        <v>85</v>
      </c>
      <c r="AD61" s="92" t="s">
        <v>85</v>
      </c>
      <c r="AE61" s="92" t="s">
        <v>85</v>
      </c>
      <c r="AF61" s="92" t="s">
        <v>85</v>
      </c>
      <c r="AG61" s="92" t="s">
        <v>85</v>
      </c>
      <c r="AH61" s="92" t="s">
        <v>85</v>
      </c>
      <c r="AI61" t="s">
        <v>85</v>
      </c>
      <c r="AJ61" s="52">
        <v>4</v>
      </c>
      <c r="AK61" s="52">
        <v>5</v>
      </c>
      <c r="AL61" s="92">
        <f>AL60</f>
        <v>3.69</v>
      </c>
      <c r="AM61" s="92">
        <f>AM60</f>
        <v>2.7E-2</v>
      </c>
      <c r="AN61" s="92">
        <f>AN60</f>
        <v>20</v>
      </c>
      <c r="AO61" s="92"/>
      <c r="AP61" s="92"/>
      <c r="AQ61" s="93">
        <f>AM61*I61+AL61</f>
        <v>4.6101599999999996</v>
      </c>
      <c r="AR61" s="93">
        <f t="shared" ref="AR61:AR67" si="110">0.1*AQ61</f>
        <v>0.46101599999999998</v>
      </c>
      <c r="AS61" s="94">
        <f t="shared" ref="AS61:AS67" si="111">AJ61*3+0.25*AK61</f>
        <v>13.25</v>
      </c>
      <c r="AT61" s="94">
        <f t="shared" ref="AT61:AT67" si="112">SUM(AQ61:AS61)/4</f>
        <v>4.5802940000000003</v>
      </c>
      <c r="AU61" s="93">
        <f>10068.2*J61*POWER(10,-6)*10</f>
        <v>0.19901206848000003</v>
      </c>
      <c r="AV61" s="94">
        <f t="shared" si="108"/>
        <v>23.100482068480002</v>
      </c>
      <c r="AW61" s="95">
        <f t="shared" ref="AW61:AW67" si="113">AJ61*H61</f>
        <v>4.1379840000000003E-5</v>
      </c>
      <c r="AX61" s="95">
        <f t="shared" ref="AX61:AX67" si="114">H61*AK61</f>
        <v>5.1724800000000003E-5</v>
      </c>
      <c r="AY61" s="95">
        <f t="shared" ref="AY61:AY67" si="115">H61*AV61</f>
        <v>2.389735629791429E-4</v>
      </c>
    </row>
    <row r="62" spans="1:51" x14ac:dyDescent="0.3">
      <c r="A62" s="48" t="s">
        <v>496</v>
      </c>
      <c r="B62" s="48" t="str">
        <f>B60</f>
        <v>Трубопровод Нижние продукты из Е-109 и Е-110 Рег.№ТТ-483</v>
      </c>
      <c r="C62" s="179" t="s">
        <v>336</v>
      </c>
      <c r="D62" s="49" t="s">
        <v>334</v>
      </c>
      <c r="E62" s="167">
        <f>E60</f>
        <v>9.9999999999999995E-8</v>
      </c>
      <c r="F62" s="168">
        <f>F60</f>
        <v>898</v>
      </c>
      <c r="G62" s="48">
        <v>7.6799999999999993E-2</v>
      </c>
      <c r="H62" s="50">
        <f t="shared" si="109"/>
        <v>6.8966399999999996E-6</v>
      </c>
      <c r="I62" s="162">
        <f>I60</f>
        <v>34.08</v>
      </c>
      <c r="J62" s="169">
        <f>0.3*I60</f>
        <v>10.223999999999998</v>
      </c>
      <c r="K62" s="174" t="s">
        <v>186</v>
      </c>
      <c r="L62" s="178">
        <v>26</v>
      </c>
      <c r="M62" s="92" t="str">
        <f t="shared" si="106"/>
        <v>С61</v>
      </c>
      <c r="N62" s="92" t="str">
        <f t="shared" si="106"/>
        <v>Трубопровод Нижние продукты из Е-109 и Е-110 Рег.№ТТ-483</v>
      </c>
      <c r="O62" s="92" t="str">
        <f t="shared" si="107"/>
        <v>Полное-огненный шар</v>
      </c>
      <c r="P62" s="92" t="s">
        <v>85</v>
      </c>
      <c r="Q62" s="92" t="s">
        <v>85</v>
      </c>
      <c r="R62" s="92" t="s">
        <v>85</v>
      </c>
      <c r="S62" s="92" t="s">
        <v>85</v>
      </c>
      <c r="T62" s="92" t="s">
        <v>85</v>
      </c>
      <c r="U62" s="92" t="s">
        <v>85</v>
      </c>
      <c r="V62" s="92" t="s">
        <v>85</v>
      </c>
      <c r="W62" s="92" t="s">
        <v>85</v>
      </c>
      <c r="X62" s="92" t="s">
        <v>85</v>
      </c>
      <c r="Y62" s="92" t="s">
        <v>85</v>
      </c>
      <c r="Z62" s="92" t="s">
        <v>85</v>
      </c>
      <c r="AA62" s="92" t="s">
        <v>85</v>
      </c>
      <c r="AB62" s="92" t="s">
        <v>85</v>
      </c>
      <c r="AC62" s="92" t="s">
        <v>85</v>
      </c>
      <c r="AD62" s="92" t="s">
        <v>85</v>
      </c>
      <c r="AE62" s="92">
        <v>88</v>
      </c>
      <c r="AF62" s="92">
        <v>132</v>
      </c>
      <c r="AG62" s="92">
        <v>159.5</v>
      </c>
      <c r="AH62" s="92">
        <v>207</v>
      </c>
      <c r="AI62" t="s">
        <v>85</v>
      </c>
      <c r="AJ62" s="92">
        <v>0</v>
      </c>
      <c r="AK62" s="92">
        <v>0</v>
      </c>
      <c r="AL62" s="92">
        <f>AL60</f>
        <v>3.69</v>
      </c>
      <c r="AM62" s="92">
        <f>AM60</f>
        <v>2.7E-2</v>
      </c>
      <c r="AN62" s="92">
        <f>AN60</f>
        <v>20</v>
      </c>
      <c r="AO62" s="92"/>
      <c r="AP62" s="92"/>
      <c r="AQ62" s="93">
        <f>AM62*I62*0.1+AL62</f>
        <v>3.782016</v>
      </c>
      <c r="AR62" s="93">
        <f t="shared" si="110"/>
        <v>0.37820160000000003</v>
      </c>
      <c r="AS62" s="94">
        <f t="shared" si="111"/>
        <v>0</v>
      </c>
      <c r="AT62" s="94">
        <f t="shared" si="112"/>
        <v>1.0400544</v>
      </c>
      <c r="AU62" s="93">
        <f>1333*J60*POWER(10,-6)</f>
        <v>4.5428639999999999E-2</v>
      </c>
      <c r="AV62" s="94">
        <f t="shared" si="108"/>
        <v>5.2457006399999999</v>
      </c>
      <c r="AW62" s="95">
        <f t="shared" si="113"/>
        <v>0</v>
      </c>
      <c r="AX62" s="95">
        <f t="shared" si="114"/>
        <v>0</v>
      </c>
      <c r="AY62" s="95">
        <f t="shared" si="115"/>
        <v>3.6177708861849599E-5</v>
      </c>
    </row>
    <row r="63" spans="1:51" x14ac:dyDescent="0.3">
      <c r="A63" s="48" t="s">
        <v>497</v>
      </c>
      <c r="B63" s="48" t="str">
        <f>B60</f>
        <v>Трубопровод Нижние продукты из Е-109 и Е-110 Рег.№ТТ-483</v>
      </c>
      <c r="C63" s="179" t="s">
        <v>170</v>
      </c>
      <c r="D63" s="49" t="s">
        <v>61</v>
      </c>
      <c r="E63" s="167">
        <f>E60</f>
        <v>9.9999999999999995E-8</v>
      </c>
      <c r="F63" s="168">
        <f>F60</f>
        <v>898</v>
      </c>
      <c r="G63" s="48">
        <v>0.60799999999999998</v>
      </c>
      <c r="H63" s="50">
        <f t="shared" si="109"/>
        <v>5.4598400000000002E-5</v>
      </c>
      <c r="I63" s="162">
        <f>I60</f>
        <v>34.08</v>
      </c>
      <c r="J63" s="171">
        <v>0</v>
      </c>
      <c r="K63" s="174" t="s">
        <v>188</v>
      </c>
      <c r="L63" s="178">
        <v>45390</v>
      </c>
      <c r="M63" s="92" t="str">
        <f t="shared" si="106"/>
        <v>С62</v>
      </c>
      <c r="N63" s="92" t="str">
        <f t="shared" si="106"/>
        <v>Трубопровод Нижние продукты из Е-109 и Е-110 Рег.№ТТ-483</v>
      </c>
      <c r="O63" s="92" t="str">
        <f t="shared" si="107"/>
        <v>Полное-ликвидация</v>
      </c>
      <c r="P63" s="92" t="s">
        <v>85</v>
      </c>
      <c r="Q63" s="92" t="s">
        <v>85</v>
      </c>
      <c r="R63" s="92" t="s">
        <v>85</v>
      </c>
      <c r="S63" s="92" t="s">
        <v>85</v>
      </c>
      <c r="T63" s="92" t="s">
        <v>85</v>
      </c>
      <c r="U63" s="92" t="s">
        <v>85</v>
      </c>
      <c r="V63" s="92" t="s">
        <v>85</v>
      </c>
      <c r="W63" s="92" t="s">
        <v>85</v>
      </c>
      <c r="X63" s="92" t="s">
        <v>85</v>
      </c>
      <c r="Y63" s="92" t="s">
        <v>85</v>
      </c>
      <c r="Z63" s="92" t="s">
        <v>85</v>
      </c>
      <c r="AA63" s="92" t="s">
        <v>85</v>
      </c>
      <c r="AB63" s="92" t="s">
        <v>85</v>
      </c>
      <c r="AC63" s="92" t="s">
        <v>85</v>
      </c>
      <c r="AD63" s="92" t="s">
        <v>85</v>
      </c>
      <c r="AE63" s="92" t="s">
        <v>85</v>
      </c>
      <c r="AF63" s="92" t="s">
        <v>85</v>
      </c>
      <c r="AG63" s="92" t="s">
        <v>85</v>
      </c>
      <c r="AH63" s="92" t="s">
        <v>85</v>
      </c>
      <c r="AI63" t="s">
        <v>85</v>
      </c>
      <c r="AJ63" s="92">
        <v>0</v>
      </c>
      <c r="AK63" s="92">
        <v>0</v>
      </c>
      <c r="AL63" s="92">
        <f>AL60</f>
        <v>3.69</v>
      </c>
      <c r="AM63" s="92">
        <f>AM60</f>
        <v>2.7E-2</v>
      </c>
      <c r="AN63" s="92">
        <f>AN60</f>
        <v>20</v>
      </c>
      <c r="AO63" s="92"/>
      <c r="AP63" s="92"/>
      <c r="AQ63" s="93">
        <f>AM63*I63*0.1+AL63</f>
        <v>3.782016</v>
      </c>
      <c r="AR63" s="93">
        <f t="shared" si="110"/>
        <v>0.37820160000000003</v>
      </c>
      <c r="AS63" s="94">
        <f t="shared" si="111"/>
        <v>0</v>
      </c>
      <c r="AT63" s="94">
        <f t="shared" si="112"/>
        <v>1.0400544</v>
      </c>
      <c r="AU63" s="93">
        <f>1333*J61*POWER(10,-6)</f>
        <v>2.63486112E-3</v>
      </c>
      <c r="AV63" s="94">
        <f t="shared" si="108"/>
        <v>5.2029068611200007</v>
      </c>
      <c r="AW63" s="95">
        <f t="shared" si="113"/>
        <v>0</v>
      </c>
      <c r="AX63" s="95">
        <f t="shared" si="114"/>
        <v>0</v>
      </c>
      <c r="AY63" s="95">
        <f t="shared" si="115"/>
        <v>2.8407038996617424E-4</v>
      </c>
    </row>
    <row r="64" spans="1:51" x14ac:dyDescent="0.3">
      <c r="A64" s="48" t="s">
        <v>498</v>
      </c>
      <c r="B64" s="48" t="str">
        <f>B60</f>
        <v>Трубопровод Нижние продукты из Е-109 и Е-110 Рег.№ТТ-483</v>
      </c>
      <c r="C64" s="179" t="s">
        <v>195</v>
      </c>
      <c r="D64" s="49" t="s">
        <v>196</v>
      </c>
      <c r="E64" s="166">
        <v>4.9999999999999998E-7</v>
      </c>
      <c r="F64" s="168">
        <f>F60</f>
        <v>898</v>
      </c>
      <c r="G64" s="48">
        <v>3.5000000000000003E-2</v>
      </c>
      <c r="H64" s="50">
        <f t="shared" si="109"/>
        <v>1.5715000000000001E-5</v>
      </c>
      <c r="I64" s="162">
        <f>0.15*I60</f>
        <v>5.1119999999999992</v>
      </c>
      <c r="J64" s="169">
        <f>I64</f>
        <v>5.1119999999999992</v>
      </c>
      <c r="K64" s="174" t="s">
        <v>189</v>
      </c>
      <c r="L64" s="178">
        <v>3</v>
      </c>
      <c r="M64" s="92" t="str">
        <f t="shared" si="106"/>
        <v>С63</v>
      </c>
      <c r="N64" s="92" t="str">
        <f t="shared" si="106"/>
        <v>Трубопровод Нижние продукты из Е-109 и Е-110 Рег.№ТТ-483</v>
      </c>
      <c r="O64" s="92" t="str">
        <f t="shared" si="107"/>
        <v>Частичное-факел</v>
      </c>
      <c r="P64" s="92" t="s">
        <v>85</v>
      </c>
      <c r="Q64" s="92" t="s">
        <v>85</v>
      </c>
      <c r="R64" s="92" t="s">
        <v>85</v>
      </c>
      <c r="S64" s="92" t="s">
        <v>85</v>
      </c>
      <c r="T64" s="92" t="s">
        <v>85</v>
      </c>
      <c r="U64" s="92" t="s">
        <v>85</v>
      </c>
      <c r="V64" s="92" t="s">
        <v>85</v>
      </c>
      <c r="W64" s="92" t="s">
        <v>85</v>
      </c>
      <c r="X64" s="92" t="s">
        <v>85</v>
      </c>
      <c r="Y64" s="92">
        <v>35</v>
      </c>
      <c r="Z64" s="92">
        <v>6</v>
      </c>
      <c r="AA64" s="92" t="s">
        <v>85</v>
      </c>
      <c r="AB64" s="92" t="s">
        <v>85</v>
      </c>
      <c r="AC64" s="92" t="s">
        <v>85</v>
      </c>
      <c r="AD64" s="92" t="s">
        <v>85</v>
      </c>
      <c r="AE64" s="92" t="s">
        <v>85</v>
      </c>
      <c r="AF64" s="92" t="s">
        <v>85</v>
      </c>
      <c r="AG64" s="92" t="s">
        <v>85</v>
      </c>
      <c r="AH64" s="92" t="s">
        <v>85</v>
      </c>
      <c r="AI64" t="s">
        <v>85</v>
      </c>
      <c r="AJ64" s="92">
        <v>0</v>
      </c>
      <c r="AK64" s="92">
        <v>2</v>
      </c>
      <c r="AL64" s="92">
        <f>0.1*$AL$2</f>
        <v>0.25</v>
      </c>
      <c r="AM64" s="92">
        <f>AM60</f>
        <v>2.7E-2</v>
      </c>
      <c r="AN64" s="92">
        <f>ROUNDUP(AN60/3,0)</f>
        <v>7</v>
      </c>
      <c r="AO64" s="92"/>
      <c r="AP64" s="92"/>
      <c r="AQ64" s="93">
        <f>AM64*I64+AL64</f>
        <v>0.38802399999999998</v>
      </c>
      <c r="AR64" s="93">
        <f t="shared" si="110"/>
        <v>3.8802400000000001E-2</v>
      </c>
      <c r="AS64" s="94">
        <f t="shared" si="111"/>
        <v>0.5</v>
      </c>
      <c r="AT64" s="94">
        <f t="shared" si="112"/>
        <v>0.23170659999999998</v>
      </c>
      <c r="AU64" s="93">
        <f>10068.2*J64*POWER(10,-6)</f>
        <v>5.1468638399999996E-2</v>
      </c>
      <c r="AV64" s="94">
        <f t="shared" si="108"/>
        <v>1.2100016383999999</v>
      </c>
      <c r="AW64" s="95">
        <f t="shared" si="113"/>
        <v>0</v>
      </c>
      <c r="AX64" s="95">
        <f t="shared" si="114"/>
        <v>3.1430000000000002E-5</v>
      </c>
      <c r="AY64" s="95">
        <f t="shared" si="115"/>
        <v>1.9015175747456E-5</v>
      </c>
    </row>
    <row r="65" spans="1:51" x14ac:dyDescent="0.3">
      <c r="A65" s="48" t="s">
        <v>499</v>
      </c>
      <c r="B65" s="48" t="str">
        <f>B60</f>
        <v>Трубопровод Нижние продукты из Е-109 и Е-110 Рег.№ТТ-483</v>
      </c>
      <c r="C65" s="179" t="s">
        <v>197</v>
      </c>
      <c r="D65" s="49" t="s">
        <v>198</v>
      </c>
      <c r="E65" s="167">
        <f>E64</f>
        <v>4.9999999999999998E-7</v>
      </c>
      <c r="F65" s="168">
        <v>898</v>
      </c>
      <c r="G65" s="48">
        <v>8.3000000000000001E-3</v>
      </c>
      <c r="H65" s="50">
        <f t="shared" si="109"/>
        <v>3.7266999999999998E-6</v>
      </c>
      <c r="I65" s="162">
        <f>I64</f>
        <v>5.1119999999999992</v>
      </c>
      <c r="J65" s="169">
        <f>J61*0.15</f>
        <v>0.29649599999999998</v>
      </c>
      <c r="K65" s="173" t="s">
        <v>200</v>
      </c>
      <c r="L65" s="230">
        <v>19</v>
      </c>
      <c r="M65" s="92" t="str">
        <f t="shared" si="106"/>
        <v>С64</v>
      </c>
      <c r="N65" s="92" t="str">
        <f t="shared" si="106"/>
        <v>Трубопровод Нижние продукты из Е-109 и Е-110 Рег.№ТТ-483</v>
      </c>
      <c r="O65" s="92" t="str">
        <f t="shared" si="107"/>
        <v>Частичное-взрыв</v>
      </c>
      <c r="P65" s="92" t="s">
        <v>85</v>
      </c>
      <c r="Q65" s="92" t="s">
        <v>85</v>
      </c>
      <c r="R65" s="92" t="s">
        <v>85</v>
      </c>
      <c r="S65" s="92" t="s">
        <v>85</v>
      </c>
      <c r="T65" s="92">
        <v>0</v>
      </c>
      <c r="U65" s="92">
        <v>42.6</v>
      </c>
      <c r="V65" s="92">
        <v>121.6</v>
      </c>
      <c r="W65" s="92">
        <v>309.10000000000002</v>
      </c>
      <c r="X65" s="92">
        <v>522.6</v>
      </c>
      <c r="Y65" s="92" t="s">
        <v>85</v>
      </c>
      <c r="Z65" s="92" t="s">
        <v>85</v>
      </c>
      <c r="AA65" s="92" t="s">
        <v>85</v>
      </c>
      <c r="AB65" s="92" t="s">
        <v>85</v>
      </c>
      <c r="AC65" s="92" t="s">
        <v>85</v>
      </c>
      <c r="AD65" s="92" t="s">
        <v>85</v>
      </c>
      <c r="AE65" s="92" t="s">
        <v>85</v>
      </c>
      <c r="AF65" s="92" t="s">
        <v>85</v>
      </c>
      <c r="AG65" s="92" t="s">
        <v>85</v>
      </c>
      <c r="AH65" s="92" t="s">
        <v>85</v>
      </c>
      <c r="AI65" t="s">
        <v>85</v>
      </c>
      <c r="AJ65" s="92">
        <v>0</v>
      </c>
      <c r="AK65" s="92">
        <v>1</v>
      </c>
      <c r="AL65" s="92">
        <f>0.1*$AL$2</f>
        <v>0.25</v>
      </c>
      <c r="AM65" s="92">
        <f>AM60</f>
        <v>2.7E-2</v>
      </c>
      <c r="AN65" s="92">
        <f>AN64</f>
        <v>7</v>
      </c>
      <c r="AO65" s="92"/>
      <c r="AP65" s="92"/>
      <c r="AQ65" s="93">
        <f t="shared" ref="AQ65:AQ66" si="116">AM65*I65+AL65</f>
        <v>0.38802399999999998</v>
      </c>
      <c r="AR65" s="93">
        <f t="shared" si="110"/>
        <v>3.8802400000000001E-2</v>
      </c>
      <c r="AS65" s="94">
        <f t="shared" si="111"/>
        <v>0.25</v>
      </c>
      <c r="AT65" s="94">
        <f t="shared" si="112"/>
        <v>0.16920659999999998</v>
      </c>
      <c r="AU65" s="93">
        <f>10068.2*J65*POWER(10,-6)*10</f>
        <v>2.9851810271999998E-2</v>
      </c>
      <c r="AV65" s="94">
        <f t="shared" si="108"/>
        <v>0.87588481027200005</v>
      </c>
      <c r="AW65" s="95">
        <f t="shared" si="113"/>
        <v>0</v>
      </c>
      <c r="AX65" s="95">
        <f t="shared" si="114"/>
        <v>3.7266999999999998E-6</v>
      </c>
      <c r="AY65" s="95">
        <f t="shared" si="115"/>
        <v>3.2641599224406622E-6</v>
      </c>
    </row>
    <row r="66" spans="1:51" x14ac:dyDescent="0.3">
      <c r="A66" s="48" t="s">
        <v>500</v>
      </c>
      <c r="B66" s="48" t="str">
        <f>B60</f>
        <v>Трубопровод Нижние продукты из Е-109 и Е-110 Рег.№ТТ-483</v>
      </c>
      <c r="C66" s="179" t="s">
        <v>172</v>
      </c>
      <c r="D66" s="49" t="s">
        <v>174</v>
      </c>
      <c r="E66" s="167">
        <f>E64</f>
        <v>4.9999999999999998E-7</v>
      </c>
      <c r="F66" s="168">
        <f>F60</f>
        <v>898</v>
      </c>
      <c r="G66" s="48">
        <v>2.64E-2</v>
      </c>
      <c r="H66" s="50">
        <f t="shared" si="109"/>
        <v>1.1853599999999999E-5</v>
      </c>
      <c r="I66" s="162">
        <f>0.15*I60</f>
        <v>5.1119999999999992</v>
      </c>
      <c r="J66" s="169">
        <f>J62*0.15</f>
        <v>1.5335999999999996</v>
      </c>
      <c r="K66" s="174"/>
      <c r="L66" s="178"/>
      <c r="M66" s="92" t="str">
        <f t="shared" si="106"/>
        <v>С65</v>
      </c>
      <c r="N66" s="92" t="str">
        <f t="shared" si="106"/>
        <v>Трубопровод Нижние продукты из Е-109 и Е-110 Рег.№ТТ-483</v>
      </c>
      <c r="O66" s="92" t="str">
        <f t="shared" si="107"/>
        <v>Частичное-пожар-вспышка</v>
      </c>
      <c r="P66" s="92" t="s">
        <v>85</v>
      </c>
      <c r="Q66" s="92" t="s">
        <v>85</v>
      </c>
      <c r="R66" s="92" t="s">
        <v>85</v>
      </c>
      <c r="S66" s="92" t="s">
        <v>85</v>
      </c>
      <c r="T66" s="92" t="s">
        <v>85</v>
      </c>
      <c r="U66" s="92" t="s">
        <v>85</v>
      </c>
      <c r="V66" s="92" t="s">
        <v>85</v>
      </c>
      <c r="W66" s="92" t="s">
        <v>85</v>
      </c>
      <c r="X66" s="92" t="s">
        <v>85</v>
      </c>
      <c r="Y66" s="92" t="s">
        <v>85</v>
      </c>
      <c r="Z66" s="92" t="s">
        <v>85</v>
      </c>
      <c r="AA66" s="92">
        <v>38.6</v>
      </c>
      <c r="AB66" s="92">
        <v>46.32</v>
      </c>
      <c r="AC66" s="92" t="s">
        <v>85</v>
      </c>
      <c r="AD66" s="92" t="s">
        <v>85</v>
      </c>
      <c r="AE66" s="92" t="s">
        <v>85</v>
      </c>
      <c r="AF66" s="92" t="s">
        <v>85</v>
      </c>
      <c r="AG66" s="92" t="s">
        <v>85</v>
      </c>
      <c r="AH66" s="92" t="s">
        <v>85</v>
      </c>
      <c r="AI66" t="s">
        <v>85</v>
      </c>
      <c r="AJ66" s="92">
        <v>0</v>
      </c>
      <c r="AK66" s="92">
        <v>1</v>
      </c>
      <c r="AL66" s="92">
        <f>0.1*$AL$2</f>
        <v>0.25</v>
      </c>
      <c r="AM66" s="92">
        <f>AM60</f>
        <v>2.7E-2</v>
      </c>
      <c r="AN66" s="92">
        <f>ROUNDUP(AN60/3,0)</f>
        <v>7</v>
      </c>
      <c r="AO66" s="92"/>
      <c r="AP66" s="92"/>
      <c r="AQ66" s="93">
        <f t="shared" si="116"/>
        <v>0.38802399999999998</v>
      </c>
      <c r="AR66" s="93">
        <f t="shared" si="110"/>
        <v>3.8802400000000001E-2</v>
      </c>
      <c r="AS66" s="94">
        <f t="shared" si="111"/>
        <v>0.25</v>
      </c>
      <c r="AT66" s="94">
        <f t="shared" si="112"/>
        <v>0.16920659999999998</v>
      </c>
      <c r="AU66" s="93">
        <f>10068.2*J66*POWER(10,-6)*10</f>
        <v>0.15440591519999997</v>
      </c>
      <c r="AV66" s="94">
        <f t="shared" si="108"/>
        <v>1.0004389151999999</v>
      </c>
      <c r="AW66" s="95">
        <f t="shared" si="113"/>
        <v>0</v>
      </c>
      <c r="AX66" s="95">
        <f t="shared" si="114"/>
        <v>1.1853599999999999E-5</v>
      </c>
      <c r="AY66" s="95">
        <f t="shared" si="115"/>
        <v>1.1858802725214718E-5</v>
      </c>
    </row>
    <row r="67" spans="1:51" ht="15" thickBot="1" x14ac:dyDescent="0.35">
      <c r="A67" s="48" t="s">
        <v>501</v>
      </c>
      <c r="B67" s="48" t="str">
        <f>B60</f>
        <v>Трубопровод Нижние продукты из Е-109 и Е-110 Рег.№ТТ-483</v>
      </c>
      <c r="C67" s="179" t="s">
        <v>173</v>
      </c>
      <c r="D67" s="49" t="s">
        <v>62</v>
      </c>
      <c r="E67" s="167">
        <f>E64</f>
        <v>4.9999999999999998E-7</v>
      </c>
      <c r="F67" s="168">
        <f>F60</f>
        <v>898</v>
      </c>
      <c r="G67" s="48">
        <v>0.93030000000000002</v>
      </c>
      <c r="H67" s="50">
        <f t="shared" si="109"/>
        <v>4.1770469999999999E-4</v>
      </c>
      <c r="I67" s="162">
        <f>0.15*I60</f>
        <v>5.1119999999999992</v>
      </c>
      <c r="J67" s="171">
        <v>0</v>
      </c>
      <c r="K67" s="175"/>
      <c r="L67" s="176"/>
      <c r="M67" s="92" t="str">
        <f t="shared" si="106"/>
        <v>С66</v>
      </c>
      <c r="N67" s="92" t="str">
        <f t="shared" si="106"/>
        <v>Трубопровод Нижние продукты из Е-109 и Е-110 Рег.№ТТ-483</v>
      </c>
      <c r="O67" s="92" t="str">
        <f t="shared" si="107"/>
        <v>Частичное-ликвидация</v>
      </c>
      <c r="P67" s="92" t="s">
        <v>85</v>
      </c>
      <c r="Q67" s="92" t="s">
        <v>85</v>
      </c>
      <c r="R67" s="92" t="s">
        <v>85</v>
      </c>
      <c r="S67" s="92" t="s">
        <v>85</v>
      </c>
      <c r="T67" s="92" t="s">
        <v>85</v>
      </c>
      <c r="U67" s="92" t="s">
        <v>85</v>
      </c>
      <c r="V67" s="92" t="s">
        <v>85</v>
      </c>
      <c r="W67" s="92" t="s">
        <v>85</v>
      </c>
      <c r="X67" s="92" t="s">
        <v>85</v>
      </c>
      <c r="Y67" s="92" t="s">
        <v>85</v>
      </c>
      <c r="Z67" s="92" t="s">
        <v>85</v>
      </c>
      <c r="AA67" s="92" t="s">
        <v>85</v>
      </c>
      <c r="AB67" s="92" t="s">
        <v>85</v>
      </c>
      <c r="AC67" s="92" t="s">
        <v>85</v>
      </c>
      <c r="AD67" s="92" t="s">
        <v>85</v>
      </c>
      <c r="AE67" s="92" t="s">
        <v>85</v>
      </c>
      <c r="AF67" s="92" t="s">
        <v>85</v>
      </c>
      <c r="AG67" s="92" t="s">
        <v>85</v>
      </c>
      <c r="AH67" s="92" t="s">
        <v>85</v>
      </c>
      <c r="AI67" t="s">
        <v>85</v>
      </c>
      <c r="AJ67" s="92">
        <v>0</v>
      </c>
      <c r="AK67" s="92">
        <v>0</v>
      </c>
      <c r="AL67" s="92">
        <f>0.1*$AL$2</f>
        <v>0.25</v>
      </c>
      <c r="AM67" s="92">
        <f>AM60</f>
        <v>2.7E-2</v>
      </c>
      <c r="AN67" s="92">
        <f>ROUNDUP(AN60/3,0)</f>
        <v>7</v>
      </c>
      <c r="AO67" s="92"/>
      <c r="AP67" s="92"/>
      <c r="AQ67" s="93">
        <f>AM67*I67*0.1+AL67</f>
        <v>0.26380239999999999</v>
      </c>
      <c r="AR67" s="93">
        <f t="shared" si="110"/>
        <v>2.6380239999999999E-2</v>
      </c>
      <c r="AS67" s="94">
        <f t="shared" si="111"/>
        <v>0</v>
      </c>
      <c r="AT67" s="94">
        <f t="shared" si="112"/>
        <v>7.2545659999999998E-2</v>
      </c>
      <c r="AU67" s="93">
        <f>1333*J66*POWER(10,-6)</f>
        <v>2.0442887999999994E-3</v>
      </c>
      <c r="AV67" s="94">
        <f t="shared" si="108"/>
        <v>0.36477258879999996</v>
      </c>
      <c r="AW67" s="95">
        <f t="shared" si="113"/>
        <v>0</v>
      </c>
      <c r="AX67" s="95">
        <f t="shared" si="114"/>
        <v>0</v>
      </c>
      <c r="AY67" s="95">
        <f t="shared" si="115"/>
        <v>1.5236722477292734E-4</v>
      </c>
    </row>
    <row r="68" spans="1:51" ht="18" customHeight="1" x14ac:dyDescent="0.3">
      <c r="A68" s="48" t="s">
        <v>502</v>
      </c>
      <c r="B68" s="163" t="s">
        <v>340</v>
      </c>
      <c r="C68" s="179" t="s">
        <v>191</v>
      </c>
      <c r="D68" s="49" t="s">
        <v>192</v>
      </c>
      <c r="E68" s="166">
        <v>9.9999999999999995E-8</v>
      </c>
      <c r="F68" s="163">
        <v>125</v>
      </c>
      <c r="G68" s="48">
        <v>0.2</v>
      </c>
      <c r="H68" s="50">
        <f>E68*F68*G68</f>
        <v>2.4999999999999998E-6</v>
      </c>
      <c r="I68" s="164">
        <v>1.99</v>
      </c>
      <c r="J68" s="169">
        <f>I68</f>
        <v>1.99</v>
      </c>
      <c r="K68" s="172" t="s">
        <v>184</v>
      </c>
      <c r="L68" s="177">
        <v>0</v>
      </c>
      <c r="M68" s="92" t="str">
        <f t="shared" ref="M68:N75" si="117">A68</f>
        <v>С67</v>
      </c>
      <c r="N68" s="92" t="str">
        <f t="shared" si="117"/>
        <v>Трубопровод водород подпиточный
Рег.№ТТ-435</v>
      </c>
      <c r="O68" s="92" t="str">
        <f t="shared" ref="O68:O75" si="118">D68</f>
        <v>Полное-факел</v>
      </c>
      <c r="P68" s="92" t="s">
        <v>85</v>
      </c>
      <c r="Q68" s="92" t="s">
        <v>85</v>
      </c>
      <c r="R68" s="92" t="s">
        <v>85</v>
      </c>
      <c r="S68" s="92" t="s">
        <v>85</v>
      </c>
      <c r="T68" s="92" t="s">
        <v>85</v>
      </c>
      <c r="U68" s="92" t="s">
        <v>85</v>
      </c>
      <c r="V68" s="92" t="s">
        <v>85</v>
      </c>
      <c r="W68" s="92" t="s">
        <v>85</v>
      </c>
      <c r="X68" s="92" t="s">
        <v>85</v>
      </c>
      <c r="Y68" s="92">
        <v>27</v>
      </c>
      <c r="Z68" s="92">
        <v>5</v>
      </c>
      <c r="AA68" s="92" t="s">
        <v>85</v>
      </c>
      <c r="AB68" s="92" t="s">
        <v>85</v>
      </c>
      <c r="AC68" s="92" t="s">
        <v>85</v>
      </c>
      <c r="AD68" s="92" t="s">
        <v>85</v>
      </c>
      <c r="AE68" s="92" t="s">
        <v>85</v>
      </c>
      <c r="AF68" s="92" t="s">
        <v>85</v>
      </c>
      <c r="AG68" s="92" t="s">
        <v>85</v>
      </c>
      <c r="AH68" s="92" t="s">
        <v>85</v>
      </c>
      <c r="AI68" t="s">
        <v>85</v>
      </c>
      <c r="AJ68" s="52">
        <v>2</v>
      </c>
      <c r="AK68" s="52">
        <v>3</v>
      </c>
      <c r="AL68" s="165">
        <v>1.2</v>
      </c>
      <c r="AM68" s="165">
        <v>2.7E-2</v>
      </c>
      <c r="AN68" s="165">
        <v>6</v>
      </c>
      <c r="AO68" s="92"/>
      <c r="AP68" s="92"/>
      <c r="AQ68" s="93">
        <f>AM68*I68+AL68</f>
        <v>1.25373</v>
      </c>
      <c r="AR68" s="93">
        <f>0.1*AQ68</f>
        <v>0.12537300000000001</v>
      </c>
      <c r="AS68" s="94">
        <f>AJ68*3+0.25*AK68</f>
        <v>6.75</v>
      </c>
      <c r="AT68" s="94">
        <f>SUM(AQ68:AS68)/4</f>
        <v>2.0322757500000002</v>
      </c>
      <c r="AU68" s="93">
        <f>10068.2*J68*POWER(10,-6)</f>
        <v>2.0035718000000001E-2</v>
      </c>
      <c r="AV68" s="94">
        <f t="shared" ref="AV68:AV75" si="119">AU68+AT68+AS68+AR68+AQ68</f>
        <v>10.181414468</v>
      </c>
      <c r="AW68" s="95">
        <f>AJ68*H68</f>
        <v>4.9999999999999996E-6</v>
      </c>
      <c r="AX68" s="95">
        <f>H68*AK68</f>
        <v>7.4999999999999993E-6</v>
      </c>
      <c r="AY68" s="95">
        <f>H68*AV68</f>
        <v>2.5453536169999998E-5</v>
      </c>
    </row>
    <row r="69" spans="1:51" x14ac:dyDescent="0.3">
      <c r="A69" s="48" t="s">
        <v>503</v>
      </c>
      <c r="B69" s="48" t="str">
        <f>B68</f>
        <v>Трубопровод водород подпиточный
Рег.№ТТ-435</v>
      </c>
      <c r="C69" s="179" t="s">
        <v>169</v>
      </c>
      <c r="D69" s="49" t="s">
        <v>63</v>
      </c>
      <c r="E69" s="167">
        <f>E68</f>
        <v>9.9999999999999995E-8</v>
      </c>
      <c r="F69" s="168">
        <f>F68</f>
        <v>125</v>
      </c>
      <c r="G69" s="48">
        <v>0.1152</v>
      </c>
      <c r="H69" s="50">
        <f t="shared" ref="H69:H75" si="120">E69*F69*G69</f>
        <v>1.4399999999999998E-6</v>
      </c>
      <c r="I69" s="162">
        <f>I68</f>
        <v>1.99</v>
      </c>
      <c r="J69" s="180">
        <f>0.067*I68</f>
        <v>0.13333</v>
      </c>
      <c r="K69" s="174" t="s">
        <v>185</v>
      </c>
      <c r="L69" s="178">
        <v>6</v>
      </c>
      <c r="M69" s="92" t="str">
        <f t="shared" si="117"/>
        <v>С68</v>
      </c>
      <c r="N69" s="92" t="str">
        <f t="shared" si="117"/>
        <v>Трубопровод водород подпиточный
Рег.№ТТ-435</v>
      </c>
      <c r="O69" s="92" t="str">
        <f t="shared" si="118"/>
        <v>Полное-взрыв</v>
      </c>
      <c r="P69" s="92" t="s">
        <v>85</v>
      </c>
      <c r="Q69" s="92" t="s">
        <v>85</v>
      </c>
      <c r="R69" s="92" t="s">
        <v>85</v>
      </c>
      <c r="S69" s="92" t="s">
        <v>85</v>
      </c>
      <c r="T69" s="92">
        <v>0</v>
      </c>
      <c r="U69" s="92">
        <v>0</v>
      </c>
      <c r="V69" s="92">
        <v>47.6</v>
      </c>
      <c r="W69" s="92">
        <v>129.1</v>
      </c>
      <c r="X69" s="92">
        <v>221.6</v>
      </c>
      <c r="Y69" s="92" t="s">
        <v>85</v>
      </c>
      <c r="Z69" s="92" t="s">
        <v>85</v>
      </c>
      <c r="AA69" s="92" t="s">
        <v>85</v>
      </c>
      <c r="AB69" s="92" t="s">
        <v>85</v>
      </c>
      <c r="AC69" s="92" t="s">
        <v>85</v>
      </c>
      <c r="AD69" s="92" t="s">
        <v>85</v>
      </c>
      <c r="AE69" s="92" t="s">
        <v>85</v>
      </c>
      <c r="AF69" s="92" t="s">
        <v>85</v>
      </c>
      <c r="AG69" s="92" t="s">
        <v>85</v>
      </c>
      <c r="AH69" s="92" t="s">
        <v>85</v>
      </c>
      <c r="AI69" t="s">
        <v>85</v>
      </c>
      <c r="AJ69" s="52">
        <v>4</v>
      </c>
      <c r="AK69" s="52">
        <v>5</v>
      </c>
      <c r="AL69" s="92">
        <f>AL68</f>
        <v>1.2</v>
      </c>
      <c r="AM69" s="92">
        <f>AM68</f>
        <v>2.7E-2</v>
      </c>
      <c r="AN69" s="92">
        <f>AN68</f>
        <v>6</v>
      </c>
      <c r="AO69" s="92"/>
      <c r="AP69" s="92"/>
      <c r="AQ69" s="93">
        <f>AM69*I69+AL69</f>
        <v>1.25373</v>
      </c>
      <c r="AR69" s="93">
        <f t="shared" ref="AR69:AR75" si="121">0.1*AQ69</f>
        <v>0.12537300000000001</v>
      </c>
      <c r="AS69" s="94">
        <f t="shared" ref="AS69:AS75" si="122">AJ69*3+0.25*AK69</f>
        <v>13.25</v>
      </c>
      <c r="AT69" s="94">
        <f t="shared" ref="AT69:AT75" si="123">SUM(AQ69:AS69)/4</f>
        <v>3.6572757500000002</v>
      </c>
      <c r="AU69" s="93">
        <f>10068.2*J69*POWER(10,-6)*10</f>
        <v>1.3423931060000002E-2</v>
      </c>
      <c r="AV69" s="94">
        <f t="shared" si="119"/>
        <v>18.299802681060001</v>
      </c>
      <c r="AW69" s="95">
        <f t="shared" ref="AW69:AW75" si="124">AJ69*H69</f>
        <v>5.7599999999999991E-6</v>
      </c>
      <c r="AX69" s="95">
        <f t="shared" ref="AX69:AX75" si="125">H69*AK69</f>
        <v>7.1999999999999988E-6</v>
      </c>
      <c r="AY69" s="95">
        <f t="shared" ref="AY69:AY75" si="126">H69*AV69</f>
        <v>2.6351715860726398E-5</v>
      </c>
    </row>
    <row r="70" spans="1:51" x14ac:dyDescent="0.3">
      <c r="A70" s="48" t="s">
        <v>504</v>
      </c>
      <c r="B70" s="48" t="str">
        <f>B68</f>
        <v>Трубопровод водород подпиточный
Рег.№ТТ-435</v>
      </c>
      <c r="C70" s="179" t="s">
        <v>193</v>
      </c>
      <c r="D70" s="49" t="s">
        <v>194</v>
      </c>
      <c r="E70" s="167">
        <f>E68</f>
        <v>9.9999999999999995E-8</v>
      </c>
      <c r="F70" s="168">
        <f>F68</f>
        <v>125</v>
      </c>
      <c r="G70" s="48">
        <v>7.6799999999999993E-2</v>
      </c>
      <c r="H70" s="50">
        <f t="shared" si="120"/>
        <v>9.5999999999999991E-7</v>
      </c>
      <c r="I70" s="162">
        <f>I68</f>
        <v>1.99</v>
      </c>
      <c r="J70" s="169">
        <f>I68</f>
        <v>1.99</v>
      </c>
      <c r="K70" s="174" t="s">
        <v>186</v>
      </c>
      <c r="L70" s="178">
        <v>0</v>
      </c>
      <c r="M70" s="92" t="str">
        <f t="shared" si="117"/>
        <v>С69</v>
      </c>
      <c r="N70" s="92" t="str">
        <f t="shared" si="117"/>
        <v>Трубопровод водород подпиточный
Рег.№ТТ-435</v>
      </c>
      <c r="O70" s="92" t="str">
        <f t="shared" si="118"/>
        <v>Полное-вспышка</v>
      </c>
      <c r="P70" s="92" t="s">
        <v>85</v>
      </c>
      <c r="Q70" s="92" t="s">
        <v>85</v>
      </c>
      <c r="R70" s="92" t="s">
        <v>85</v>
      </c>
      <c r="S70" s="92" t="s">
        <v>85</v>
      </c>
      <c r="T70" s="92" t="s">
        <v>85</v>
      </c>
      <c r="U70" s="92" t="s">
        <v>85</v>
      </c>
      <c r="V70" s="92" t="s">
        <v>85</v>
      </c>
      <c r="W70" s="92" t="s">
        <v>85</v>
      </c>
      <c r="X70" s="92" t="s">
        <v>85</v>
      </c>
      <c r="Y70" s="92" t="s">
        <v>85</v>
      </c>
      <c r="Z70" s="92" t="s">
        <v>85</v>
      </c>
      <c r="AA70" s="92">
        <v>42.06</v>
      </c>
      <c r="AB70" s="92">
        <v>50.47</v>
      </c>
      <c r="AC70" s="92" t="s">
        <v>85</v>
      </c>
      <c r="AD70" s="92" t="s">
        <v>85</v>
      </c>
      <c r="AE70" s="92" t="s">
        <v>85</v>
      </c>
      <c r="AF70" s="92" t="s">
        <v>85</v>
      </c>
      <c r="AG70" s="92" t="s">
        <v>85</v>
      </c>
      <c r="AH70" s="92" t="s">
        <v>85</v>
      </c>
      <c r="AI70" t="s">
        <v>85</v>
      </c>
      <c r="AJ70" s="92">
        <v>0</v>
      </c>
      <c r="AK70" s="92">
        <v>0</v>
      </c>
      <c r="AL70" s="92">
        <f>AL68</f>
        <v>1.2</v>
      </c>
      <c r="AM70" s="92">
        <f>AM68</f>
        <v>2.7E-2</v>
      </c>
      <c r="AN70" s="92">
        <f>AN68</f>
        <v>6</v>
      </c>
      <c r="AO70" s="92"/>
      <c r="AP70" s="92"/>
      <c r="AQ70" s="93">
        <f>AM70*I70*0.1+AL70</f>
        <v>1.205373</v>
      </c>
      <c r="AR70" s="93">
        <f t="shared" si="121"/>
        <v>0.12053730000000001</v>
      </c>
      <c r="AS70" s="94">
        <f t="shared" si="122"/>
        <v>0</v>
      </c>
      <c r="AT70" s="94">
        <f t="shared" si="123"/>
        <v>0.33147757500000002</v>
      </c>
      <c r="AU70" s="93">
        <f>1333*J68*POWER(10,-6)</f>
        <v>2.6526699999999998E-3</v>
      </c>
      <c r="AV70" s="94">
        <f t="shared" si="119"/>
        <v>1.6600405450000002</v>
      </c>
      <c r="AW70" s="95">
        <f t="shared" si="124"/>
        <v>0</v>
      </c>
      <c r="AX70" s="95">
        <f t="shared" si="125"/>
        <v>0</v>
      </c>
      <c r="AY70" s="95">
        <f t="shared" si="126"/>
        <v>1.5936389232000001E-6</v>
      </c>
    </row>
    <row r="71" spans="1:51" x14ac:dyDescent="0.3">
      <c r="A71" s="48" t="s">
        <v>505</v>
      </c>
      <c r="B71" s="48" t="str">
        <f>B68</f>
        <v>Трубопровод водород подпиточный
Рег.№ТТ-435</v>
      </c>
      <c r="C71" s="179" t="s">
        <v>170</v>
      </c>
      <c r="D71" s="49" t="s">
        <v>61</v>
      </c>
      <c r="E71" s="167">
        <f>E68</f>
        <v>9.9999999999999995E-8</v>
      </c>
      <c r="F71" s="168">
        <f>F68</f>
        <v>125</v>
      </c>
      <c r="G71" s="48">
        <v>0.60799999999999998</v>
      </c>
      <c r="H71" s="50">
        <f t="shared" si="120"/>
        <v>7.5999999999999992E-6</v>
      </c>
      <c r="I71" s="162">
        <f>I68</f>
        <v>1.99</v>
      </c>
      <c r="J71" s="171">
        <v>0</v>
      </c>
      <c r="K71" s="174" t="s">
        <v>188</v>
      </c>
      <c r="L71" s="178">
        <v>45390</v>
      </c>
      <c r="M71" s="92" t="str">
        <f t="shared" si="117"/>
        <v>С70</v>
      </c>
      <c r="N71" s="92" t="str">
        <f t="shared" si="117"/>
        <v>Трубопровод водород подпиточный
Рег.№ТТ-435</v>
      </c>
      <c r="O71" s="92" t="str">
        <f t="shared" si="118"/>
        <v>Полное-ликвидация</v>
      </c>
      <c r="P71" s="92" t="s">
        <v>85</v>
      </c>
      <c r="Q71" s="92" t="s">
        <v>85</v>
      </c>
      <c r="R71" s="92" t="s">
        <v>85</v>
      </c>
      <c r="S71" s="92" t="s">
        <v>85</v>
      </c>
      <c r="T71" s="92" t="s">
        <v>85</v>
      </c>
      <c r="U71" s="92" t="s">
        <v>85</v>
      </c>
      <c r="V71" s="92" t="s">
        <v>85</v>
      </c>
      <c r="W71" s="92" t="s">
        <v>85</v>
      </c>
      <c r="X71" s="92" t="s">
        <v>85</v>
      </c>
      <c r="Y71" s="92" t="s">
        <v>85</v>
      </c>
      <c r="Z71" s="92" t="s">
        <v>85</v>
      </c>
      <c r="AA71" s="92" t="s">
        <v>85</v>
      </c>
      <c r="AB71" s="92" t="s">
        <v>85</v>
      </c>
      <c r="AC71" s="92" t="s">
        <v>85</v>
      </c>
      <c r="AD71" s="92" t="s">
        <v>85</v>
      </c>
      <c r="AE71" s="92" t="s">
        <v>85</v>
      </c>
      <c r="AF71" s="92" t="s">
        <v>85</v>
      </c>
      <c r="AG71" s="92" t="s">
        <v>85</v>
      </c>
      <c r="AH71" s="92" t="s">
        <v>85</v>
      </c>
      <c r="AI71" t="s">
        <v>85</v>
      </c>
      <c r="AJ71" s="92">
        <v>0</v>
      </c>
      <c r="AK71" s="92">
        <v>0</v>
      </c>
      <c r="AL71" s="92">
        <f>AL68</f>
        <v>1.2</v>
      </c>
      <c r="AM71" s="92">
        <f>AM68</f>
        <v>2.7E-2</v>
      </c>
      <c r="AN71" s="92">
        <f>AN68</f>
        <v>6</v>
      </c>
      <c r="AO71" s="92"/>
      <c r="AP71" s="92"/>
      <c r="AQ71" s="93">
        <f>AM71*I71*0.1+AL71</f>
        <v>1.205373</v>
      </c>
      <c r="AR71" s="93">
        <f t="shared" si="121"/>
        <v>0.12053730000000001</v>
      </c>
      <c r="AS71" s="94">
        <f t="shared" si="122"/>
        <v>0</v>
      </c>
      <c r="AT71" s="94">
        <f t="shared" si="123"/>
        <v>0.33147757500000002</v>
      </c>
      <c r="AU71" s="93">
        <f>1333*J69*POWER(10,-6)</f>
        <v>1.7772889000000001E-4</v>
      </c>
      <c r="AV71" s="94">
        <f t="shared" si="119"/>
        <v>1.6575656038900002</v>
      </c>
      <c r="AW71" s="95">
        <f t="shared" si="124"/>
        <v>0</v>
      </c>
      <c r="AX71" s="95">
        <f t="shared" si="125"/>
        <v>0</v>
      </c>
      <c r="AY71" s="95">
        <f t="shared" si="126"/>
        <v>1.2597498589564E-5</v>
      </c>
    </row>
    <row r="72" spans="1:51" x14ac:dyDescent="0.3">
      <c r="A72" s="48" t="s">
        <v>506</v>
      </c>
      <c r="B72" s="48" t="str">
        <f>B68</f>
        <v>Трубопровод водород подпиточный
Рег.№ТТ-435</v>
      </c>
      <c r="C72" s="179" t="s">
        <v>195</v>
      </c>
      <c r="D72" s="49" t="s">
        <v>196</v>
      </c>
      <c r="E72" s="166">
        <v>4.9999999999999998E-7</v>
      </c>
      <c r="F72" s="168">
        <f>F68</f>
        <v>125</v>
      </c>
      <c r="G72" s="48">
        <v>3.5000000000000003E-2</v>
      </c>
      <c r="H72" s="50">
        <f t="shared" si="120"/>
        <v>2.1875000000000002E-6</v>
      </c>
      <c r="I72" s="162">
        <f>0.15*I68</f>
        <v>0.29849999999999999</v>
      </c>
      <c r="J72" s="169">
        <f>I72</f>
        <v>0.29849999999999999</v>
      </c>
      <c r="K72" s="174" t="s">
        <v>189</v>
      </c>
      <c r="L72" s="178">
        <v>3</v>
      </c>
      <c r="M72" s="92" t="str">
        <f t="shared" si="117"/>
        <v>С71</v>
      </c>
      <c r="N72" s="92" t="str">
        <f t="shared" si="117"/>
        <v>Трубопровод водород подпиточный
Рег.№ТТ-435</v>
      </c>
      <c r="O72" s="92" t="str">
        <f t="shared" si="118"/>
        <v>Частичное-факел</v>
      </c>
      <c r="P72" s="92" t="s">
        <v>85</v>
      </c>
      <c r="Q72" s="92" t="s">
        <v>85</v>
      </c>
      <c r="R72" s="92" t="s">
        <v>85</v>
      </c>
      <c r="S72" s="92" t="s">
        <v>85</v>
      </c>
      <c r="T72" s="92" t="s">
        <v>85</v>
      </c>
      <c r="U72" s="92" t="s">
        <v>85</v>
      </c>
      <c r="V72" s="92" t="s">
        <v>85</v>
      </c>
      <c r="W72" s="92" t="s">
        <v>85</v>
      </c>
      <c r="X72" s="92" t="s">
        <v>85</v>
      </c>
      <c r="Y72" s="92">
        <v>17</v>
      </c>
      <c r="Z72" s="92">
        <v>3</v>
      </c>
      <c r="AA72" s="92" t="s">
        <v>85</v>
      </c>
      <c r="AB72" s="92" t="s">
        <v>85</v>
      </c>
      <c r="AC72" s="92" t="s">
        <v>85</v>
      </c>
      <c r="AD72" s="92" t="s">
        <v>85</v>
      </c>
      <c r="AE72" s="92" t="s">
        <v>85</v>
      </c>
      <c r="AF72" s="92" t="s">
        <v>85</v>
      </c>
      <c r="AG72" s="92" t="s">
        <v>85</v>
      </c>
      <c r="AH72" s="92" t="s">
        <v>85</v>
      </c>
      <c r="AI72" t="s">
        <v>85</v>
      </c>
      <c r="AJ72" s="92">
        <v>0</v>
      </c>
      <c r="AK72" s="92">
        <v>2</v>
      </c>
      <c r="AL72" s="92">
        <f>0.1*$AL$2</f>
        <v>0.25</v>
      </c>
      <c r="AM72" s="92">
        <f>AM68</f>
        <v>2.7E-2</v>
      </c>
      <c r="AN72" s="92">
        <f>ROUNDUP(AN68/3,0)</f>
        <v>2</v>
      </c>
      <c r="AO72" s="92"/>
      <c r="AP72" s="92"/>
      <c r="AQ72" s="93">
        <f>AM72*I72+AL72</f>
        <v>0.2580595</v>
      </c>
      <c r="AR72" s="93">
        <f t="shared" si="121"/>
        <v>2.5805950000000001E-2</v>
      </c>
      <c r="AS72" s="94">
        <f t="shared" si="122"/>
        <v>0.5</v>
      </c>
      <c r="AT72" s="94">
        <f t="shared" si="123"/>
        <v>0.19596636249999999</v>
      </c>
      <c r="AU72" s="93">
        <f>10068.2*J72*POWER(10,-6)</f>
        <v>3.0053577E-3</v>
      </c>
      <c r="AV72" s="94">
        <f t="shared" si="119"/>
        <v>0.98283717019999994</v>
      </c>
      <c r="AW72" s="95">
        <f t="shared" si="124"/>
        <v>0</v>
      </c>
      <c r="AX72" s="95">
        <f t="shared" si="125"/>
        <v>4.3750000000000005E-6</v>
      </c>
      <c r="AY72" s="95">
        <f t="shared" si="126"/>
        <v>2.1499563098125002E-6</v>
      </c>
    </row>
    <row r="73" spans="1:51" x14ac:dyDescent="0.3">
      <c r="A73" s="48" t="s">
        <v>507</v>
      </c>
      <c r="B73" s="48" t="str">
        <f>B68</f>
        <v>Трубопровод водород подпиточный
Рег.№ТТ-435</v>
      </c>
      <c r="C73" s="179" t="s">
        <v>197</v>
      </c>
      <c r="D73" s="49" t="s">
        <v>198</v>
      </c>
      <c r="E73" s="167">
        <f>E72</f>
        <v>4.9999999999999998E-7</v>
      </c>
      <c r="F73" s="168">
        <f>F68</f>
        <v>125</v>
      </c>
      <c r="G73" s="48">
        <v>8.3000000000000001E-3</v>
      </c>
      <c r="H73" s="50">
        <f t="shared" si="120"/>
        <v>5.1875000000000001E-7</v>
      </c>
      <c r="I73" s="162">
        <f>I72</f>
        <v>0.29849999999999999</v>
      </c>
      <c r="J73" s="169">
        <f>J69*0.15</f>
        <v>1.99995E-2</v>
      </c>
      <c r="K73" s="173" t="s">
        <v>200</v>
      </c>
      <c r="L73" s="230">
        <v>4</v>
      </c>
      <c r="M73" s="92" t="str">
        <f t="shared" si="117"/>
        <v>С72</v>
      </c>
      <c r="N73" s="92" t="str">
        <f t="shared" si="117"/>
        <v>Трубопровод водород подпиточный
Рег.№ТТ-435</v>
      </c>
      <c r="O73" s="92" t="str">
        <f t="shared" si="118"/>
        <v>Частичное-взрыв</v>
      </c>
      <c r="P73" s="92" t="s">
        <v>85</v>
      </c>
      <c r="Q73" s="92" t="s">
        <v>85</v>
      </c>
      <c r="R73" s="92" t="s">
        <v>85</v>
      </c>
      <c r="S73" s="92" t="s">
        <v>85</v>
      </c>
      <c r="T73" s="92">
        <v>0</v>
      </c>
      <c r="U73" s="92">
        <v>0</v>
      </c>
      <c r="V73" s="92">
        <v>25.1</v>
      </c>
      <c r="W73" s="92">
        <v>68.599999999999994</v>
      </c>
      <c r="X73" s="92">
        <v>117.6</v>
      </c>
      <c r="Y73" s="92" t="s">
        <v>85</v>
      </c>
      <c r="Z73" s="92" t="s">
        <v>85</v>
      </c>
      <c r="AA73" s="92" t="s">
        <v>85</v>
      </c>
      <c r="AB73" s="92" t="s">
        <v>85</v>
      </c>
      <c r="AC73" s="92" t="s">
        <v>85</v>
      </c>
      <c r="AD73" s="92" t="s">
        <v>85</v>
      </c>
      <c r="AE73" s="92" t="s">
        <v>85</v>
      </c>
      <c r="AF73" s="92" t="s">
        <v>85</v>
      </c>
      <c r="AG73" s="92" t="s">
        <v>85</v>
      </c>
      <c r="AH73" s="92" t="s">
        <v>85</v>
      </c>
      <c r="AI73" t="s">
        <v>85</v>
      </c>
      <c r="AJ73" s="92">
        <v>0</v>
      </c>
      <c r="AK73" s="92">
        <v>1</v>
      </c>
      <c r="AL73" s="92">
        <f>0.1*$AL$2</f>
        <v>0.25</v>
      </c>
      <c r="AM73" s="92">
        <f>AM68</f>
        <v>2.7E-2</v>
      </c>
      <c r="AN73" s="92">
        <f>AN72</f>
        <v>2</v>
      </c>
      <c r="AO73" s="92"/>
      <c r="AP73" s="92"/>
      <c r="AQ73" s="93">
        <f t="shared" ref="AQ73:AQ74" si="127">AM73*I73+AL73</f>
        <v>0.2580595</v>
      </c>
      <c r="AR73" s="93">
        <f t="shared" si="121"/>
        <v>2.5805950000000001E-2</v>
      </c>
      <c r="AS73" s="94">
        <f t="shared" si="122"/>
        <v>0.25</v>
      </c>
      <c r="AT73" s="94">
        <f t="shared" si="123"/>
        <v>0.13346636249999999</v>
      </c>
      <c r="AU73" s="93">
        <f>10068.2*J73*POWER(10,-6)*10</f>
        <v>2.0135896590000001E-3</v>
      </c>
      <c r="AV73" s="94">
        <f t="shared" si="119"/>
        <v>0.66934540215899996</v>
      </c>
      <c r="AW73" s="95">
        <f t="shared" si="124"/>
        <v>0</v>
      </c>
      <c r="AX73" s="95">
        <f t="shared" si="125"/>
        <v>5.1875000000000001E-7</v>
      </c>
      <c r="AY73" s="95">
        <f t="shared" si="126"/>
        <v>3.4722292736998122E-7</v>
      </c>
    </row>
    <row r="74" spans="1:51" x14ac:dyDescent="0.3">
      <c r="A74" s="48" t="s">
        <v>508</v>
      </c>
      <c r="B74" s="48" t="str">
        <f>B68</f>
        <v>Трубопровод водород подпиточный
Рег.№ТТ-435</v>
      </c>
      <c r="C74" s="179" t="s">
        <v>172</v>
      </c>
      <c r="D74" s="49" t="s">
        <v>174</v>
      </c>
      <c r="E74" s="167">
        <f>E72</f>
        <v>4.9999999999999998E-7</v>
      </c>
      <c r="F74" s="168">
        <f>F68</f>
        <v>125</v>
      </c>
      <c r="G74" s="48">
        <v>2.64E-2</v>
      </c>
      <c r="H74" s="50">
        <f t="shared" si="120"/>
        <v>1.6500000000000001E-6</v>
      </c>
      <c r="I74" s="162">
        <f>0.15*I68</f>
        <v>0.29849999999999999</v>
      </c>
      <c r="J74" s="169">
        <f>J70*0.15</f>
        <v>0.29849999999999999</v>
      </c>
      <c r="K74" s="174"/>
      <c r="L74" s="178"/>
      <c r="M74" s="92" t="str">
        <f t="shared" si="117"/>
        <v>С73</v>
      </c>
      <c r="N74" s="92" t="str">
        <f t="shared" si="117"/>
        <v>Трубопровод водород подпиточный
Рег.№ТТ-435</v>
      </c>
      <c r="O74" s="92" t="str">
        <f t="shared" si="118"/>
        <v>Частичное-пожар-вспышка</v>
      </c>
      <c r="P74" s="92" t="s">
        <v>85</v>
      </c>
      <c r="Q74" s="92" t="s">
        <v>85</v>
      </c>
      <c r="R74" s="92" t="s">
        <v>85</v>
      </c>
      <c r="S74" s="92" t="s">
        <v>85</v>
      </c>
      <c r="T74" s="92" t="s">
        <v>85</v>
      </c>
      <c r="U74" s="92" t="s">
        <v>85</v>
      </c>
      <c r="V74" s="92" t="s">
        <v>85</v>
      </c>
      <c r="W74" s="92" t="s">
        <v>85</v>
      </c>
      <c r="X74" s="92" t="s">
        <v>85</v>
      </c>
      <c r="Y74" s="92" t="s">
        <v>85</v>
      </c>
      <c r="Z74" s="92" t="s">
        <v>85</v>
      </c>
      <c r="AA74" s="92">
        <v>22.49</v>
      </c>
      <c r="AB74" s="92">
        <v>26.99</v>
      </c>
      <c r="AC74" s="92" t="s">
        <v>85</v>
      </c>
      <c r="AD74" s="92" t="s">
        <v>85</v>
      </c>
      <c r="AE74" s="92" t="s">
        <v>85</v>
      </c>
      <c r="AF74" s="92" t="s">
        <v>85</v>
      </c>
      <c r="AG74" s="92" t="s">
        <v>85</v>
      </c>
      <c r="AH74" s="92" t="s">
        <v>85</v>
      </c>
      <c r="AI74" t="s">
        <v>85</v>
      </c>
      <c r="AJ74" s="92">
        <v>0</v>
      </c>
      <c r="AK74" s="92">
        <v>1</v>
      </c>
      <c r="AL74" s="92">
        <f>0.1*$AL$2</f>
        <v>0.25</v>
      </c>
      <c r="AM74" s="92">
        <f>AM68</f>
        <v>2.7E-2</v>
      </c>
      <c r="AN74" s="92">
        <f>ROUNDUP(AN68/3,0)</f>
        <v>2</v>
      </c>
      <c r="AO74" s="92"/>
      <c r="AP74" s="92"/>
      <c r="AQ74" s="93">
        <f t="shared" si="127"/>
        <v>0.2580595</v>
      </c>
      <c r="AR74" s="93">
        <f t="shared" si="121"/>
        <v>2.5805950000000001E-2</v>
      </c>
      <c r="AS74" s="94">
        <f t="shared" si="122"/>
        <v>0.25</v>
      </c>
      <c r="AT74" s="94">
        <f t="shared" si="123"/>
        <v>0.13346636249999999</v>
      </c>
      <c r="AU74" s="93">
        <f>10068.2*J74*POWER(10,-6)*10</f>
        <v>3.0053576999999998E-2</v>
      </c>
      <c r="AV74" s="94">
        <f t="shared" si="119"/>
        <v>0.69738538949999995</v>
      </c>
      <c r="AW74" s="95">
        <f t="shared" si="124"/>
        <v>0</v>
      </c>
      <c r="AX74" s="95">
        <f t="shared" si="125"/>
        <v>1.6500000000000001E-6</v>
      </c>
      <c r="AY74" s="95">
        <f t="shared" si="126"/>
        <v>1.150685892675E-6</v>
      </c>
    </row>
    <row r="75" spans="1:51" ht="15" thickBot="1" x14ac:dyDescent="0.35">
      <c r="A75" s="48" t="s">
        <v>509</v>
      </c>
      <c r="B75" s="48" t="str">
        <f>B68</f>
        <v>Трубопровод водород подпиточный
Рег.№ТТ-435</v>
      </c>
      <c r="C75" s="179" t="s">
        <v>173</v>
      </c>
      <c r="D75" s="49" t="s">
        <v>62</v>
      </c>
      <c r="E75" s="167">
        <f>E72</f>
        <v>4.9999999999999998E-7</v>
      </c>
      <c r="F75" s="168">
        <f>F68</f>
        <v>125</v>
      </c>
      <c r="G75" s="48">
        <v>0.93030000000000002</v>
      </c>
      <c r="H75" s="50">
        <f t="shared" si="120"/>
        <v>5.814375E-5</v>
      </c>
      <c r="I75" s="162">
        <f>0.15*I68</f>
        <v>0.29849999999999999</v>
      </c>
      <c r="J75" s="171">
        <v>0</v>
      </c>
      <c r="K75" s="175"/>
      <c r="L75" s="176"/>
      <c r="M75" s="92" t="str">
        <f t="shared" si="117"/>
        <v>С74</v>
      </c>
      <c r="N75" s="92" t="str">
        <f t="shared" si="117"/>
        <v>Трубопровод водород подпиточный
Рег.№ТТ-435</v>
      </c>
      <c r="O75" s="92" t="str">
        <f t="shared" si="118"/>
        <v>Частичное-ликвидация</v>
      </c>
      <c r="P75" s="92" t="s">
        <v>85</v>
      </c>
      <c r="Q75" s="92" t="s">
        <v>85</v>
      </c>
      <c r="R75" s="92" t="s">
        <v>85</v>
      </c>
      <c r="S75" s="92" t="s">
        <v>85</v>
      </c>
      <c r="T75" s="92" t="s">
        <v>85</v>
      </c>
      <c r="U75" s="92" t="s">
        <v>85</v>
      </c>
      <c r="V75" s="92" t="s">
        <v>85</v>
      </c>
      <c r="W75" s="92" t="s">
        <v>85</v>
      </c>
      <c r="X75" s="92" t="s">
        <v>85</v>
      </c>
      <c r="Y75" s="92" t="s">
        <v>85</v>
      </c>
      <c r="Z75" s="92" t="s">
        <v>85</v>
      </c>
      <c r="AA75" s="92" t="s">
        <v>85</v>
      </c>
      <c r="AB75" s="92" t="s">
        <v>85</v>
      </c>
      <c r="AC75" s="92" t="s">
        <v>85</v>
      </c>
      <c r="AD75" s="92" t="s">
        <v>85</v>
      </c>
      <c r="AE75" s="92" t="s">
        <v>85</v>
      </c>
      <c r="AF75" s="92" t="s">
        <v>85</v>
      </c>
      <c r="AG75" s="92" t="s">
        <v>85</v>
      </c>
      <c r="AH75" s="92" t="s">
        <v>85</v>
      </c>
      <c r="AI75" t="s">
        <v>85</v>
      </c>
      <c r="AJ75" s="92">
        <v>0</v>
      </c>
      <c r="AK75" s="92">
        <v>0</v>
      </c>
      <c r="AL75" s="92">
        <f>0.1*$AL$2</f>
        <v>0.25</v>
      </c>
      <c r="AM75" s="92">
        <f>AM68</f>
        <v>2.7E-2</v>
      </c>
      <c r="AN75" s="92">
        <f>ROUNDUP(AN68/3,0)</f>
        <v>2</v>
      </c>
      <c r="AO75" s="92"/>
      <c r="AP75" s="92"/>
      <c r="AQ75" s="93">
        <f>AM75*I75*0.1+AL75</f>
        <v>0.25080595</v>
      </c>
      <c r="AR75" s="93">
        <f t="shared" si="121"/>
        <v>2.5080595000000001E-2</v>
      </c>
      <c r="AS75" s="94">
        <f t="shared" si="122"/>
        <v>0</v>
      </c>
      <c r="AT75" s="94">
        <f t="shared" si="123"/>
        <v>6.8971636249999996E-2</v>
      </c>
      <c r="AU75" s="93">
        <f>1333*J74*POWER(10,-6)</f>
        <v>3.9790049999999992E-4</v>
      </c>
      <c r="AV75" s="94">
        <f t="shared" si="119"/>
        <v>0.34525608175</v>
      </c>
      <c r="AW75" s="95">
        <f t="shared" si="124"/>
        <v>0</v>
      </c>
      <c r="AX75" s="95">
        <f t="shared" si="125"/>
        <v>0</v>
      </c>
      <c r="AY75" s="95">
        <f t="shared" si="126"/>
        <v>2.0074483303251564E-5</v>
      </c>
    </row>
    <row r="76" spans="1:51" ht="15" thickBot="1" x14ac:dyDescent="0.35">
      <c r="A76" s="48" t="s">
        <v>510</v>
      </c>
      <c r="B76" s="163" t="s">
        <v>341</v>
      </c>
      <c r="C76" s="179" t="s">
        <v>168</v>
      </c>
      <c r="D76" s="49" t="s">
        <v>60</v>
      </c>
      <c r="E76" s="166">
        <v>9.9999999999999995E-8</v>
      </c>
      <c r="F76" s="163">
        <v>412</v>
      </c>
      <c r="G76" s="48">
        <v>0.2</v>
      </c>
      <c r="H76" s="50">
        <f>E76*F76*G76</f>
        <v>8.2400000000000007E-6</v>
      </c>
      <c r="I76" s="164">
        <v>14.32</v>
      </c>
      <c r="J76" s="162">
        <f>I76</f>
        <v>14.32</v>
      </c>
      <c r="K76" s="172" t="s">
        <v>184</v>
      </c>
      <c r="L76" s="177">
        <f>I76*20</f>
        <v>286.39999999999998</v>
      </c>
      <c r="M76" s="92" t="str">
        <f t="shared" ref="M76:N81" si="128">A76</f>
        <v>С75</v>
      </c>
      <c r="N76" s="92" t="str">
        <f t="shared" si="128"/>
        <v>Трубопровод Насыщенный амин от К-101 
Рег.№ТТ-327</v>
      </c>
      <c r="O76" s="92" t="str">
        <f t="shared" ref="O76:O81" si="129">D76</f>
        <v>Полное-пожар</v>
      </c>
      <c r="P76" s="92">
        <v>17</v>
      </c>
      <c r="Q76" s="92">
        <v>23.3</v>
      </c>
      <c r="R76" s="92">
        <v>32.9</v>
      </c>
      <c r="S76" s="92">
        <v>60.6</v>
      </c>
      <c r="T76" s="92" t="s">
        <v>85</v>
      </c>
      <c r="U76" s="92" t="s">
        <v>85</v>
      </c>
      <c r="V76" s="92" t="s">
        <v>85</v>
      </c>
      <c r="W76" s="92" t="s">
        <v>85</v>
      </c>
      <c r="X76" s="92" t="s">
        <v>85</v>
      </c>
      <c r="Y76" s="92" t="s">
        <v>85</v>
      </c>
      <c r="Z76" s="92" t="s">
        <v>85</v>
      </c>
      <c r="AA76" s="92" t="s">
        <v>85</v>
      </c>
      <c r="AB76" s="92" t="s">
        <v>85</v>
      </c>
      <c r="AC76" s="92" t="s">
        <v>85</v>
      </c>
      <c r="AD76" s="92" t="s">
        <v>85</v>
      </c>
      <c r="AE76" s="92" t="s">
        <v>85</v>
      </c>
      <c r="AF76" s="92" t="s">
        <v>85</v>
      </c>
      <c r="AG76" s="92" t="s">
        <v>85</v>
      </c>
      <c r="AH76" s="92" t="s">
        <v>85</v>
      </c>
      <c r="AI76" t="s">
        <v>85</v>
      </c>
      <c r="AJ76" s="52">
        <v>3</v>
      </c>
      <c r="AK76" s="52">
        <v>6</v>
      </c>
      <c r="AL76" s="165">
        <v>1.9</v>
      </c>
      <c r="AM76" s="165">
        <v>2.7E-2</v>
      </c>
      <c r="AN76" s="165">
        <v>7</v>
      </c>
      <c r="AO76" s="92"/>
      <c r="AP76" s="92"/>
      <c r="AQ76" s="93">
        <f>AM76*I76+AL76</f>
        <v>2.2866399999999998</v>
      </c>
      <c r="AR76" s="93">
        <f>0.1*AQ76</f>
        <v>0.22866399999999998</v>
      </c>
      <c r="AS76" s="94">
        <f>AJ76*3+0.25*AK76</f>
        <v>10.5</v>
      </c>
      <c r="AT76" s="94">
        <f>SUM(AQ76:AS76)/4</f>
        <v>3.2538260000000001</v>
      </c>
      <c r="AU76" s="93">
        <f>10068.2*J76*POWER(10,-6)</f>
        <v>0.144176624</v>
      </c>
      <c r="AV76" s="94">
        <f>AU76+AT76+AS76+AR76+AQ76</f>
        <v>16.413306624000001</v>
      </c>
      <c r="AW76" s="95">
        <f>AJ76*H76</f>
        <v>2.472E-5</v>
      </c>
      <c r="AX76" s="95">
        <f>H76*AK76</f>
        <v>4.9440000000000001E-5</v>
      </c>
      <c r="AY76" s="95">
        <f>H76*AV76</f>
        <v>1.3524564658176001E-4</v>
      </c>
    </row>
    <row r="77" spans="1:51" ht="15" thickBot="1" x14ac:dyDescent="0.35">
      <c r="A77" s="48" t="s">
        <v>511</v>
      </c>
      <c r="B77" s="48" t="str">
        <f>B76</f>
        <v>Трубопровод Насыщенный амин от К-101 
Рег.№ТТ-327</v>
      </c>
      <c r="C77" s="179" t="s">
        <v>169</v>
      </c>
      <c r="D77" s="49" t="s">
        <v>63</v>
      </c>
      <c r="E77" s="167">
        <f>E76</f>
        <v>9.9999999999999995E-8</v>
      </c>
      <c r="F77" s="168">
        <f>F76</f>
        <v>412</v>
      </c>
      <c r="G77" s="48">
        <v>0.04</v>
      </c>
      <c r="H77" s="50">
        <f t="shared" ref="H77:H81" si="130">E77*F77*G77</f>
        <v>1.6479999999999999E-6</v>
      </c>
      <c r="I77" s="162">
        <f>I76</f>
        <v>14.32</v>
      </c>
      <c r="J77" s="163">
        <v>0.25</v>
      </c>
      <c r="K77" s="172" t="s">
        <v>185</v>
      </c>
      <c r="L77" s="177">
        <v>0</v>
      </c>
      <c r="M77" s="92" t="str">
        <f t="shared" si="128"/>
        <v>С76</v>
      </c>
      <c r="N77" s="92" t="str">
        <f t="shared" si="128"/>
        <v>Трубопровод Насыщенный амин от К-101 
Рег.№ТТ-327</v>
      </c>
      <c r="O77" s="92" t="str">
        <f t="shared" si="129"/>
        <v>Полное-взрыв</v>
      </c>
      <c r="P77" s="92" t="s">
        <v>85</v>
      </c>
      <c r="Q77" s="92" t="s">
        <v>85</v>
      </c>
      <c r="R77" s="92" t="s">
        <v>85</v>
      </c>
      <c r="S77" s="92" t="s">
        <v>85</v>
      </c>
      <c r="T77" s="92">
        <v>0</v>
      </c>
      <c r="U77" s="92">
        <v>0</v>
      </c>
      <c r="V77" s="92">
        <v>58.6</v>
      </c>
      <c r="W77" s="92">
        <v>159.1</v>
      </c>
      <c r="X77" s="92">
        <v>273.10000000000002</v>
      </c>
      <c r="Y77" s="92" t="s">
        <v>85</v>
      </c>
      <c r="Z77" s="92" t="s">
        <v>85</v>
      </c>
      <c r="AA77" s="92" t="s">
        <v>85</v>
      </c>
      <c r="AB77" s="92" t="s">
        <v>85</v>
      </c>
      <c r="AC77" s="92" t="s">
        <v>85</v>
      </c>
      <c r="AD77" s="92" t="s">
        <v>85</v>
      </c>
      <c r="AE77" s="92" t="s">
        <v>85</v>
      </c>
      <c r="AF77" s="92" t="s">
        <v>85</v>
      </c>
      <c r="AG77" s="92" t="s">
        <v>85</v>
      </c>
      <c r="AH77" s="92" t="s">
        <v>85</v>
      </c>
      <c r="AI77" t="s">
        <v>85</v>
      </c>
      <c r="AJ77" s="52">
        <v>2</v>
      </c>
      <c r="AK77" s="52">
        <v>8</v>
      </c>
      <c r="AL77" s="92">
        <f>AL76</f>
        <v>1.9</v>
      </c>
      <c r="AM77" s="92">
        <f>AM76</f>
        <v>2.7E-2</v>
      </c>
      <c r="AN77" s="92">
        <f>AN76</f>
        <v>7</v>
      </c>
      <c r="AO77" s="92"/>
      <c r="AP77" s="92"/>
      <c r="AQ77" s="93">
        <f>AM77*I77+AL77</f>
        <v>2.2866399999999998</v>
      </c>
      <c r="AR77" s="93">
        <f t="shared" ref="AR77:AR81" si="131">0.1*AQ77</f>
        <v>0.22866399999999998</v>
      </c>
      <c r="AS77" s="94">
        <f t="shared" ref="AS77:AS81" si="132">AJ77*3+0.25*AK77</f>
        <v>8</v>
      </c>
      <c r="AT77" s="94">
        <f t="shared" ref="AT77:AT81" si="133">SUM(AQ77:AS77)/4</f>
        <v>2.6288260000000001</v>
      </c>
      <c r="AU77" s="93">
        <f>10068.2*J77*POWER(10,-6)*10</f>
        <v>2.5170500000000002E-2</v>
      </c>
      <c r="AV77" s="94">
        <f t="shared" ref="AV77:AV81" si="134">AU77+AT77+AS77+AR77+AQ77</f>
        <v>13.1693005</v>
      </c>
      <c r="AW77" s="95">
        <f t="shared" ref="AW77:AW81" si="135">AJ77*H77</f>
        <v>3.2959999999999999E-6</v>
      </c>
      <c r="AX77" s="95">
        <f t="shared" ref="AX77:AX81" si="136">H77*AK77</f>
        <v>1.3183999999999999E-5</v>
      </c>
      <c r="AY77" s="95">
        <f t="shared" ref="AY77:AY81" si="137">H77*AV77</f>
        <v>2.1703007223999999E-5</v>
      </c>
    </row>
    <row r="78" spans="1:51" x14ac:dyDescent="0.3">
      <c r="A78" s="48" t="s">
        <v>512</v>
      </c>
      <c r="B78" s="48" t="str">
        <f>B76</f>
        <v>Трубопровод Насыщенный амин от К-101 
Рег.№ТТ-327</v>
      </c>
      <c r="C78" s="179" t="s">
        <v>178</v>
      </c>
      <c r="D78" s="49" t="s">
        <v>180</v>
      </c>
      <c r="E78" s="167">
        <f>E76</f>
        <v>9.9999999999999995E-8</v>
      </c>
      <c r="F78" s="168">
        <f>F76</f>
        <v>412</v>
      </c>
      <c r="G78" s="48">
        <v>0.76</v>
      </c>
      <c r="H78" s="50">
        <f t="shared" si="130"/>
        <v>3.1312000000000001E-5</v>
      </c>
      <c r="I78" s="162">
        <f>I76</f>
        <v>14.32</v>
      </c>
      <c r="J78" s="162">
        <f>J77</f>
        <v>0.25</v>
      </c>
      <c r="K78" s="172" t="s">
        <v>186</v>
      </c>
      <c r="L78" s="177">
        <v>0</v>
      </c>
      <c r="M78" s="92" t="str">
        <f t="shared" si="128"/>
        <v>С77</v>
      </c>
      <c r="N78" s="92" t="str">
        <f t="shared" si="128"/>
        <v>Трубопровод Насыщенный амин от К-101 
Рег.№ТТ-327</v>
      </c>
      <c r="O78" s="92" t="str">
        <f t="shared" si="129"/>
        <v>Полное-токси</v>
      </c>
      <c r="P78" s="92" t="s">
        <v>85</v>
      </c>
      <c r="Q78" s="92" t="s">
        <v>85</v>
      </c>
      <c r="R78" s="92" t="s">
        <v>85</v>
      </c>
      <c r="S78" s="92" t="s">
        <v>85</v>
      </c>
      <c r="T78" s="92" t="s">
        <v>85</v>
      </c>
      <c r="U78" s="92" t="s">
        <v>85</v>
      </c>
      <c r="V78" s="92" t="s">
        <v>85</v>
      </c>
      <c r="W78" s="92" t="s">
        <v>85</v>
      </c>
      <c r="X78" s="92" t="s">
        <v>85</v>
      </c>
      <c r="Y78" s="92" t="s">
        <v>85</v>
      </c>
      <c r="Z78" s="92" t="s">
        <v>85</v>
      </c>
      <c r="AA78" s="92" t="s">
        <v>85</v>
      </c>
      <c r="AB78" s="92" t="s">
        <v>85</v>
      </c>
      <c r="AC78" s="92">
        <v>31.2</v>
      </c>
      <c r="AD78" s="92">
        <v>91.2</v>
      </c>
      <c r="AE78" s="92" t="s">
        <v>85</v>
      </c>
      <c r="AF78" s="92" t="s">
        <v>85</v>
      </c>
      <c r="AG78" s="92" t="s">
        <v>85</v>
      </c>
      <c r="AH78" s="92" t="s">
        <v>85</v>
      </c>
      <c r="AI78" t="s">
        <v>85</v>
      </c>
      <c r="AJ78" s="92">
        <v>0</v>
      </c>
      <c r="AK78" s="92">
        <v>1</v>
      </c>
      <c r="AL78" s="92">
        <f>AL76</f>
        <v>1.9</v>
      </c>
      <c r="AM78" s="92">
        <f>AM76</f>
        <v>2.7E-2</v>
      </c>
      <c r="AN78" s="92">
        <f>AN76</f>
        <v>7</v>
      </c>
      <c r="AO78" s="92"/>
      <c r="AP78" s="92"/>
      <c r="AQ78" s="93">
        <f>AM78*I78*0.1+AL78</f>
        <v>1.9386639999999999</v>
      </c>
      <c r="AR78" s="93">
        <f t="shared" si="131"/>
        <v>0.19386639999999999</v>
      </c>
      <c r="AS78" s="94">
        <f t="shared" si="132"/>
        <v>0.25</v>
      </c>
      <c r="AT78" s="94">
        <f t="shared" si="133"/>
        <v>0.59563259999999996</v>
      </c>
      <c r="AU78" s="93">
        <f>1333*J77*POWER(10,-6)</f>
        <v>3.3325E-4</v>
      </c>
      <c r="AV78" s="94">
        <f t="shared" si="134"/>
        <v>2.9784962500000001</v>
      </c>
      <c r="AW78" s="95">
        <f t="shared" si="135"/>
        <v>0</v>
      </c>
      <c r="AX78" s="95">
        <f t="shared" si="136"/>
        <v>3.1312000000000001E-5</v>
      </c>
      <c r="AY78" s="95">
        <f t="shared" si="137"/>
        <v>9.3262674580000003E-5</v>
      </c>
    </row>
    <row r="79" spans="1:51" x14ac:dyDescent="0.3">
      <c r="A79" s="48" t="s">
        <v>513</v>
      </c>
      <c r="B79" s="48" t="str">
        <f>B76</f>
        <v>Трубопровод Насыщенный амин от К-101 
Рег.№ТТ-327</v>
      </c>
      <c r="C79" s="179" t="s">
        <v>171</v>
      </c>
      <c r="D79" s="49" t="s">
        <v>86</v>
      </c>
      <c r="E79" s="166">
        <v>4.9999999999999998E-7</v>
      </c>
      <c r="F79" s="168">
        <f>F76</f>
        <v>412</v>
      </c>
      <c r="G79" s="48">
        <v>0.2</v>
      </c>
      <c r="H79" s="50">
        <f t="shared" si="130"/>
        <v>4.1199999999999999E-5</v>
      </c>
      <c r="I79" s="162">
        <f>0.15*I76</f>
        <v>2.1480000000000001</v>
      </c>
      <c r="J79" s="162">
        <f>I79</f>
        <v>2.1480000000000001</v>
      </c>
      <c r="K79" s="174" t="s">
        <v>188</v>
      </c>
      <c r="L79" s="178">
        <v>45390</v>
      </c>
      <c r="M79" s="92" t="str">
        <f t="shared" si="128"/>
        <v>С78</v>
      </c>
      <c r="N79" s="92" t="str">
        <f t="shared" si="128"/>
        <v>Трубопровод Насыщенный амин от К-101 
Рег.№ТТ-327</v>
      </c>
      <c r="O79" s="92" t="str">
        <f t="shared" si="129"/>
        <v>Частичное-пожар</v>
      </c>
      <c r="P79" s="92">
        <v>12.8</v>
      </c>
      <c r="Q79" s="92">
        <v>16.3</v>
      </c>
      <c r="R79" s="92">
        <v>21.5</v>
      </c>
      <c r="S79" s="92">
        <v>37</v>
      </c>
      <c r="T79" s="92" t="s">
        <v>85</v>
      </c>
      <c r="U79" s="92" t="s">
        <v>85</v>
      </c>
      <c r="V79" s="92" t="s">
        <v>85</v>
      </c>
      <c r="W79" s="92" t="s">
        <v>85</v>
      </c>
      <c r="X79" s="92" t="s">
        <v>85</v>
      </c>
      <c r="Y79" s="92" t="s">
        <v>85</v>
      </c>
      <c r="Z79" s="92" t="s">
        <v>85</v>
      </c>
      <c r="AA79" s="92" t="s">
        <v>85</v>
      </c>
      <c r="AB79" s="92" t="s">
        <v>85</v>
      </c>
      <c r="AC79" s="92" t="s">
        <v>85</v>
      </c>
      <c r="AD79" s="92" t="s">
        <v>85</v>
      </c>
      <c r="AE79" s="92" t="s">
        <v>85</v>
      </c>
      <c r="AF79" s="92" t="s">
        <v>85</v>
      </c>
      <c r="AG79" s="92" t="s">
        <v>85</v>
      </c>
      <c r="AH79" s="92" t="s">
        <v>85</v>
      </c>
      <c r="AI79" t="s">
        <v>85</v>
      </c>
      <c r="AJ79" s="92">
        <v>0</v>
      </c>
      <c r="AK79" s="92">
        <v>2</v>
      </c>
      <c r="AL79" s="92">
        <f>0.1*$AL$2</f>
        <v>0.25</v>
      </c>
      <c r="AM79" s="92">
        <f>AM76</f>
        <v>2.7E-2</v>
      </c>
      <c r="AN79" s="92">
        <f>ROUNDUP(AN76/3,0)</f>
        <v>3</v>
      </c>
      <c r="AO79" s="92"/>
      <c r="AP79" s="92"/>
      <c r="AQ79" s="93">
        <f>AM79*I79+AL79</f>
        <v>0.30799599999999999</v>
      </c>
      <c r="AR79" s="93">
        <f t="shared" si="131"/>
        <v>3.07996E-2</v>
      </c>
      <c r="AS79" s="94">
        <f t="shared" si="132"/>
        <v>0.5</v>
      </c>
      <c r="AT79" s="94">
        <f t="shared" si="133"/>
        <v>0.20969889999999999</v>
      </c>
      <c r="AU79" s="93">
        <f>10068.2*J79*POWER(10,-6)</f>
        <v>2.1626493600000001E-2</v>
      </c>
      <c r="AV79" s="94">
        <f t="shared" si="134"/>
        <v>1.0701209936</v>
      </c>
      <c r="AW79" s="95">
        <f t="shared" si="135"/>
        <v>0</v>
      </c>
      <c r="AX79" s="95">
        <f t="shared" si="136"/>
        <v>8.2399999999999997E-5</v>
      </c>
      <c r="AY79" s="95">
        <f t="shared" si="137"/>
        <v>4.4088984936319998E-5</v>
      </c>
    </row>
    <row r="80" spans="1:51" x14ac:dyDescent="0.3">
      <c r="A80" s="48" t="s">
        <v>514</v>
      </c>
      <c r="B80" s="48" t="str">
        <f>B76</f>
        <v>Трубопровод Насыщенный амин от К-101 
Рег.№ТТ-327</v>
      </c>
      <c r="C80" s="179" t="s">
        <v>172</v>
      </c>
      <c r="D80" s="49" t="s">
        <v>174</v>
      </c>
      <c r="E80" s="167">
        <f>E79</f>
        <v>4.9999999999999998E-7</v>
      </c>
      <c r="F80" s="168">
        <f>F76</f>
        <v>412</v>
      </c>
      <c r="G80" s="48">
        <v>0.04</v>
      </c>
      <c r="H80" s="50">
        <f t="shared" si="130"/>
        <v>8.2400000000000007E-6</v>
      </c>
      <c r="I80" s="162">
        <f>0.15*I76</f>
        <v>2.1480000000000001</v>
      </c>
      <c r="J80" s="162">
        <f>0.15*J77</f>
        <v>3.7499999999999999E-2</v>
      </c>
      <c r="K80" s="174" t="s">
        <v>189</v>
      </c>
      <c r="L80" s="178">
        <v>3</v>
      </c>
      <c r="M80" s="92" t="str">
        <f t="shared" si="128"/>
        <v>С79</v>
      </c>
      <c r="N80" s="92" t="str">
        <f t="shared" si="128"/>
        <v>Трубопровод Насыщенный амин от К-101 
Рег.№ТТ-327</v>
      </c>
      <c r="O80" s="92" t="str">
        <f t="shared" si="129"/>
        <v>Частичное-пожар-вспышка</v>
      </c>
      <c r="P80" s="92" t="s">
        <v>85</v>
      </c>
      <c r="Q80" s="92" t="s">
        <v>85</v>
      </c>
      <c r="R80" s="92" t="s">
        <v>85</v>
      </c>
      <c r="S80" s="92" t="s">
        <v>85</v>
      </c>
      <c r="T80" s="92" t="s">
        <v>85</v>
      </c>
      <c r="U80" s="92" t="s">
        <v>85</v>
      </c>
      <c r="V80" s="92" t="s">
        <v>85</v>
      </c>
      <c r="W80" s="92" t="s">
        <v>85</v>
      </c>
      <c r="X80" s="92" t="s">
        <v>85</v>
      </c>
      <c r="Y80" s="92" t="s">
        <v>85</v>
      </c>
      <c r="Z80" s="92" t="s">
        <v>85</v>
      </c>
      <c r="AA80" s="92">
        <v>11.34</v>
      </c>
      <c r="AB80" s="92">
        <v>13.61</v>
      </c>
      <c r="AC80" s="92" t="s">
        <v>85</v>
      </c>
      <c r="AD80" s="92" t="s">
        <v>85</v>
      </c>
      <c r="AE80" s="92" t="s">
        <v>85</v>
      </c>
      <c r="AF80" s="92" t="s">
        <v>85</v>
      </c>
      <c r="AG80" s="92" t="s">
        <v>85</v>
      </c>
      <c r="AH80" s="92" t="s">
        <v>85</v>
      </c>
      <c r="AI80" t="s">
        <v>85</v>
      </c>
      <c r="AJ80" s="92">
        <v>0</v>
      </c>
      <c r="AK80" s="92">
        <v>1</v>
      </c>
      <c r="AL80" s="92">
        <f>0.1*$AL$2</f>
        <v>0.25</v>
      </c>
      <c r="AM80" s="92">
        <f>AM76</f>
        <v>2.7E-2</v>
      </c>
      <c r="AN80" s="92">
        <f>ROUNDUP(AN76/3,0)</f>
        <v>3</v>
      </c>
      <c r="AO80" s="92"/>
      <c r="AP80" s="92"/>
      <c r="AQ80" s="93">
        <f t="shared" ref="AQ80" si="138">AM80*I80+AL80</f>
        <v>0.30799599999999999</v>
      </c>
      <c r="AR80" s="93">
        <f t="shared" si="131"/>
        <v>3.07996E-2</v>
      </c>
      <c r="AS80" s="94">
        <f t="shared" si="132"/>
        <v>0.25</v>
      </c>
      <c r="AT80" s="94">
        <f t="shared" si="133"/>
        <v>0.14719889999999999</v>
      </c>
      <c r="AU80" s="93">
        <f>10068.2*J80*POWER(10,-6)*10</f>
        <v>3.7755749999999998E-3</v>
      </c>
      <c r="AV80" s="94">
        <f t="shared" si="134"/>
        <v>0.73977007500000003</v>
      </c>
      <c r="AW80" s="95">
        <f t="shared" si="135"/>
        <v>0</v>
      </c>
      <c r="AX80" s="95">
        <f t="shared" si="136"/>
        <v>8.2400000000000007E-6</v>
      </c>
      <c r="AY80" s="95">
        <f t="shared" si="137"/>
        <v>6.0957054180000007E-6</v>
      </c>
    </row>
    <row r="81" spans="1:51" ht="15" thickBot="1" x14ac:dyDescent="0.35">
      <c r="A81" s="48" t="s">
        <v>515</v>
      </c>
      <c r="B81" s="48" t="str">
        <f>B76</f>
        <v>Трубопровод Насыщенный амин от К-101 
Рег.№ТТ-327</v>
      </c>
      <c r="C81" s="179" t="s">
        <v>179</v>
      </c>
      <c r="D81" s="49" t="s">
        <v>181</v>
      </c>
      <c r="E81" s="167">
        <f>E79</f>
        <v>4.9999999999999998E-7</v>
      </c>
      <c r="F81" s="168">
        <f>F76</f>
        <v>412</v>
      </c>
      <c r="G81" s="48">
        <v>0.76</v>
      </c>
      <c r="H81" s="50">
        <f t="shared" si="130"/>
        <v>1.5656000000000001E-4</v>
      </c>
      <c r="I81" s="162">
        <f>0.15*I76</f>
        <v>2.1480000000000001</v>
      </c>
      <c r="J81" s="162">
        <f>J80</f>
        <v>3.7499999999999999E-2</v>
      </c>
      <c r="K81" s="175" t="s">
        <v>200</v>
      </c>
      <c r="L81" s="231">
        <v>2</v>
      </c>
      <c r="M81" s="92" t="str">
        <f t="shared" si="128"/>
        <v>С80</v>
      </c>
      <c r="N81" s="92" t="str">
        <f t="shared" si="128"/>
        <v>Трубопровод Насыщенный амин от К-101 
Рег.№ТТ-327</v>
      </c>
      <c r="O81" s="92" t="str">
        <f t="shared" si="129"/>
        <v>Частичное-токси</v>
      </c>
      <c r="P81" s="92" t="s">
        <v>85</v>
      </c>
      <c r="Q81" s="92" t="s">
        <v>85</v>
      </c>
      <c r="R81" s="92" t="s">
        <v>85</v>
      </c>
      <c r="S81" s="92" t="s">
        <v>85</v>
      </c>
      <c r="T81" s="92" t="s">
        <v>85</v>
      </c>
      <c r="U81" s="92" t="s">
        <v>85</v>
      </c>
      <c r="V81" s="92" t="s">
        <v>85</v>
      </c>
      <c r="W81" s="92" t="s">
        <v>85</v>
      </c>
      <c r="X81" s="92" t="s">
        <v>85</v>
      </c>
      <c r="Y81" s="92" t="s">
        <v>85</v>
      </c>
      <c r="Z81" s="92" t="s">
        <v>85</v>
      </c>
      <c r="AA81" s="92" t="s">
        <v>85</v>
      </c>
      <c r="AB81" s="92" t="s">
        <v>85</v>
      </c>
      <c r="AC81" s="92">
        <v>4.7</v>
      </c>
      <c r="AD81" s="92">
        <v>13.7</v>
      </c>
      <c r="AE81" s="92" t="s">
        <v>85</v>
      </c>
      <c r="AF81" s="92" t="s">
        <v>85</v>
      </c>
      <c r="AG81" s="92" t="s">
        <v>85</v>
      </c>
      <c r="AH81" s="92" t="s">
        <v>85</v>
      </c>
      <c r="AI81" t="s">
        <v>85</v>
      </c>
      <c r="AJ81" s="92">
        <v>0</v>
      </c>
      <c r="AK81" s="92">
        <v>1</v>
      </c>
      <c r="AL81" s="92">
        <f>0.1*$AL$2</f>
        <v>0.25</v>
      </c>
      <c r="AM81" s="92">
        <f>AM76</f>
        <v>2.7E-2</v>
      </c>
      <c r="AN81" s="92">
        <f>ROUNDUP(AN76/3,0)</f>
        <v>3</v>
      </c>
      <c r="AO81" s="92"/>
      <c r="AP81" s="92"/>
      <c r="AQ81" s="93">
        <f>AM81*I81*0.1+AL81</f>
        <v>0.25579960000000002</v>
      </c>
      <c r="AR81" s="93">
        <f t="shared" si="131"/>
        <v>2.5579960000000002E-2</v>
      </c>
      <c r="AS81" s="94">
        <f t="shared" si="132"/>
        <v>0.25</v>
      </c>
      <c r="AT81" s="94">
        <f t="shared" si="133"/>
        <v>0.13284488999999999</v>
      </c>
      <c r="AU81" s="93">
        <f>1333*J80*POWER(10,-6)</f>
        <v>4.9987499999999995E-5</v>
      </c>
      <c r="AV81" s="94">
        <f t="shared" si="134"/>
        <v>0.66427443750000004</v>
      </c>
      <c r="AW81" s="95">
        <f t="shared" si="135"/>
        <v>0</v>
      </c>
      <c r="AX81" s="95">
        <f t="shared" si="136"/>
        <v>1.5656000000000001E-4</v>
      </c>
      <c r="AY81" s="95">
        <f t="shared" si="137"/>
        <v>1.0399880593500001E-4</v>
      </c>
    </row>
    <row r="82" spans="1:51" ht="18" customHeight="1" x14ac:dyDescent="0.3">
      <c r="A82" s="48" t="s">
        <v>516</v>
      </c>
      <c r="B82" s="163" t="s">
        <v>342</v>
      </c>
      <c r="C82" s="179" t="s">
        <v>191</v>
      </c>
      <c r="D82" s="49" t="s">
        <v>192</v>
      </c>
      <c r="E82" s="166">
        <v>9.9999999999999995E-8</v>
      </c>
      <c r="F82" s="163">
        <v>1328</v>
      </c>
      <c r="G82" s="48">
        <v>0.2</v>
      </c>
      <c r="H82" s="50">
        <f>E82*F82*G82</f>
        <v>2.6560000000000003E-5</v>
      </c>
      <c r="I82" s="164">
        <v>38.56</v>
      </c>
      <c r="J82" s="169">
        <f>I82</f>
        <v>38.56</v>
      </c>
      <c r="K82" s="172" t="s">
        <v>184</v>
      </c>
      <c r="L82" s="177">
        <v>0</v>
      </c>
      <c r="M82" s="92" t="str">
        <f t="shared" ref="M82:N89" si="139">A82</f>
        <v>С81</v>
      </c>
      <c r="N82" s="92" t="str">
        <f t="shared" si="139"/>
        <v>Трубопровод Система транспорта топливного газа МЕ-101 Рег.№ТТ-227</v>
      </c>
      <c r="O82" s="92" t="str">
        <f t="shared" ref="O82:O89" si="140">D82</f>
        <v>Полное-факел</v>
      </c>
      <c r="P82" s="92" t="s">
        <v>85</v>
      </c>
      <c r="Q82" s="92" t="s">
        <v>85</v>
      </c>
      <c r="R82" s="92" t="s">
        <v>85</v>
      </c>
      <c r="S82" s="92" t="s">
        <v>85</v>
      </c>
      <c r="T82" s="92" t="s">
        <v>85</v>
      </c>
      <c r="U82" s="92" t="s">
        <v>85</v>
      </c>
      <c r="V82" s="92" t="s">
        <v>85</v>
      </c>
      <c r="W82" s="92" t="s">
        <v>85</v>
      </c>
      <c r="X82" s="92" t="s">
        <v>85</v>
      </c>
      <c r="Y82" s="92">
        <v>27</v>
      </c>
      <c r="Z82" s="92">
        <v>5</v>
      </c>
      <c r="AA82" s="92" t="s">
        <v>85</v>
      </c>
      <c r="AB82" s="92" t="s">
        <v>85</v>
      </c>
      <c r="AC82" s="92" t="s">
        <v>85</v>
      </c>
      <c r="AD82" s="92" t="s">
        <v>85</v>
      </c>
      <c r="AE82" s="92" t="s">
        <v>85</v>
      </c>
      <c r="AF82" s="92" t="s">
        <v>85</v>
      </c>
      <c r="AG82" s="92" t="s">
        <v>85</v>
      </c>
      <c r="AH82" s="92" t="s">
        <v>85</v>
      </c>
      <c r="AI82" t="s">
        <v>85</v>
      </c>
      <c r="AJ82" s="52">
        <v>2</v>
      </c>
      <c r="AK82" s="52">
        <v>3</v>
      </c>
      <c r="AL82" s="165">
        <v>1.2</v>
      </c>
      <c r="AM82" s="165">
        <v>2.7E-2</v>
      </c>
      <c r="AN82" s="165">
        <v>6</v>
      </c>
      <c r="AO82" s="92"/>
      <c r="AP82" s="92"/>
      <c r="AQ82" s="93">
        <f>AM82*I82+AL82</f>
        <v>2.24112</v>
      </c>
      <c r="AR82" s="93">
        <f>0.1*AQ82</f>
        <v>0.22411200000000001</v>
      </c>
      <c r="AS82" s="94">
        <f>AJ82*3+0.25*AK82</f>
        <v>6.75</v>
      </c>
      <c r="AT82" s="94">
        <f>SUM(AQ82:AS82)/4</f>
        <v>2.3038080000000001</v>
      </c>
      <c r="AU82" s="93">
        <f>10068.2*J82*POWER(10,-6)</f>
        <v>0.38822979200000007</v>
      </c>
      <c r="AV82" s="94">
        <f t="shared" ref="AV82:AV89" si="141">AU82+AT82+AS82+AR82+AQ82</f>
        <v>11.907269792000001</v>
      </c>
      <c r="AW82" s="95">
        <f>AJ82*H82</f>
        <v>5.3120000000000006E-5</v>
      </c>
      <c r="AX82" s="95">
        <f>H82*AK82</f>
        <v>7.968000000000001E-5</v>
      </c>
      <c r="AY82" s="95">
        <f>H82*AV82</f>
        <v>3.1625708567552008E-4</v>
      </c>
    </row>
    <row r="83" spans="1:51" x14ac:dyDescent="0.3">
      <c r="A83" s="48" t="s">
        <v>517</v>
      </c>
      <c r="B83" s="48" t="str">
        <f>B82</f>
        <v>Трубопровод Система транспорта топливного газа МЕ-101 Рег.№ТТ-227</v>
      </c>
      <c r="C83" s="179" t="s">
        <v>169</v>
      </c>
      <c r="D83" s="49" t="s">
        <v>63</v>
      </c>
      <c r="E83" s="167">
        <f>E82</f>
        <v>9.9999999999999995E-8</v>
      </c>
      <c r="F83" s="168">
        <f>F82</f>
        <v>1328</v>
      </c>
      <c r="G83" s="48">
        <v>0.1152</v>
      </c>
      <c r="H83" s="50">
        <f t="shared" ref="H83:H89" si="142">E83*F83*G83</f>
        <v>1.529856E-5</v>
      </c>
      <c r="I83" s="162">
        <f>I82</f>
        <v>38.56</v>
      </c>
      <c r="J83" s="180">
        <f>0.067*I82</f>
        <v>2.5835200000000005</v>
      </c>
      <c r="K83" s="174" t="s">
        <v>185</v>
      </c>
      <c r="L83" s="178">
        <v>6</v>
      </c>
      <c r="M83" s="92" t="str">
        <f t="shared" si="139"/>
        <v>С82</v>
      </c>
      <c r="N83" s="92" t="str">
        <f t="shared" si="139"/>
        <v>Трубопровод Система транспорта топливного газа МЕ-101 Рег.№ТТ-227</v>
      </c>
      <c r="O83" s="92" t="str">
        <f t="shared" si="140"/>
        <v>Полное-взрыв</v>
      </c>
      <c r="P83" s="92" t="s">
        <v>85</v>
      </c>
      <c r="Q83" s="92" t="s">
        <v>85</v>
      </c>
      <c r="R83" s="92" t="s">
        <v>85</v>
      </c>
      <c r="S83" s="92" t="s">
        <v>85</v>
      </c>
      <c r="T83" s="92">
        <v>0</v>
      </c>
      <c r="U83" s="92">
        <v>0</v>
      </c>
      <c r="V83" s="92">
        <v>127.6</v>
      </c>
      <c r="W83" s="92">
        <v>347.1</v>
      </c>
      <c r="X83" s="92">
        <v>594.1</v>
      </c>
      <c r="Y83" s="92" t="s">
        <v>85</v>
      </c>
      <c r="Z83" s="92" t="s">
        <v>85</v>
      </c>
      <c r="AA83" s="92" t="s">
        <v>85</v>
      </c>
      <c r="AB83" s="92" t="s">
        <v>85</v>
      </c>
      <c r="AC83" s="92" t="s">
        <v>85</v>
      </c>
      <c r="AD83" s="92" t="s">
        <v>85</v>
      </c>
      <c r="AE83" s="92" t="s">
        <v>85</v>
      </c>
      <c r="AF83" s="92" t="s">
        <v>85</v>
      </c>
      <c r="AG83" s="92" t="s">
        <v>85</v>
      </c>
      <c r="AH83" s="92" t="s">
        <v>85</v>
      </c>
      <c r="AI83" t="s">
        <v>85</v>
      </c>
      <c r="AJ83" s="52">
        <v>4</v>
      </c>
      <c r="AK83" s="52">
        <v>5</v>
      </c>
      <c r="AL83" s="92">
        <f>AL82</f>
        <v>1.2</v>
      </c>
      <c r="AM83" s="92">
        <f>AM82</f>
        <v>2.7E-2</v>
      </c>
      <c r="AN83" s="92">
        <f>AN82</f>
        <v>6</v>
      </c>
      <c r="AO83" s="92"/>
      <c r="AP83" s="92"/>
      <c r="AQ83" s="93">
        <f>AM83*I83+AL83</f>
        <v>2.24112</v>
      </c>
      <c r="AR83" s="93">
        <f t="shared" ref="AR83:AR89" si="143">0.1*AQ83</f>
        <v>0.22411200000000001</v>
      </c>
      <c r="AS83" s="94">
        <f t="shared" ref="AS83:AS89" si="144">AJ83*3+0.25*AK83</f>
        <v>13.25</v>
      </c>
      <c r="AT83" s="94">
        <f t="shared" ref="AT83:AT89" si="145">SUM(AQ83:AS83)/4</f>
        <v>3.9288080000000001</v>
      </c>
      <c r="AU83" s="93">
        <f>10068.2*J83*POWER(10,-6)*10</f>
        <v>0.26011396064000003</v>
      </c>
      <c r="AV83" s="94">
        <f t="shared" si="141"/>
        <v>19.904153960640002</v>
      </c>
      <c r="AW83" s="95">
        <f t="shared" ref="AW83:AW89" si="146">AJ83*H83</f>
        <v>6.119424E-5</v>
      </c>
      <c r="AX83" s="95">
        <f t="shared" ref="AX83:AX89" si="147">H83*AK83</f>
        <v>7.6492800000000001E-5</v>
      </c>
      <c r="AY83" s="95">
        <f t="shared" ref="AY83:AY89" si="148">H83*AV83</f>
        <v>3.0450489361608872E-4</v>
      </c>
    </row>
    <row r="84" spans="1:51" x14ac:dyDescent="0.3">
      <c r="A84" s="48" t="s">
        <v>518</v>
      </c>
      <c r="B84" s="48" t="str">
        <f>B82</f>
        <v>Трубопровод Система транспорта топливного газа МЕ-101 Рег.№ТТ-227</v>
      </c>
      <c r="C84" s="179" t="s">
        <v>193</v>
      </c>
      <c r="D84" s="49" t="s">
        <v>194</v>
      </c>
      <c r="E84" s="167">
        <f>E82</f>
        <v>9.9999999999999995E-8</v>
      </c>
      <c r="F84" s="168">
        <f>F82</f>
        <v>1328</v>
      </c>
      <c r="G84" s="48">
        <v>7.6799999999999993E-2</v>
      </c>
      <c r="H84" s="50">
        <f t="shared" si="142"/>
        <v>1.019904E-5</v>
      </c>
      <c r="I84" s="162">
        <f>I82</f>
        <v>38.56</v>
      </c>
      <c r="J84" s="169">
        <f>I82</f>
        <v>38.56</v>
      </c>
      <c r="K84" s="174" t="s">
        <v>186</v>
      </c>
      <c r="L84" s="178">
        <v>0</v>
      </c>
      <c r="M84" s="92" t="str">
        <f t="shared" si="139"/>
        <v>С83</v>
      </c>
      <c r="N84" s="92" t="str">
        <f t="shared" si="139"/>
        <v>Трубопровод Система транспорта топливного газа МЕ-101 Рег.№ТТ-227</v>
      </c>
      <c r="O84" s="92" t="str">
        <f t="shared" si="140"/>
        <v>Полное-вспышка</v>
      </c>
      <c r="P84" s="92" t="s">
        <v>85</v>
      </c>
      <c r="Q84" s="92" t="s">
        <v>85</v>
      </c>
      <c r="R84" s="92" t="s">
        <v>85</v>
      </c>
      <c r="S84" s="92" t="s">
        <v>85</v>
      </c>
      <c r="T84" s="92" t="s">
        <v>85</v>
      </c>
      <c r="U84" s="92" t="s">
        <v>85</v>
      </c>
      <c r="V84" s="92" t="s">
        <v>85</v>
      </c>
      <c r="W84" s="92" t="s">
        <v>85</v>
      </c>
      <c r="X84" s="92" t="s">
        <v>85</v>
      </c>
      <c r="Y84" s="92" t="s">
        <v>85</v>
      </c>
      <c r="Z84" s="92" t="s">
        <v>85</v>
      </c>
      <c r="AA84" s="92">
        <v>111.87</v>
      </c>
      <c r="AB84" s="92">
        <v>134.24</v>
      </c>
      <c r="AC84" s="92" t="s">
        <v>85</v>
      </c>
      <c r="AD84" s="92" t="s">
        <v>85</v>
      </c>
      <c r="AE84" s="92" t="s">
        <v>85</v>
      </c>
      <c r="AF84" s="92" t="s">
        <v>85</v>
      </c>
      <c r="AG84" s="92" t="s">
        <v>85</v>
      </c>
      <c r="AH84" s="92" t="s">
        <v>85</v>
      </c>
      <c r="AI84" t="s">
        <v>85</v>
      </c>
      <c r="AJ84" s="92">
        <v>0</v>
      </c>
      <c r="AK84" s="92">
        <v>0</v>
      </c>
      <c r="AL84" s="92">
        <f>AL82</f>
        <v>1.2</v>
      </c>
      <c r="AM84" s="92">
        <f>AM82</f>
        <v>2.7E-2</v>
      </c>
      <c r="AN84" s="92">
        <f>AN82</f>
        <v>6</v>
      </c>
      <c r="AO84" s="92"/>
      <c r="AP84" s="92"/>
      <c r="AQ84" s="93">
        <f>AM84*I84*0.1+AL84</f>
        <v>1.3041119999999999</v>
      </c>
      <c r="AR84" s="93">
        <f t="shared" si="143"/>
        <v>0.1304112</v>
      </c>
      <c r="AS84" s="94">
        <f t="shared" si="144"/>
        <v>0</v>
      </c>
      <c r="AT84" s="94">
        <f t="shared" si="145"/>
        <v>0.35863079999999997</v>
      </c>
      <c r="AU84" s="93">
        <f>1333*J82*POWER(10,-6)</f>
        <v>5.1400479999999998E-2</v>
      </c>
      <c r="AV84" s="94">
        <f t="shared" si="141"/>
        <v>1.84455448</v>
      </c>
      <c r="AW84" s="95">
        <f t="shared" si="146"/>
        <v>0</v>
      </c>
      <c r="AX84" s="95">
        <f t="shared" si="147"/>
        <v>0</v>
      </c>
      <c r="AY84" s="95">
        <f t="shared" si="148"/>
        <v>1.88126849236992E-5</v>
      </c>
    </row>
    <row r="85" spans="1:51" x14ac:dyDescent="0.3">
      <c r="A85" s="48" t="s">
        <v>519</v>
      </c>
      <c r="B85" s="48" t="str">
        <f>B82</f>
        <v>Трубопровод Система транспорта топливного газа МЕ-101 Рег.№ТТ-227</v>
      </c>
      <c r="C85" s="179" t="s">
        <v>170</v>
      </c>
      <c r="D85" s="49" t="s">
        <v>61</v>
      </c>
      <c r="E85" s="167">
        <f>E82</f>
        <v>9.9999999999999995E-8</v>
      </c>
      <c r="F85" s="168">
        <f>F82</f>
        <v>1328</v>
      </c>
      <c r="G85" s="48">
        <v>0.60799999999999998</v>
      </c>
      <c r="H85" s="50">
        <f t="shared" si="142"/>
        <v>8.0742399999999995E-5</v>
      </c>
      <c r="I85" s="162">
        <f>I82</f>
        <v>38.56</v>
      </c>
      <c r="J85" s="171">
        <v>0</v>
      </c>
      <c r="K85" s="174" t="s">
        <v>188</v>
      </c>
      <c r="L85" s="178">
        <v>45390</v>
      </c>
      <c r="M85" s="92" t="str">
        <f t="shared" si="139"/>
        <v>С84</v>
      </c>
      <c r="N85" s="92" t="str">
        <f t="shared" si="139"/>
        <v>Трубопровод Система транспорта топливного газа МЕ-101 Рег.№ТТ-227</v>
      </c>
      <c r="O85" s="92" t="str">
        <f t="shared" si="140"/>
        <v>Полное-ликвидация</v>
      </c>
      <c r="P85" s="92" t="s">
        <v>85</v>
      </c>
      <c r="Q85" s="92" t="s">
        <v>85</v>
      </c>
      <c r="R85" s="92" t="s">
        <v>85</v>
      </c>
      <c r="S85" s="92" t="s">
        <v>85</v>
      </c>
      <c r="T85" s="92" t="s">
        <v>85</v>
      </c>
      <c r="U85" s="92" t="s">
        <v>85</v>
      </c>
      <c r="V85" s="92" t="s">
        <v>85</v>
      </c>
      <c r="W85" s="92" t="s">
        <v>85</v>
      </c>
      <c r="X85" s="92" t="s">
        <v>85</v>
      </c>
      <c r="Y85" s="92" t="s">
        <v>85</v>
      </c>
      <c r="Z85" s="92" t="s">
        <v>85</v>
      </c>
      <c r="AA85" s="92" t="s">
        <v>85</v>
      </c>
      <c r="AB85" s="92" t="s">
        <v>85</v>
      </c>
      <c r="AC85" s="92" t="s">
        <v>85</v>
      </c>
      <c r="AD85" s="92" t="s">
        <v>85</v>
      </c>
      <c r="AE85" s="92" t="s">
        <v>85</v>
      </c>
      <c r="AF85" s="92" t="s">
        <v>85</v>
      </c>
      <c r="AG85" s="92" t="s">
        <v>85</v>
      </c>
      <c r="AH85" s="92" t="s">
        <v>85</v>
      </c>
      <c r="AI85" t="s">
        <v>85</v>
      </c>
      <c r="AJ85" s="92">
        <v>0</v>
      </c>
      <c r="AK85" s="92">
        <v>0</v>
      </c>
      <c r="AL85" s="92">
        <f>AL82</f>
        <v>1.2</v>
      </c>
      <c r="AM85" s="92">
        <f>AM82</f>
        <v>2.7E-2</v>
      </c>
      <c r="AN85" s="92">
        <f>AN82</f>
        <v>6</v>
      </c>
      <c r="AO85" s="92"/>
      <c r="AP85" s="92"/>
      <c r="AQ85" s="93">
        <f>AM85*I85*0.1+AL85</f>
        <v>1.3041119999999999</v>
      </c>
      <c r="AR85" s="93">
        <f t="shared" si="143"/>
        <v>0.1304112</v>
      </c>
      <c r="AS85" s="94">
        <f t="shared" si="144"/>
        <v>0</v>
      </c>
      <c r="AT85" s="94">
        <f t="shared" si="145"/>
        <v>0.35863079999999997</v>
      </c>
      <c r="AU85" s="93">
        <f>1333*J83*POWER(10,-6)</f>
        <v>3.4438321600000006E-3</v>
      </c>
      <c r="AV85" s="94">
        <f t="shared" si="141"/>
        <v>1.7965978321599998</v>
      </c>
      <c r="AW85" s="95">
        <f t="shared" si="146"/>
        <v>0</v>
      </c>
      <c r="AX85" s="95">
        <f t="shared" si="147"/>
        <v>0</v>
      </c>
      <c r="AY85" s="95">
        <f t="shared" si="148"/>
        <v>1.4506162080339555E-4</v>
      </c>
    </row>
    <row r="86" spans="1:51" x14ac:dyDescent="0.3">
      <c r="A86" s="48" t="s">
        <v>520</v>
      </c>
      <c r="B86" s="48" t="str">
        <f>B82</f>
        <v>Трубопровод Система транспорта топливного газа МЕ-101 Рег.№ТТ-227</v>
      </c>
      <c r="C86" s="179" t="s">
        <v>195</v>
      </c>
      <c r="D86" s="49" t="s">
        <v>196</v>
      </c>
      <c r="E86" s="166">
        <v>4.9999999999999998E-7</v>
      </c>
      <c r="F86" s="168">
        <f>F82</f>
        <v>1328</v>
      </c>
      <c r="G86" s="48">
        <v>3.5000000000000003E-2</v>
      </c>
      <c r="H86" s="50">
        <f t="shared" si="142"/>
        <v>2.3240000000000001E-5</v>
      </c>
      <c r="I86" s="162">
        <f>0.15*I82</f>
        <v>5.7839999999999998</v>
      </c>
      <c r="J86" s="169">
        <f>I86</f>
        <v>5.7839999999999998</v>
      </c>
      <c r="K86" s="174" t="s">
        <v>189</v>
      </c>
      <c r="L86" s="178">
        <v>3</v>
      </c>
      <c r="M86" s="92" t="str">
        <f t="shared" si="139"/>
        <v>С85</v>
      </c>
      <c r="N86" s="92" t="str">
        <f t="shared" si="139"/>
        <v>Трубопровод Система транспорта топливного газа МЕ-101 Рег.№ТТ-227</v>
      </c>
      <c r="O86" s="92" t="str">
        <f t="shared" si="140"/>
        <v>Частичное-факел</v>
      </c>
      <c r="P86" s="92" t="s">
        <v>85</v>
      </c>
      <c r="Q86" s="92" t="s">
        <v>85</v>
      </c>
      <c r="R86" s="92" t="s">
        <v>85</v>
      </c>
      <c r="S86" s="92" t="s">
        <v>85</v>
      </c>
      <c r="T86" s="92" t="s">
        <v>85</v>
      </c>
      <c r="U86" s="92" t="s">
        <v>85</v>
      </c>
      <c r="V86" s="92" t="s">
        <v>85</v>
      </c>
      <c r="W86" s="92" t="s">
        <v>85</v>
      </c>
      <c r="X86" s="92" t="s">
        <v>85</v>
      </c>
      <c r="Y86" s="92">
        <v>17</v>
      </c>
      <c r="Z86" s="92">
        <v>3</v>
      </c>
      <c r="AA86" s="92" t="s">
        <v>85</v>
      </c>
      <c r="AB86" s="92" t="s">
        <v>85</v>
      </c>
      <c r="AC86" s="92" t="s">
        <v>85</v>
      </c>
      <c r="AD86" s="92" t="s">
        <v>85</v>
      </c>
      <c r="AE86" s="92" t="s">
        <v>85</v>
      </c>
      <c r="AF86" s="92" t="s">
        <v>85</v>
      </c>
      <c r="AG86" s="92" t="s">
        <v>85</v>
      </c>
      <c r="AH86" s="92" t="s">
        <v>85</v>
      </c>
      <c r="AI86" t="s">
        <v>85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2</v>
      </c>
      <c r="AO86" s="92"/>
      <c r="AP86" s="92"/>
      <c r="AQ86" s="93">
        <f>AM86*I86+AL86</f>
        <v>0.40616799999999997</v>
      </c>
      <c r="AR86" s="93">
        <f t="shared" si="143"/>
        <v>4.0616800000000002E-2</v>
      </c>
      <c r="AS86" s="94">
        <f t="shared" si="144"/>
        <v>0.5</v>
      </c>
      <c r="AT86" s="94">
        <f t="shared" si="145"/>
        <v>0.2366962</v>
      </c>
      <c r="AU86" s="93">
        <f>10068.2*J86*POWER(10,-6)</f>
        <v>5.8234468800000001E-2</v>
      </c>
      <c r="AV86" s="94">
        <f t="shared" si="141"/>
        <v>1.2417154687999998</v>
      </c>
      <c r="AW86" s="95">
        <f t="shared" si="146"/>
        <v>0</v>
      </c>
      <c r="AX86" s="95">
        <f t="shared" si="147"/>
        <v>4.6480000000000002E-5</v>
      </c>
      <c r="AY86" s="95">
        <f t="shared" si="148"/>
        <v>2.8857467494911999E-5</v>
      </c>
    </row>
    <row r="87" spans="1:51" x14ac:dyDescent="0.3">
      <c r="A87" s="48" t="s">
        <v>521</v>
      </c>
      <c r="B87" s="48" t="str">
        <f>B82</f>
        <v>Трубопровод Система транспорта топливного газа МЕ-101 Рег.№ТТ-227</v>
      </c>
      <c r="C87" s="179" t="s">
        <v>197</v>
      </c>
      <c r="D87" s="49" t="s">
        <v>198</v>
      </c>
      <c r="E87" s="167">
        <f>E86</f>
        <v>4.9999999999999998E-7</v>
      </c>
      <c r="F87" s="168">
        <f>F82</f>
        <v>1328</v>
      </c>
      <c r="G87" s="48">
        <v>8.3000000000000001E-3</v>
      </c>
      <c r="H87" s="50">
        <f t="shared" si="142"/>
        <v>5.5111999999999999E-6</v>
      </c>
      <c r="I87" s="162">
        <f>I86</f>
        <v>5.7839999999999998</v>
      </c>
      <c r="J87" s="169">
        <f>J83*0.15</f>
        <v>0.38752800000000004</v>
      </c>
      <c r="K87" s="173" t="s">
        <v>200</v>
      </c>
      <c r="L87" s="230">
        <v>4</v>
      </c>
      <c r="M87" s="92" t="str">
        <f t="shared" si="139"/>
        <v>С86</v>
      </c>
      <c r="N87" s="92" t="str">
        <f t="shared" si="139"/>
        <v>Трубопровод Система транспорта топливного газа МЕ-101 Рег.№ТТ-227</v>
      </c>
      <c r="O87" s="92" t="str">
        <f t="shared" si="140"/>
        <v>Частичное-взрыв</v>
      </c>
      <c r="P87" s="92" t="s">
        <v>85</v>
      </c>
      <c r="Q87" s="92" t="s">
        <v>85</v>
      </c>
      <c r="R87" s="92" t="s">
        <v>85</v>
      </c>
      <c r="S87" s="92" t="s">
        <v>85</v>
      </c>
      <c r="T87" s="92">
        <v>0</v>
      </c>
      <c r="U87" s="92">
        <v>0</v>
      </c>
      <c r="V87" s="92">
        <v>67.599999999999994</v>
      </c>
      <c r="W87" s="92">
        <v>184.6</v>
      </c>
      <c r="X87" s="92">
        <v>316.10000000000002</v>
      </c>
      <c r="Y87" s="92" t="s">
        <v>85</v>
      </c>
      <c r="Z87" s="92" t="s">
        <v>85</v>
      </c>
      <c r="AA87" s="92" t="s">
        <v>85</v>
      </c>
      <c r="AB87" s="92" t="s">
        <v>85</v>
      </c>
      <c r="AC87" s="92" t="s">
        <v>85</v>
      </c>
      <c r="AD87" s="92" t="s">
        <v>85</v>
      </c>
      <c r="AE87" s="92" t="s">
        <v>85</v>
      </c>
      <c r="AF87" s="92" t="s">
        <v>85</v>
      </c>
      <c r="AG87" s="92" t="s">
        <v>85</v>
      </c>
      <c r="AH87" s="92" t="s">
        <v>85</v>
      </c>
      <c r="AI87" t="s">
        <v>85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2</v>
      </c>
      <c r="AO87" s="92"/>
      <c r="AP87" s="92"/>
      <c r="AQ87" s="93">
        <f t="shared" ref="AQ87:AQ88" si="149">AM87*I87+AL87</f>
        <v>0.40616799999999997</v>
      </c>
      <c r="AR87" s="93">
        <f t="shared" si="143"/>
        <v>4.0616800000000002E-2</v>
      </c>
      <c r="AS87" s="94">
        <f t="shared" si="144"/>
        <v>0.25</v>
      </c>
      <c r="AT87" s="94">
        <f t="shared" si="145"/>
        <v>0.1741962</v>
      </c>
      <c r="AU87" s="93">
        <f>10068.2*J87*POWER(10,-6)*10</f>
        <v>3.9017094096000002E-2</v>
      </c>
      <c r="AV87" s="94">
        <f t="shared" si="141"/>
        <v>0.90999809409599997</v>
      </c>
      <c r="AW87" s="95">
        <f t="shared" si="146"/>
        <v>0</v>
      </c>
      <c r="AX87" s="95">
        <f t="shared" si="147"/>
        <v>5.5111999999999999E-6</v>
      </c>
      <c r="AY87" s="95">
        <f t="shared" si="148"/>
        <v>5.0151814961818746E-6</v>
      </c>
    </row>
    <row r="88" spans="1:51" x14ac:dyDescent="0.3">
      <c r="A88" s="48" t="s">
        <v>522</v>
      </c>
      <c r="B88" s="48" t="str">
        <f>B82</f>
        <v>Трубопровод Система транспорта топливного газа МЕ-101 Рег.№ТТ-227</v>
      </c>
      <c r="C88" s="179" t="s">
        <v>172</v>
      </c>
      <c r="D88" s="49" t="s">
        <v>174</v>
      </c>
      <c r="E88" s="167">
        <f>E86</f>
        <v>4.9999999999999998E-7</v>
      </c>
      <c r="F88" s="168">
        <f>F82</f>
        <v>1328</v>
      </c>
      <c r="G88" s="48">
        <v>2.64E-2</v>
      </c>
      <c r="H88" s="50">
        <f t="shared" si="142"/>
        <v>1.7529599999999999E-5</v>
      </c>
      <c r="I88" s="162">
        <f>0.15*I82</f>
        <v>5.7839999999999998</v>
      </c>
      <c r="J88" s="169">
        <f>J84*0.15</f>
        <v>5.7839999999999998</v>
      </c>
      <c r="K88" s="174"/>
      <c r="L88" s="178"/>
      <c r="M88" s="92" t="str">
        <f t="shared" si="139"/>
        <v>С87</v>
      </c>
      <c r="N88" s="92" t="str">
        <f t="shared" si="139"/>
        <v>Трубопровод Система транспорта топливного газа МЕ-101 Рег.№ТТ-227</v>
      </c>
      <c r="O88" s="92" t="str">
        <f t="shared" si="140"/>
        <v>Частичное-пожар-вспышка</v>
      </c>
      <c r="P88" s="92" t="s">
        <v>85</v>
      </c>
      <c r="Q88" s="92" t="s">
        <v>85</v>
      </c>
      <c r="R88" s="92" t="s">
        <v>85</v>
      </c>
      <c r="S88" s="92" t="s">
        <v>85</v>
      </c>
      <c r="T88" s="92" t="s">
        <v>85</v>
      </c>
      <c r="U88" s="92" t="s">
        <v>85</v>
      </c>
      <c r="V88" s="92" t="s">
        <v>85</v>
      </c>
      <c r="W88" s="92" t="s">
        <v>85</v>
      </c>
      <c r="X88" s="92" t="s">
        <v>85</v>
      </c>
      <c r="Y88" s="92" t="s">
        <v>85</v>
      </c>
      <c r="Z88" s="92" t="s">
        <v>85</v>
      </c>
      <c r="AA88" s="92">
        <v>59.82</v>
      </c>
      <c r="AB88" s="92">
        <v>71.78</v>
      </c>
      <c r="AC88" s="92" t="s">
        <v>85</v>
      </c>
      <c r="AD88" s="92" t="s">
        <v>85</v>
      </c>
      <c r="AE88" s="92" t="s">
        <v>85</v>
      </c>
      <c r="AF88" s="92" t="s">
        <v>85</v>
      </c>
      <c r="AG88" s="92" t="s">
        <v>85</v>
      </c>
      <c r="AH88" s="92" t="s">
        <v>85</v>
      </c>
      <c r="AI88" t="s">
        <v>85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2</v>
      </c>
      <c r="AO88" s="92"/>
      <c r="AP88" s="92"/>
      <c r="AQ88" s="93">
        <f t="shared" si="149"/>
        <v>0.40616799999999997</v>
      </c>
      <c r="AR88" s="93">
        <f t="shared" si="143"/>
        <v>4.0616800000000002E-2</v>
      </c>
      <c r="AS88" s="94">
        <f t="shared" si="144"/>
        <v>0.25</v>
      </c>
      <c r="AT88" s="94">
        <f t="shared" si="145"/>
        <v>0.1741962</v>
      </c>
      <c r="AU88" s="93">
        <f>10068.2*J88*POWER(10,-6)*10</f>
        <v>0.58234468800000005</v>
      </c>
      <c r="AV88" s="94">
        <f t="shared" si="141"/>
        <v>1.4533256880000001</v>
      </c>
      <c r="AW88" s="95">
        <f t="shared" si="146"/>
        <v>0</v>
      </c>
      <c r="AX88" s="95">
        <f t="shared" si="147"/>
        <v>1.7529599999999999E-5</v>
      </c>
      <c r="AY88" s="95">
        <f t="shared" si="148"/>
        <v>2.5476217980364798E-5</v>
      </c>
    </row>
    <row r="89" spans="1:51" ht="15" thickBot="1" x14ac:dyDescent="0.35">
      <c r="A89" s="48" t="s">
        <v>523</v>
      </c>
      <c r="B89" s="48" t="str">
        <f>B82</f>
        <v>Трубопровод Система транспорта топливного газа МЕ-101 Рег.№ТТ-227</v>
      </c>
      <c r="C89" s="179" t="s">
        <v>173</v>
      </c>
      <c r="D89" s="49" t="s">
        <v>62</v>
      </c>
      <c r="E89" s="167">
        <f>E86</f>
        <v>4.9999999999999998E-7</v>
      </c>
      <c r="F89" s="168">
        <f>F82</f>
        <v>1328</v>
      </c>
      <c r="G89" s="48">
        <v>0.93030000000000002</v>
      </c>
      <c r="H89" s="50">
        <f t="shared" si="142"/>
        <v>6.1771920000000004E-4</v>
      </c>
      <c r="I89" s="162">
        <f>0.15*I82</f>
        <v>5.7839999999999998</v>
      </c>
      <c r="J89" s="171">
        <v>0</v>
      </c>
      <c r="K89" s="175"/>
      <c r="L89" s="176"/>
      <c r="M89" s="92" t="str">
        <f t="shared" si="139"/>
        <v>С88</v>
      </c>
      <c r="N89" s="92" t="str">
        <f t="shared" si="139"/>
        <v>Трубопровод Система транспорта топливного газа МЕ-101 Рег.№ТТ-227</v>
      </c>
      <c r="O89" s="92" t="str">
        <f t="shared" si="140"/>
        <v>Частичное-ликвидация</v>
      </c>
      <c r="P89" s="92" t="s">
        <v>85</v>
      </c>
      <c r="Q89" s="92" t="s">
        <v>85</v>
      </c>
      <c r="R89" s="92" t="s">
        <v>85</v>
      </c>
      <c r="S89" s="92" t="s">
        <v>85</v>
      </c>
      <c r="T89" s="92" t="s">
        <v>85</v>
      </c>
      <c r="U89" s="92" t="s">
        <v>85</v>
      </c>
      <c r="V89" s="92" t="s">
        <v>85</v>
      </c>
      <c r="W89" s="92" t="s">
        <v>85</v>
      </c>
      <c r="X89" s="92" t="s">
        <v>85</v>
      </c>
      <c r="Y89" s="92" t="s">
        <v>85</v>
      </c>
      <c r="Z89" s="92" t="s">
        <v>85</v>
      </c>
      <c r="AA89" s="92" t="s">
        <v>85</v>
      </c>
      <c r="AB89" s="92" t="s">
        <v>85</v>
      </c>
      <c r="AC89" s="92" t="s">
        <v>85</v>
      </c>
      <c r="AD89" s="92" t="s">
        <v>85</v>
      </c>
      <c r="AE89" s="92" t="s">
        <v>85</v>
      </c>
      <c r="AF89" s="92" t="s">
        <v>85</v>
      </c>
      <c r="AG89" s="92" t="s">
        <v>85</v>
      </c>
      <c r="AH89" s="92" t="s">
        <v>85</v>
      </c>
      <c r="AI89" t="s">
        <v>85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2</v>
      </c>
      <c r="AO89" s="92"/>
      <c r="AP89" s="92"/>
      <c r="AQ89" s="93">
        <f>AM89*I89*0.1+AL89</f>
        <v>0.26561679999999999</v>
      </c>
      <c r="AR89" s="93">
        <f t="shared" si="143"/>
        <v>2.6561680000000001E-2</v>
      </c>
      <c r="AS89" s="94">
        <f t="shared" si="144"/>
        <v>0</v>
      </c>
      <c r="AT89" s="94">
        <f t="shared" si="145"/>
        <v>7.3044619999999991E-2</v>
      </c>
      <c r="AU89" s="93">
        <f>1333*J88*POWER(10,-6)</f>
        <v>7.7100720000000001E-3</v>
      </c>
      <c r="AV89" s="94">
        <f t="shared" si="141"/>
        <v>0.37293317199999998</v>
      </c>
      <c r="AW89" s="95">
        <f t="shared" si="146"/>
        <v>0</v>
      </c>
      <c r="AX89" s="95">
        <f t="shared" si="147"/>
        <v>0</v>
      </c>
      <c r="AY89" s="95">
        <f t="shared" si="148"/>
        <v>2.3036798066130239E-4</v>
      </c>
    </row>
    <row r="90" spans="1:51" ht="28.8" thickBot="1" x14ac:dyDescent="0.35">
      <c r="A90" s="48" t="s">
        <v>524</v>
      </c>
      <c r="B90" s="311" t="s">
        <v>343</v>
      </c>
      <c r="C90" s="179" t="s">
        <v>168</v>
      </c>
      <c r="D90" s="49" t="s">
        <v>60</v>
      </c>
      <c r="E90" s="166">
        <v>9.9999999999999995E-8</v>
      </c>
      <c r="F90" s="163">
        <v>1120</v>
      </c>
      <c r="G90" s="48">
        <v>0.2</v>
      </c>
      <c r="H90" s="50">
        <f>E90*F90*G90</f>
        <v>2.2400000000000002E-5</v>
      </c>
      <c r="I90" s="164">
        <f>45.6*1.2</f>
        <v>54.72</v>
      </c>
      <c r="J90" s="169">
        <f>I90</f>
        <v>54.72</v>
      </c>
      <c r="K90" s="172" t="s">
        <v>184</v>
      </c>
      <c r="L90" s="177">
        <f>I90*20</f>
        <v>1094.4000000000001</v>
      </c>
      <c r="M90" s="92" t="str">
        <f t="shared" ref="M90:N95" si="150">A90</f>
        <v>С89</v>
      </c>
      <c r="N90" s="92" t="str">
        <f t="shared" si="150"/>
        <v>Трубопровод Циркуляционный контур Е-700, Е- 701 Рег.№ТТ-457</v>
      </c>
      <c r="O90" s="92" t="str">
        <f t="shared" ref="O90:O95" si="151">D90</f>
        <v>Полное-пожар</v>
      </c>
      <c r="P90" s="92">
        <v>23.4</v>
      </c>
      <c r="Q90" s="92">
        <v>32.4</v>
      </c>
      <c r="R90" s="92">
        <v>46.7</v>
      </c>
      <c r="S90" s="92">
        <v>87.3</v>
      </c>
      <c r="T90" s="92" t="s">
        <v>85</v>
      </c>
      <c r="U90" s="92" t="s">
        <v>85</v>
      </c>
      <c r="V90" s="92" t="s">
        <v>85</v>
      </c>
      <c r="W90" s="92" t="s">
        <v>85</v>
      </c>
      <c r="X90" s="92" t="s">
        <v>85</v>
      </c>
      <c r="Y90" s="92" t="s">
        <v>85</v>
      </c>
      <c r="Z90" s="92" t="s">
        <v>85</v>
      </c>
      <c r="AA90" s="92" t="s">
        <v>85</v>
      </c>
      <c r="AB90" s="92" t="s">
        <v>85</v>
      </c>
      <c r="AC90" s="92" t="s">
        <v>85</v>
      </c>
      <c r="AD90" s="92" t="s">
        <v>85</v>
      </c>
      <c r="AE90" s="92" t="s">
        <v>85</v>
      </c>
      <c r="AF90" s="92" t="s">
        <v>85</v>
      </c>
      <c r="AG90" s="92" t="s">
        <v>85</v>
      </c>
      <c r="AH90" s="92" t="s">
        <v>85</v>
      </c>
      <c r="AI90" t="s">
        <v>85</v>
      </c>
      <c r="AJ90" s="52">
        <v>3</v>
      </c>
      <c r="AK90" s="52">
        <v>4</v>
      </c>
      <c r="AL90" s="165">
        <v>2.8</v>
      </c>
      <c r="AM90" s="165">
        <v>0.09</v>
      </c>
      <c r="AN90" s="165">
        <v>10</v>
      </c>
      <c r="AO90" s="92"/>
      <c r="AP90" s="92"/>
      <c r="AQ90" s="93">
        <f>AM90*I90+AL90</f>
        <v>7.7247999999999992</v>
      </c>
      <c r="AR90" s="93">
        <f>0.1*AQ90</f>
        <v>0.77247999999999994</v>
      </c>
      <c r="AS90" s="94">
        <f>AJ90*3+0.25*AK90</f>
        <v>10</v>
      </c>
      <c r="AT90" s="94">
        <f>SUM(AQ90:AS90)/4</f>
        <v>4.62432</v>
      </c>
      <c r="AU90" s="93">
        <f>10068.2*J90*POWER(10,-6)</f>
        <v>0.55093190399999992</v>
      </c>
      <c r="AV90" s="94">
        <f t="shared" ref="AV90:AV95" si="152">AU90+AT90+AS90+AR90+AQ90</f>
        <v>23.672531904</v>
      </c>
      <c r="AW90" s="95">
        <f>AJ90*H90</f>
        <v>6.7200000000000007E-5</v>
      </c>
      <c r="AX90" s="95">
        <f>H90*AK90</f>
        <v>8.9600000000000009E-5</v>
      </c>
      <c r="AY90" s="95">
        <f>H90*AV90</f>
        <v>5.3026471464960004E-4</v>
      </c>
    </row>
    <row r="91" spans="1:51" ht="15" thickBot="1" x14ac:dyDescent="0.35">
      <c r="A91" s="48" t="s">
        <v>525</v>
      </c>
      <c r="B91" s="48" t="str">
        <f>B90</f>
        <v>Трубопровод Циркуляционный контур Е-700, Е- 701 Рег.№ТТ-457</v>
      </c>
      <c r="C91" s="179" t="s">
        <v>169</v>
      </c>
      <c r="D91" s="49" t="s">
        <v>63</v>
      </c>
      <c r="E91" s="167">
        <f>E90</f>
        <v>9.9999999999999995E-8</v>
      </c>
      <c r="F91" s="168">
        <f>F90</f>
        <v>1120</v>
      </c>
      <c r="G91" s="48">
        <v>0.04</v>
      </c>
      <c r="H91" s="50">
        <f t="shared" ref="H91:H95" si="153">E91*F91*G91</f>
        <v>4.4800000000000003E-6</v>
      </c>
      <c r="I91" s="162">
        <f>I90</f>
        <v>54.72</v>
      </c>
      <c r="J91" s="170">
        <v>1.36</v>
      </c>
      <c r="K91" s="172" t="s">
        <v>185</v>
      </c>
      <c r="L91" s="177">
        <v>0</v>
      </c>
      <c r="M91" s="92" t="str">
        <f t="shared" si="150"/>
        <v>С90</v>
      </c>
      <c r="N91" s="92" t="str">
        <f t="shared" si="150"/>
        <v>Трубопровод Циркуляционный контур Е-700, Е- 701 Рег.№ТТ-457</v>
      </c>
      <c r="O91" s="92" t="str">
        <f t="shared" si="151"/>
        <v>Полное-взрыв</v>
      </c>
      <c r="P91" s="92" t="s">
        <v>85</v>
      </c>
      <c r="Q91" s="92" t="s">
        <v>85</v>
      </c>
      <c r="R91" s="92" t="s">
        <v>85</v>
      </c>
      <c r="S91" s="92" t="s">
        <v>85</v>
      </c>
      <c r="T91" s="92">
        <v>0</v>
      </c>
      <c r="U91" s="92">
        <v>0</v>
      </c>
      <c r="V91" s="92">
        <v>103.1</v>
      </c>
      <c r="W91" s="92">
        <v>280.10000000000002</v>
      </c>
      <c r="X91" s="92">
        <v>480.1</v>
      </c>
      <c r="Y91" s="92" t="s">
        <v>85</v>
      </c>
      <c r="Z91" s="92" t="s">
        <v>85</v>
      </c>
      <c r="AA91" s="92" t="s">
        <v>85</v>
      </c>
      <c r="AB91" s="92" t="s">
        <v>85</v>
      </c>
      <c r="AC91" s="92" t="s">
        <v>85</v>
      </c>
      <c r="AD91" s="92" t="s">
        <v>85</v>
      </c>
      <c r="AE91" s="92" t="s">
        <v>85</v>
      </c>
      <c r="AF91" s="92" t="s">
        <v>85</v>
      </c>
      <c r="AG91" s="92" t="s">
        <v>85</v>
      </c>
      <c r="AH91" s="92" t="s">
        <v>85</v>
      </c>
      <c r="AI91" t="s">
        <v>85</v>
      </c>
      <c r="AJ91" s="52">
        <v>4</v>
      </c>
      <c r="AK91" s="52">
        <v>5</v>
      </c>
      <c r="AL91" s="92">
        <f>AL90</f>
        <v>2.8</v>
      </c>
      <c r="AM91" s="92">
        <f>AM90</f>
        <v>0.09</v>
      </c>
      <c r="AN91" s="92">
        <f>AN90</f>
        <v>10</v>
      </c>
      <c r="AO91" s="92"/>
      <c r="AP91" s="92"/>
      <c r="AQ91" s="93">
        <f>AM91*I91+AL91</f>
        <v>7.7247999999999992</v>
      </c>
      <c r="AR91" s="93">
        <f t="shared" ref="AR91:AR95" si="154">0.1*AQ91</f>
        <v>0.77247999999999994</v>
      </c>
      <c r="AS91" s="94">
        <f t="shared" ref="AS91:AS95" si="155">AJ91*3+0.25*AK91</f>
        <v>13.25</v>
      </c>
      <c r="AT91" s="94">
        <f t="shared" ref="AT91:AT95" si="156">SUM(AQ91:AS91)/4</f>
        <v>5.43682</v>
      </c>
      <c r="AU91" s="93">
        <f>10068.2*J91*POWER(10,-6)*10</f>
        <v>0.13692752</v>
      </c>
      <c r="AV91" s="94">
        <f t="shared" si="152"/>
        <v>27.321027520000001</v>
      </c>
      <c r="AW91" s="95">
        <f t="shared" ref="AW91:AW95" si="157">AJ91*H91</f>
        <v>1.7920000000000001E-5</v>
      </c>
      <c r="AX91" s="95">
        <f t="shared" ref="AX91:AX95" si="158">H91*AK91</f>
        <v>2.2400000000000002E-5</v>
      </c>
      <c r="AY91" s="95">
        <f t="shared" ref="AY91:AY95" si="159">H91*AV91</f>
        <v>1.2239820328960001E-4</v>
      </c>
    </row>
    <row r="92" spans="1:51" x14ac:dyDescent="0.3">
      <c r="A92" s="48" t="s">
        <v>526</v>
      </c>
      <c r="B92" s="48" t="str">
        <f>B90</f>
        <v>Трубопровод Циркуляционный контур Е-700, Е- 701 Рег.№ТТ-457</v>
      </c>
      <c r="C92" s="179" t="s">
        <v>170</v>
      </c>
      <c r="D92" s="49" t="s">
        <v>61</v>
      </c>
      <c r="E92" s="167">
        <f>E90</f>
        <v>9.9999999999999995E-8</v>
      </c>
      <c r="F92" s="168">
        <f>F90</f>
        <v>1120</v>
      </c>
      <c r="G92" s="48">
        <v>0.76</v>
      </c>
      <c r="H92" s="50">
        <f t="shared" si="153"/>
        <v>8.5119999999999998E-5</v>
      </c>
      <c r="I92" s="162">
        <f>I90</f>
        <v>54.72</v>
      </c>
      <c r="J92" s="171">
        <v>0</v>
      </c>
      <c r="K92" s="172" t="s">
        <v>186</v>
      </c>
      <c r="L92" s="177">
        <v>0</v>
      </c>
      <c r="M92" s="92" t="str">
        <f t="shared" si="150"/>
        <v>С91</v>
      </c>
      <c r="N92" s="92" t="str">
        <f t="shared" si="150"/>
        <v>Трубопровод Циркуляционный контур Е-700, Е- 701 Рег.№ТТ-457</v>
      </c>
      <c r="O92" s="92" t="str">
        <f t="shared" si="151"/>
        <v>Полное-ликвидация</v>
      </c>
      <c r="P92" s="92" t="s">
        <v>85</v>
      </c>
      <c r="Q92" s="92" t="s">
        <v>85</v>
      </c>
      <c r="R92" s="92" t="s">
        <v>85</v>
      </c>
      <c r="S92" s="92" t="s">
        <v>85</v>
      </c>
      <c r="T92" s="92" t="s">
        <v>85</v>
      </c>
      <c r="U92" s="92" t="s">
        <v>85</v>
      </c>
      <c r="V92" s="92" t="s">
        <v>85</v>
      </c>
      <c r="W92" s="92" t="s">
        <v>85</v>
      </c>
      <c r="X92" s="92" t="s">
        <v>85</v>
      </c>
      <c r="Y92" s="92" t="s">
        <v>85</v>
      </c>
      <c r="Z92" s="92" t="s">
        <v>85</v>
      </c>
      <c r="AA92" s="92" t="s">
        <v>85</v>
      </c>
      <c r="AB92" s="92" t="s">
        <v>85</v>
      </c>
      <c r="AC92" s="92" t="s">
        <v>85</v>
      </c>
      <c r="AD92" s="92" t="s">
        <v>85</v>
      </c>
      <c r="AE92" s="92" t="s">
        <v>85</v>
      </c>
      <c r="AF92" s="92" t="s">
        <v>85</v>
      </c>
      <c r="AG92" s="92" t="s">
        <v>85</v>
      </c>
      <c r="AH92" s="92" t="s">
        <v>85</v>
      </c>
      <c r="AI92" t="s">
        <v>85</v>
      </c>
      <c r="AJ92" s="92">
        <v>0</v>
      </c>
      <c r="AK92" s="92">
        <v>0</v>
      </c>
      <c r="AL92" s="92">
        <f>AL90</f>
        <v>2.8</v>
      </c>
      <c r="AM92" s="92">
        <f>AM90</f>
        <v>0.09</v>
      </c>
      <c r="AN92" s="92">
        <f>AN90</f>
        <v>10</v>
      </c>
      <c r="AO92" s="92"/>
      <c r="AP92" s="92"/>
      <c r="AQ92" s="93">
        <f>AM92*I92*0.1+AL92</f>
        <v>3.2924799999999999</v>
      </c>
      <c r="AR92" s="93">
        <f t="shared" si="154"/>
        <v>0.32924799999999999</v>
      </c>
      <c r="AS92" s="94">
        <f t="shared" si="155"/>
        <v>0</v>
      </c>
      <c r="AT92" s="94">
        <f t="shared" si="156"/>
        <v>0.90543200000000001</v>
      </c>
      <c r="AU92" s="93">
        <f>1333*J91*POWER(10,-6)</f>
        <v>1.81288E-3</v>
      </c>
      <c r="AV92" s="94">
        <f t="shared" si="152"/>
        <v>4.5289728799999995</v>
      </c>
      <c r="AW92" s="95">
        <f t="shared" si="157"/>
        <v>0</v>
      </c>
      <c r="AX92" s="95">
        <f t="shared" si="158"/>
        <v>0</v>
      </c>
      <c r="AY92" s="95">
        <f t="shared" si="159"/>
        <v>3.8550617154559997E-4</v>
      </c>
    </row>
    <row r="93" spans="1:51" x14ac:dyDescent="0.3">
      <c r="A93" s="48" t="s">
        <v>527</v>
      </c>
      <c r="B93" s="48" t="str">
        <f>B90</f>
        <v>Трубопровод Циркуляционный контур Е-700, Е- 701 Рег.№ТТ-457</v>
      </c>
      <c r="C93" s="179" t="s">
        <v>171</v>
      </c>
      <c r="D93" s="49" t="s">
        <v>86</v>
      </c>
      <c r="E93" s="166">
        <v>4.9999999999999998E-7</v>
      </c>
      <c r="F93" s="168">
        <f>F90</f>
        <v>1120</v>
      </c>
      <c r="G93" s="48">
        <v>0.2</v>
      </c>
      <c r="H93" s="50">
        <f t="shared" si="153"/>
        <v>1.12E-4</v>
      </c>
      <c r="I93" s="162">
        <f>0.15*I90</f>
        <v>8.2080000000000002</v>
      </c>
      <c r="J93" s="169">
        <f>I93</f>
        <v>8.2080000000000002</v>
      </c>
      <c r="K93" s="174" t="s">
        <v>188</v>
      </c>
      <c r="L93" s="178">
        <v>45390</v>
      </c>
      <c r="M93" s="92" t="str">
        <f t="shared" si="150"/>
        <v>С92</v>
      </c>
      <c r="N93" s="92" t="str">
        <f t="shared" si="150"/>
        <v>Трубопровод Циркуляционный контур Е-700, Е- 701 Рег.№ТТ-457</v>
      </c>
      <c r="O93" s="92" t="str">
        <f t="shared" si="151"/>
        <v>Частичное-пожар</v>
      </c>
      <c r="P93" s="92">
        <v>15</v>
      </c>
      <c r="Q93" s="92">
        <v>20</v>
      </c>
      <c r="R93" s="92">
        <v>27.6</v>
      </c>
      <c r="S93" s="92">
        <v>49.9</v>
      </c>
      <c r="T93" s="92" t="s">
        <v>85</v>
      </c>
      <c r="U93" s="92" t="s">
        <v>85</v>
      </c>
      <c r="V93" s="92" t="s">
        <v>85</v>
      </c>
      <c r="W93" s="92" t="s">
        <v>85</v>
      </c>
      <c r="X93" s="92" t="s">
        <v>85</v>
      </c>
      <c r="Y93" s="92" t="s">
        <v>85</v>
      </c>
      <c r="Z93" s="92" t="s">
        <v>85</v>
      </c>
      <c r="AA93" s="92" t="s">
        <v>85</v>
      </c>
      <c r="AB93" s="92" t="s">
        <v>85</v>
      </c>
      <c r="AC93" s="92" t="s">
        <v>85</v>
      </c>
      <c r="AD93" s="92" t="s">
        <v>85</v>
      </c>
      <c r="AE93" s="92" t="s">
        <v>85</v>
      </c>
      <c r="AF93" s="92" t="s">
        <v>85</v>
      </c>
      <c r="AG93" s="92" t="s">
        <v>85</v>
      </c>
      <c r="AH93" s="92" t="s">
        <v>85</v>
      </c>
      <c r="AI93" t="s">
        <v>85</v>
      </c>
      <c r="AJ93" s="92">
        <v>0</v>
      </c>
      <c r="AK93" s="92">
        <v>2</v>
      </c>
      <c r="AL93" s="92">
        <f>0.1*AL90</f>
        <v>0.27999999999999997</v>
      </c>
      <c r="AM93" s="92">
        <f>AM90</f>
        <v>0.09</v>
      </c>
      <c r="AN93" s="92">
        <f>ROUNDUP(AN90/3,0)</f>
        <v>4</v>
      </c>
      <c r="AO93" s="92"/>
      <c r="AP93" s="92"/>
      <c r="AQ93" s="93">
        <f>AM93*I93+AL93</f>
        <v>1.0187200000000001</v>
      </c>
      <c r="AR93" s="93">
        <f t="shared" si="154"/>
        <v>0.10187200000000002</v>
      </c>
      <c r="AS93" s="94">
        <f t="shared" si="155"/>
        <v>0.5</v>
      </c>
      <c r="AT93" s="94">
        <f t="shared" si="156"/>
        <v>0.40514800000000001</v>
      </c>
      <c r="AU93" s="93">
        <f>10068.2*J93*POWER(10,-6)</f>
        <v>8.2639785600000001E-2</v>
      </c>
      <c r="AV93" s="94">
        <f t="shared" si="152"/>
        <v>2.1083797856000004</v>
      </c>
      <c r="AW93" s="95">
        <f t="shared" si="157"/>
        <v>0</v>
      </c>
      <c r="AX93" s="95">
        <f t="shared" si="158"/>
        <v>2.24E-4</v>
      </c>
      <c r="AY93" s="95">
        <f t="shared" si="159"/>
        <v>2.3613853598720004E-4</v>
      </c>
    </row>
    <row r="94" spans="1:51" x14ac:dyDescent="0.3">
      <c r="A94" s="48" t="s">
        <v>528</v>
      </c>
      <c r="B94" s="48" t="str">
        <f>B90</f>
        <v>Трубопровод Циркуляционный контур Е-700, Е- 701 Рег.№ТТ-457</v>
      </c>
      <c r="C94" s="179" t="s">
        <v>172</v>
      </c>
      <c r="D94" s="49" t="s">
        <v>174</v>
      </c>
      <c r="E94" s="167">
        <f>E93</f>
        <v>4.9999999999999998E-7</v>
      </c>
      <c r="F94" s="168">
        <f>F90</f>
        <v>1120</v>
      </c>
      <c r="G94" s="48">
        <v>0.04</v>
      </c>
      <c r="H94" s="50">
        <f t="shared" si="153"/>
        <v>2.2399999999999999E-5</v>
      </c>
      <c r="I94" s="162">
        <f>0.15*I90</f>
        <v>8.2080000000000002</v>
      </c>
      <c r="J94" s="169">
        <f>0.15*J91</f>
        <v>0.20400000000000001</v>
      </c>
      <c r="K94" s="174" t="s">
        <v>189</v>
      </c>
      <c r="L94" s="178">
        <v>3</v>
      </c>
      <c r="M94" s="92" t="str">
        <f t="shared" si="150"/>
        <v>С93</v>
      </c>
      <c r="N94" s="92" t="str">
        <f t="shared" si="150"/>
        <v>Трубопровод Циркуляционный контур Е-700, Е- 701 Рег.№ТТ-457</v>
      </c>
      <c r="O94" s="92" t="str">
        <f t="shared" si="151"/>
        <v>Частичное-пожар-вспышка</v>
      </c>
      <c r="P94" s="92" t="s">
        <v>85</v>
      </c>
      <c r="Q94" s="92" t="s">
        <v>85</v>
      </c>
      <c r="R94" s="92" t="s">
        <v>85</v>
      </c>
      <c r="S94" s="92" t="s">
        <v>85</v>
      </c>
      <c r="T94" s="92" t="s">
        <v>85</v>
      </c>
      <c r="U94" s="92" t="s">
        <v>85</v>
      </c>
      <c r="V94" s="92" t="s">
        <v>85</v>
      </c>
      <c r="W94" s="92" t="s">
        <v>85</v>
      </c>
      <c r="X94" s="92" t="s">
        <v>85</v>
      </c>
      <c r="Y94" s="92" t="s">
        <v>85</v>
      </c>
      <c r="Z94" s="92" t="s">
        <v>85</v>
      </c>
      <c r="AA94" s="92">
        <v>19.84</v>
      </c>
      <c r="AB94" s="92">
        <v>23.81</v>
      </c>
      <c r="AC94" s="92" t="s">
        <v>85</v>
      </c>
      <c r="AD94" s="92" t="s">
        <v>85</v>
      </c>
      <c r="AE94" s="92" t="s">
        <v>85</v>
      </c>
      <c r="AF94" s="92" t="s">
        <v>85</v>
      </c>
      <c r="AG94" s="92" t="s">
        <v>85</v>
      </c>
      <c r="AH94" s="92" t="s">
        <v>85</v>
      </c>
      <c r="AI94" t="s">
        <v>85</v>
      </c>
      <c r="AJ94" s="92">
        <v>0</v>
      </c>
      <c r="AK94" s="92">
        <v>1</v>
      </c>
      <c r="AL94" s="92">
        <f t="shared" ref="AL94:AL95" si="160">0.1*AL91</f>
        <v>0.27999999999999997</v>
      </c>
      <c r="AM94" s="92">
        <f>AM90</f>
        <v>0.09</v>
      </c>
      <c r="AN94" s="92">
        <f>ROUNDUP(AN90/3,0)</f>
        <v>4</v>
      </c>
      <c r="AO94" s="92"/>
      <c r="AP94" s="92"/>
      <c r="AQ94" s="93">
        <f t="shared" ref="AQ94" si="161">AM94*I94+AL94</f>
        <v>1.0187200000000001</v>
      </c>
      <c r="AR94" s="93">
        <f t="shared" si="154"/>
        <v>0.10187200000000002</v>
      </c>
      <c r="AS94" s="94">
        <f t="shared" si="155"/>
        <v>0.25</v>
      </c>
      <c r="AT94" s="94">
        <f t="shared" si="156"/>
        <v>0.34264800000000001</v>
      </c>
      <c r="AU94" s="93">
        <f>10068.2*J94*POWER(10,-6)*10</f>
        <v>2.0539128000000004E-2</v>
      </c>
      <c r="AV94" s="94">
        <f t="shared" si="152"/>
        <v>1.7337791280000001</v>
      </c>
      <c r="AW94" s="95">
        <f t="shared" si="157"/>
        <v>0</v>
      </c>
      <c r="AX94" s="95">
        <f t="shared" si="158"/>
        <v>2.2399999999999999E-5</v>
      </c>
      <c r="AY94" s="95">
        <f t="shared" si="159"/>
        <v>3.8836652467199998E-5</v>
      </c>
    </row>
    <row r="95" spans="1:51" ht="15" thickBot="1" x14ac:dyDescent="0.35">
      <c r="A95" s="48" t="s">
        <v>529</v>
      </c>
      <c r="B95" s="271" t="str">
        <f>B90</f>
        <v>Трубопровод Циркуляционный контур Е-700, Е- 701 Рег.№ТТ-457</v>
      </c>
      <c r="C95" s="272" t="s">
        <v>173</v>
      </c>
      <c r="D95" s="273" t="s">
        <v>62</v>
      </c>
      <c r="E95" s="274">
        <f>E93</f>
        <v>4.9999999999999998E-7</v>
      </c>
      <c r="F95" s="275">
        <f>F90</f>
        <v>1120</v>
      </c>
      <c r="G95" s="271">
        <v>0.76</v>
      </c>
      <c r="H95" s="276">
        <f t="shared" si="153"/>
        <v>4.2559999999999999E-4</v>
      </c>
      <c r="I95" s="277">
        <f>0.15*I90</f>
        <v>8.2080000000000002</v>
      </c>
      <c r="J95" s="278">
        <v>0</v>
      </c>
      <c r="K95" s="279" t="s">
        <v>200</v>
      </c>
      <c r="L95" s="280">
        <v>1</v>
      </c>
      <c r="M95" s="92" t="str">
        <f t="shared" si="150"/>
        <v>С94</v>
      </c>
      <c r="N95" s="92" t="str">
        <f t="shared" si="150"/>
        <v>Трубопровод Циркуляционный контур Е-700, Е- 701 Рег.№ТТ-457</v>
      </c>
      <c r="O95" s="92" t="str">
        <f t="shared" si="151"/>
        <v>Частичное-ликвидация</v>
      </c>
      <c r="P95" s="92" t="s">
        <v>85</v>
      </c>
      <c r="Q95" s="92" t="s">
        <v>85</v>
      </c>
      <c r="R95" s="92" t="s">
        <v>85</v>
      </c>
      <c r="S95" s="92" t="s">
        <v>85</v>
      </c>
      <c r="T95" s="92" t="s">
        <v>85</v>
      </c>
      <c r="U95" s="92" t="s">
        <v>85</v>
      </c>
      <c r="V95" s="92" t="s">
        <v>85</v>
      </c>
      <c r="W95" s="92" t="s">
        <v>85</v>
      </c>
      <c r="X95" s="92" t="s">
        <v>85</v>
      </c>
      <c r="Y95" s="92" t="s">
        <v>85</v>
      </c>
      <c r="Z95" s="92" t="s">
        <v>85</v>
      </c>
      <c r="AA95" s="92" t="s">
        <v>85</v>
      </c>
      <c r="AB95" s="92" t="s">
        <v>85</v>
      </c>
      <c r="AC95" s="92" t="s">
        <v>85</v>
      </c>
      <c r="AD95" s="92" t="s">
        <v>85</v>
      </c>
      <c r="AE95" s="92" t="s">
        <v>85</v>
      </c>
      <c r="AF95" s="92" t="s">
        <v>85</v>
      </c>
      <c r="AG95" s="92" t="s">
        <v>85</v>
      </c>
      <c r="AH95" s="92" t="s">
        <v>85</v>
      </c>
      <c r="AI95" t="s">
        <v>85</v>
      </c>
      <c r="AJ95" s="92">
        <v>0</v>
      </c>
      <c r="AK95" s="92">
        <v>0</v>
      </c>
      <c r="AL95" s="92">
        <f t="shared" si="160"/>
        <v>0.27999999999999997</v>
      </c>
      <c r="AM95" s="92">
        <f>AM90</f>
        <v>0.09</v>
      </c>
      <c r="AN95" s="92">
        <f>ROUNDUP(AN90/3,0)</f>
        <v>4</v>
      </c>
      <c r="AO95" s="92"/>
      <c r="AP95" s="92"/>
      <c r="AQ95" s="93">
        <f>AM95*I95*0.1+AL95</f>
        <v>0.35387199999999996</v>
      </c>
      <c r="AR95" s="93">
        <f t="shared" si="154"/>
        <v>3.5387200000000001E-2</v>
      </c>
      <c r="AS95" s="94">
        <f t="shared" si="155"/>
        <v>0</v>
      </c>
      <c r="AT95" s="94">
        <f t="shared" si="156"/>
        <v>9.7314799999999993E-2</v>
      </c>
      <c r="AU95" s="93">
        <f>1333*J94*POWER(10,-6)</f>
        <v>2.7193200000000001E-4</v>
      </c>
      <c r="AV95" s="94">
        <f t="shared" si="152"/>
        <v>0.48684593199999993</v>
      </c>
      <c r="AW95" s="95">
        <f t="shared" si="157"/>
        <v>0</v>
      </c>
      <c r="AX95" s="95">
        <f t="shared" si="158"/>
        <v>0</v>
      </c>
      <c r="AY95" s="95">
        <f t="shared" si="159"/>
        <v>2.0720162865919996E-4</v>
      </c>
    </row>
    <row r="96" spans="1:51" ht="28.8" thickBot="1" x14ac:dyDescent="0.35">
      <c r="A96" s="48" t="s">
        <v>530</v>
      </c>
      <c r="B96" s="311" t="s">
        <v>344</v>
      </c>
      <c r="C96" s="179" t="s">
        <v>168</v>
      </c>
      <c r="D96" s="49" t="s">
        <v>60</v>
      </c>
      <c r="E96" s="166">
        <v>9.9999999999999995E-8</v>
      </c>
      <c r="F96" s="163">
        <v>985</v>
      </c>
      <c r="G96" s="48">
        <v>0.2</v>
      </c>
      <c r="H96" s="50">
        <f>E96*F96*G96</f>
        <v>1.9700000000000001E-5</v>
      </c>
      <c r="I96" s="164">
        <f>11.2*1.2</f>
        <v>13.44</v>
      </c>
      <c r="J96" s="162">
        <f>I96</f>
        <v>13.44</v>
      </c>
      <c r="K96" s="172" t="s">
        <v>184</v>
      </c>
      <c r="L96" s="177">
        <f>I96*20</f>
        <v>268.8</v>
      </c>
      <c r="M96" s="92" t="str">
        <f t="shared" ref="M96:N101" si="162">A96</f>
        <v>С95</v>
      </c>
      <c r="N96" s="92" t="str">
        <f t="shared" si="162"/>
        <v>Трубопровод Линия отмывки присадки (Е-601…Е- 605) Рег.№ТТ-513</v>
      </c>
      <c r="O96" s="92" t="str">
        <f t="shared" ref="O96:O101" si="163">D96</f>
        <v>Полное-пожар</v>
      </c>
      <c r="P96" s="92">
        <v>16.8</v>
      </c>
      <c r="Q96" s="92">
        <v>23.1</v>
      </c>
      <c r="R96" s="92">
        <v>32.5</v>
      </c>
      <c r="S96" s="92">
        <v>59.9</v>
      </c>
      <c r="T96" s="92" t="s">
        <v>85</v>
      </c>
      <c r="U96" s="92" t="s">
        <v>85</v>
      </c>
      <c r="V96" s="92" t="s">
        <v>85</v>
      </c>
      <c r="W96" s="92" t="s">
        <v>85</v>
      </c>
      <c r="X96" s="92" t="s">
        <v>85</v>
      </c>
      <c r="Y96" s="92" t="s">
        <v>85</v>
      </c>
      <c r="Z96" s="92" t="s">
        <v>85</v>
      </c>
      <c r="AA96" s="92" t="s">
        <v>85</v>
      </c>
      <c r="AB96" s="92" t="s">
        <v>85</v>
      </c>
      <c r="AC96" s="92" t="s">
        <v>85</v>
      </c>
      <c r="AD96" s="92" t="s">
        <v>85</v>
      </c>
      <c r="AE96" s="92" t="s">
        <v>85</v>
      </c>
      <c r="AF96" s="92" t="s">
        <v>85</v>
      </c>
      <c r="AG96" s="92" t="s">
        <v>85</v>
      </c>
      <c r="AH96" s="92" t="s">
        <v>85</v>
      </c>
      <c r="AI96" t="s">
        <v>85</v>
      </c>
      <c r="AJ96" s="52">
        <v>1</v>
      </c>
      <c r="AK96" s="52">
        <v>2</v>
      </c>
      <c r="AL96" s="165">
        <v>1.3</v>
      </c>
      <c r="AM96" s="165">
        <v>4.7E-2</v>
      </c>
      <c r="AN96" s="165">
        <v>7</v>
      </c>
      <c r="AO96" s="92"/>
      <c r="AP96" s="92"/>
      <c r="AQ96" s="93">
        <f>AM96*I96+AL96</f>
        <v>1.9316800000000001</v>
      </c>
      <c r="AR96" s="93">
        <f>0.1*AQ96</f>
        <v>0.19316800000000001</v>
      </c>
      <c r="AS96" s="94">
        <f>AJ96*3+0.25*AK96</f>
        <v>3.5</v>
      </c>
      <c r="AT96" s="94">
        <f>SUM(AQ96:AS96)/4</f>
        <v>1.406212</v>
      </c>
      <c r="AU96" s="93">
        <f>10068.2*J96*POWER(10,-6)</f>
        <v>0.135316608</v>
      </c>
      <c r="AV96" s="94">
        <f t="shared" ref="AV96:AV101" si="164">AU96+AT96+AS96+AR96+AQ96</f>
        <v>7.1663766080000002</v>
      </c>
      <c r="AW96" s="95">
        <f>AJ96*H96</f>
        <v>1.9700000000000001E-5</v>
      </c>
      <c r="AX96" s="95">
        <f>H96*AK96</f>
        <v>3.9400000000000002E-5</v>
      </c>
      <c r="AY96" s="95">
        <f>H96*AV96</f>
        <v>1.4117761917760001E-4</v>
      </c>
    </row>
    <row r="97" spans="1:51" ht="15" thickBot="1" x14ac:dyDescent="0.35">
      <c r="A97" s="48" t="s">
        <v>531</v>
      </c>
      <c r="B97" s="48" t="str">
        <f>B96</f>
        <v>Трубопровод Линия отмывки присадки (Е-601…Е- 605) Рег.№ТТ-513</v>
      </c>
      <c r="C97" s="179" t="s">
        <v>183</v>
      </c>
      <c r="D97" s="49" t="s">
        <v>60</v>
      </c>
      <c r="E97" s="167">
        <f>E96</f>
        <v>9.9999999999999995E-8</v>
      </c>
      <c r="F97" s="168">
        <f>F96</f>
        <v>985</v>
      </c>
      <c r="G97" s="48">
        <v>0.04</v>
      </c>
      <c r="H97" s="50">
        <f t="shared" ref="H97:H101" si="165">E97*F97*G97</f>
        <v>3.9399999999999995E-6</v>
      </c>
      <c r="I97" s="162">
        <f>I96</f>
        <v>13.44</v>
      </c>
      <c r="J97" s="162">
        <f>I96</f>
        <v>13.44</v>
      </c>
      <c r="K97" s="172" t="s">
        <v>185</v>
      </c>
      <c r="L97" s="177">
        <v>0</v>
      </c>
      <c r="M97" s="92" t="str">
        <f t="shared" si="162"/>
        <v>С96</v>
      </c>
      <c r="N97" s="92" t="str">
        <f t="shared" si="162"/>
        <v>Трубопровод Линия отмывки присадки (Е-601…Е- 605) Рег.№ТТ-513</v>
      </c>
      <c r="O97" s="92" t="str">
        <f t="shared" si="163"/>
        <v>Полное-пожар</v>
      </c>
      <c r="P97" s="92">
        <v>16.8</v>
      </c>
      <c r="Q97" s="92">
        <v>23.1</v>
      </c>
      <c r="R97" s="92">
        <v>32.5</v>
      </c>
      <c r="S97" s="92">
        <v>59.9</v>
      </c>
      <c r="T97" s="92" t="s">
        <v>85</v>
      </c>
      <c r="U97" s="92" t="s">
        <v>85</v>
      </c>
      <c r="V97" s="92" t="s">
        <v>85</v>
      </c>
      <c r="W97" s="92" t="s">
        <v>85</v>
      </c>
      <c r="X97" s="92" t="s">
        <v>85</v>
      </c>
      <c r="Y97" s="92" t="s">
        <v>85</v>
      </c>
      <c r="Z97" s="92" t="s">
        <v>85</v>
      </c>
      <c r="AA97" s="92" t="s">
        <v>85</v>
      </c>
      <c r="AB97" s="92" t="s">
        <v>85</v>
      </c>
      <c r="AC97" s="92" t="s">
        <v>85</v>
      </c>
      <c r="AD97" s="92" t="s">
        <v>85</v>
      </c>
      <c r="AE97" s="92" t="s">
        <v>85</v>
      </c>
      <c r="AF97" s="92" t="s">
        <v>85</v>
      </c>
      <c r="AG97" s="92" t="s">
        <v>85</v>
      </c>
      <c r="AH97" s="92" t="s">
        <v>85</v>
      </c>
      <c r="AI97" t="s">
        <v>85</v>
      </c>
      <c r="AJ97" s="52">
        <v>2</v>
      </c>
      <c r="AK97" s="52">
        <v>2</v>
      </c>
      <c r="AL97" s="92">
        <f>AL96</f>
        <v>1.3</v>
      </c>
      <c r="AM97" s="92">
        <f>AM96</f>
        <v>4.7E-2</v>
      </c>
      <c r="AN97" s="92">
        <f>AN96</f>
        <v>7</v>
      </c>
      <c r="AO97" s="92"/>
      <c r="AP97" s="92"/>
      <c r="AQ97" s="93">
        <f>AM97*I97+AL97</f>
        <v>1.9316800000000001</v>
      </c>
      <c r="AR97" s="93">
        <f t="shared" ref="AR97:AR101" si="166">0.1*AQ97</f>
        <v>0.19316800000000001</v>
      </c>
      <c r="AS97" s="94">
        <f t="shared" ref="AS97:AS101" si="167">AJ97*3+0.25*AK97</f>
        <v>6.5</v>
      </c>
      <c r="AT97" s="94">
        <f t="shared" ref="AT97:AT101" si="168">SUM(AQ97:AS97)/4</f>
        <v>2.156212</v>
      </c>
      <c r="AU97" s="93">
        <f>10068.2*J97*POWER(10,-6)*10</f>
        <v>1.35316608</v>
      </c>
      <c r="AV97" s="94">
        <f t="shared" si="164"/>
        <v>12.134226080000001</v>
      </c>
      <c r="AW97" s="95">
        <f t="shared" ref="AW97:AW101" si="169">AJ97*H97</f>
        <v>7.8799999999999991E-6</v>
      </c>
      <c r="AX97" s="95">
        <f t="shared" ref="AX97:AX101" si="170">H97*AK97</f>
        <v>7.8799999999999991E-6</v>
      </c>
      <c r="AY97" s="95">
        <f t="shared" ref="AY97:AY101" si="171">H97*AV97</f>
        <v>4.7808850755199999E-5</v>
      </c>
    </row>
    <row r="98" spans="1:51" x14ac:dyDescent="0.3">
      <c r="A98" s="48" t="s">
        <v>532</v>
      </c>
      <c r="B98" s="48" t="str">
        <f>B96</f>
        <v>Трубопровод Линия отмывки присадки (Е-601…Е- 605) Рег.№ТТ-513</v>
      </c>
      <c r="C98" s="179" t="s">
        <v>170</v>
      </c>
      <c r="D98" s="49" t="s">
        <v>61</v>
      </c>
      <c r="E98" s="167">
        <f>E96</f>
        <v>9.9999999999999995E-8</v>
      </c>
      <c r="F98" s="168">
        <f>F96</f>
        <v>985</v>
      </c>
      <c r="G98" s="48">
        <v>0.76</v>
      </c>
      <c r="H98" s="50">
        <f t="shared" si="165"/>
        <v>7.4859999999999998E-5</v>
      </c>
      <c r="I98" s="162">
        <f>I96</f>
        <v>13.44</v>
      </c>
      <c r="J98" s="48">
        <v>0</v>
      </c>
      <c r="K98" s="172" t="s">
        <v>186</v>
      </c>
      <c r="L98" s="177">
        <v>0</v>
      </c>
      <c r="M98" s="92" t="str">
        <f t="shared" si="162"/>
        <v>С97</v>
      </c>
      <c r="N98" s="92" t="str">
        <f t="shared" si="162"/>
        <v>Трубопровод Линия отмывки присадки (Е-601…Е- 605) Рег.№ТТ-513</v>
      </c>
      <c r="O98" s="92" t="str">
        <f t="shared" si="163"/>
        <v>Полное-ликвидация</v>
      </c>
      <c r="P98" s="92" t="s">
        <v>85</v>
      </c>
      <c r="Q98" s="92" t="s">
        <v>85</v>
      </c>
      <c r="R98" s="92" t="s">
        <v>85</v>
      </c>
      <c r="S98" s="92" t="s">
        <v>85</v>
      </c>
      <c r="T98" s="92" t="s">
        <v>85</v>
      </c>
      <c r="U98" s="92" t="s">
        <v>85</v>
      </c>
      <c r="V98" s="92" t="s">
        <v>85</v>
      </c>
      <c r="W98" s="92" t="s">
        <v>85</v>
      </c>
      <c r="X98" s="92" t="s">
        <v>85</v>
      </c>
      <c r="Y98" s="92" t="s">
        <v>85</v>
      </c>
      <c r="Z98" s="92" t="s">
        <v>85</v>
      </c>
      <c r="AA98" s="92" t="s">
        <v>85</v>
      </c>
      <c r="AB98" s="92" t="s">
        <v>85</v>
      </c>
      <c r="AC98" s="92" t="s">
        <v>85</v>
      </c>
      <c r="AD98" s="92" t="s">
        <v>85</v>
      </c>
      <c r="AE98" s="92" t="s">
        <v>85</v>
      </c>
      <c r="AF98" s="92" t="s">
        <v>85</v>
      </c>
      <c r="AG98" s="92" t="s">
        <v>85</v>
      </c>
      <c r="AH98" s="92" t="s">
        <v>85</v>
      </c>
      <c r="AI98" t="s">
        <v>85</v>
      </c>
      <c r="AJ98" s="92">
        <v>0</v>
      </c>
      <c r="AK98" s="92">
        <v>0</v>
      </c>
      <c r="AL98" s="92">
        <f>AL96</f>
        <v>1.3</v>
      </c>
      <c r="AM98" s="92">
        <f>AM96</f>
        <v>4.7E-2</v>
      </c>
      <c r="AN98" s="92">
        <f>AN96</f>
        <v>7</v>
      </c>
      <c r="AO98" s="92"/>
      <c r="AP98" s="92"/>
      <c r="AQ98" s="93">
        <f>AM98*I98*0.1+AL98</f>
        <v>1.3631679999999999</v>
      </c>
      <c r="AR98" s="93">
        <f t="shared" si="166"/>
        <v>0.13631679999999999</v>
      </c>
      <c r="AS98" s="94">
        <f t="shared" si="167"/>
        <v>0</v>
      </c>
      <c r="AT98" s="94">
        <f t="shared" si="168"/>
        <v>0.37487119999999996</v>
      </c>
      <c r="AU98" s="93">
        <f>1333*J97*POWER(10,-6)</f>
        <v>1.7915520000000001E-2</v>
      </c>
      <c r="AV98" s="94">
        <f t="shared" si="164"/>
        <v>1.89227152</v>
      </c>
      <c r="AW98" s="95">
        <f t="shared" si="169"/>
        <v>0</v>
      </c>
      <c r="AX98" s="95">
        <f t="shared" si="170"/>
        <v>0</v>
      </c>
      <c r="AY98" s="95">
        <f t="shared" si="171"/>
        <v>1.416554459872E-4</v>
      </c>
    </row>
    <row r="99" spans="1:51" x14ac:dyDescent="0.3">
      <c r="A99" s="48" t="s">
        <v>533</v>
      </c>
      <c r="B99" s="48" t="str">
        <f>B96</f>
        <v>Трубопровод Линия отмывки присадки (Е-601…Е- 605) Рег.№ТТ-513</v>
      </c>
      <c r="C99" s="179" t="s">
        <v>171</v>
      </c>
      <c r="D99" s="49" t="s">
        <v>86</v>
      </c>
      <c r="E99" s="166">
        <v>4.9999999999999998E-7</v>
      </c>
      <c r="F99" s="168">
        <f>F96</f>
        <v>985</v>
      </c>
      <c r="G99" s="48">
        <v>0.2</v>
      </c>
      <c r="H99" s="50">
        <f t="shared" si="165"/>
        <v>9.8500000000000009E-5</v>
      </c>
      <c r="I99" s="162">
        <f>0.15*I96</f>
        <v>2.016</v>
      </c>
      <c r="J99" s="162">
        <f>I99</f>
        <v>2.016</v>
      </c>
      <c r="K99" s="174" t="s">
        <v>188</v>
      </c>
      <c r="L99" s="178">
        <v>45390</v>
      </c>
      <c r="M99" s="92" t="str">
        <f t="shared" si="162"/>
        <v>С98</v>
      </c>
      <c r="N99" s="92" t="str">
        <f t="shared" si="162"/>
        <v>Трубопровод Линия отмывки присадки (Е-601…Е- 605) Рег.№ТТ-513</v>
      </c>
      <c r="O99" s="92" t="str">
        <f t="shared" si="163"/>
        <v>Частичное-пожар</v>
      </c>
      <c r="P99" s="92">
        <v>12.8</v>
      </c>
      <c r="Q99" s="92">
        <v>16.2</v>
      </c>
      <c r="R99" s="92">
        <v>21.3</v>
      </c>
      <c r="S99" s="92">
        <v>36.5</v>
      </c>
      <c r="T99" s="92" t="s">
        <v>85</v>
      </c>
      <c r="U99" s="92" t="s">
        <v>85</v>
      </c>
      <c r="V99" s="92" t="s">
        <v>85</v>
      </c>
      <c r="W99" s="92" t="s">
        <v>85</v>
      </c>
      <c r="X99" s="92" t="s">
        <v>85</v>
      </c>
      <c r="Y99" s="92" t="s">
        <v>85</v>
      </c>
      <c r="Z99" s="92" t="s">
        <v>85</v>
      </c>
      <c r="AA99" s="92" t="s">
        <v>85</v>
      </c>
      <c r="AB99" s="92" t="s">
        <v>85</v>
      </c>
      <c r="AC99" s="92" t="s">
        <v>85</v>
      </c>
      <c r="AD99" s="92" t="s">
        <v>85</v>
      </c>
      <c r="AE99" s="92" t="s">
        <v>85</v>
      </c>
      <c r="AF99" s="92" t="s">
        <v>85</v>
      </c>
      <c r="AG99" s="92" t="s">
        <v>85</v>
      </c>
      <c r="AH99" s="92" t="s">
        <v>85</v>
      </c>
      <c r="AI99" t="s">
        <v>85</v>
      </c>
      <c r="AJ99" s="92">
        <v>0</v>
      </c>
      <c r="AK99" s="92">
        <v>2</v>
      </c>
      <c r="AL99" s="92">
        <f>0.1*AL$8</f>
        <v>0.27999999999999997</v>
      </c>
      <c r="AM99" s="92">
        <f>AM96</f>
        <v>4.7E-2</v>
      </c>
      <c r="AN99" s="92">
        <f>ROUNDUP(AN96/3,0)</f>
        <v>3</v>
      </c>
      <c r="AO99" s="92"/>
      <c r="AP99" s="92"/>
      <c r="AQ99" s="93">
        <f>AM99*I99+AL99</f>
        <v>0.37475199999999997</v>
      </c>
      <c r="AR99" s="93">
        <f t="shared" si="166"/>
        <v>3.74752E-2</v>
      </c>
      <c r="AS99" s="94">
        <f t="shared" si="167"/>
        <v>0.5</v>
      </c>
      <c r="AT99" s="94">
        <f t="shared" si="168"/>
        <v>0.2280568</v>
      </c>
      <c r="AU99" s="93">
        <f>10068.2*J99*POWER(10,-6)</f>
        <v>2.02974912E-2</v>
      </c>
      <c r="AV99" s="94">
        <f t="shared" si="164"/>
        <v>1.1605814911999999</v>
      </c>
      <c r="AW99" s="95">
        <f t="shared" si="169"/>
        <v>0</v>
      </c>
      <c r="AX99" s="95">
        <f t="shared" si="170"/>
        <v>1.9700000000000002E-4</v>
      </c>
      <c r="AY99" s="95">
        <f t="shared" si="171"/>
        <v>1.143172768832E-4</v>
      </c>
    </row>
    <row r="100" spans="1:51" x14ac:dyDescent="0.3">
      <c r="A100" s="48" t="s">
        <v>534</v>
      </c>
      <c r="B100" s="48" t="str">
        <f>B96</f>
        <v>Трубопровод Линия отмывки присадки (Е-601…Е- 605) Рег.№ТТ-513</v>
      </c>
      <c r="C100" s="179" t="s">
        <v>199</v>
      </c>
      <c r="D100" s="49" t="s">
        <v>86</v>
      </c>
      <c r="E100" s="167">
        <f>E99</f>
        <v>4.9999999999999998E-7</v>
      </c>
      <c r="F100" s="168">
        <f>F96</f>
        <v>985</v>
      </c>
      <c r="G100" s="48">
        <v>0.04</v>
      </c>
      <c r="H100" s="50">
        <f t="shared" si="165"/>
        <v>1.9700000000000001E-5</v>
      </c>
      <c r="I100" s="162">
        <f>0.15*I96</f>
        <v>2.016</v>
      </c>
      <c r="J100" s="162">
        <f>I99</f>
        <v>2.016</v>
      </c>
      <c r="K100" s="174" t="s">
        <v>189</v>
      </c>
      <c r="L100" s="178">
        <v>0</v>
      </c>
      <c r="M100" s="92" t="str">
        <f t="shared" si="162"/>
        <v>С99</v>
      </c>
      <c r="N100" s="92" t="str">
        <f t="shared" si="162"/>
        <v>Трубопровод Линия отмывки присадки (Е-601…Е- 605) Рег.№ТТ-513</v>
      </c>
      <c r="O100" s="92" t="str">
        <f t="shared" si="163"/>
        <v>Частичное-пожар</v>
      </c>
      <c r="P100" s="92">
        <v>12.8</v>
      </c>
      <c r="Q100" s="92">
        <v>16.2</v>
      </c>
      <c r="R100" s="92">
        <v>21.3</v>
      </c>
      <c r="S100" s="92">
        <v>36.5</v>
      </c>
      <c r="T100" s="92" t="s">
        <v>85</v>
      </c>
      <c r="U100" s="92" t="s">
        <v>85</v>
      </c>
      <c r="V100" s="92" t="s">
        <v>85</v>
      </c>
      <c r="W100" s="92" t="s">
        <v>85</v>
      </c>
      <c r="X100" s="92" t="s">
        <v>85</v>
      </c>
      <c r="Y100" s="92" t="s">
        <v>85</v>
      </c>
      <c r="Z100" s="92" t="s">
        <v>85</v>
      </c>
      <c r="AA100" s="92" t="s">
        <v>85</v>
      </c>
      <c r="AB100" s="92" t="s">
        <v>85</v>
      </c>
      <c r="AC100" s="92" t="s">
        <v>85</v>
      </c>
      <c r="AD100" s="92" t="s">
        <v>85</v>
      </c>
      <c r="AE100" s="92" t="s">
        <v>85</v>
      </c>
      <c r="AF100" s="92" t="s">
        <v>85</v>
      </c>
      <c r="AG100" s="92" t="s">
        <v>85</v>
      </c>
      <c r="AH100" s="92" t="s">
        <v>85</v>
      </c>
      <c r="AI100" t="s">
        <v>85</v>
      </c>
      <c r="AJ100" s="92">
        <v>0</v>
      </c>
      <c r="AK100" s="92">
        <v>1</v>
      </c>
      <c r="AL100" s="92">
        <f t="shared" ref="AL100:AL101" si="172">0.1*AL$8</f>
        <v>0.27999999999999997</v>
      </c>
      <c r="AM100" s="92">
        <f>AM96</f>
        <v>4.7E-2</v>
      </c>
      <c r="AN100" s="92">
        <f>ROUNDUP(AN96/3,0)</f>
        <v>3</v>
      </c>
      <c r="AO100" s="92"/>
      <c r="AP100" s="92"/>
      <c r="AQ100" s="93">
        <f t="shared" ref="AQ100" si="173">AM100*I100+AL100</f>
        <v>0.37475199999999997</v>
      </c>
      <c r="AR100" s="93">
        <f t="shared" si="166"/>
        <v>3.74752E-2</v>
      </c>
      <c r="AS100" s="94">
        <f t="shared" si="167"/>
        <v>0.25</v>
      </c>
      <c r="AT100" s="94">
        <f t="shared" si="168"/>
        <v>0.1655568</v>
      </c>
      <c r="AU100" s="93">
        <f>10068.2*J100*POWER(10,-6)*10</f>
        <v>0.20297491200000001</v>
      </c>
      <c r="AV100" s="94">
        <f t="shared" si="164"/>
        <v>1.030758912</v>
      </c>
      <c r="AW100" s="95">
        <f t="shared" si="169"/>
        <v>0</v>
      </c>
      <c r="AX100" s="95">
        <f t="shared" si="170"/>
        <v>1.9700000000000001E-5</v>
      </c>
      <c r="AY100" s="95">
        <f t="shared" si="171"/>
        <v>2.0305950566400003E-5</v>
      </c>
    </row>
    <row r="101" spans="1:51" ht="15" thickBot="1" x14ac:dyDescent="0.35">
      <c r="A101" s="48" t="s">
        <v>535</v>
      </c>
      <c r="B101" s="48" t="str">
        <f>B96</f>
        <v>Трубопровод Линия отмывки присадки (Е-601…Е- 605) Рег.№ТТ-513</v>
      </c>
      <c r="C101" s="179" t="s">
        <v>173</v>
      </c>
      <c r="D101" s="49" t="s">
        <v>62</v>
      </c>
      <c r="E101" s="167">
        <f>E99</f>
        <v>4.9999999999999998E-7</v>
      </c>
      <c r="F101" s="168">
        <f>F96</f>
        <v>985</v>
      </c>
      <c r="G101" s="48">
        <v>0.76</v>
      </c>
      <c r="H101" s="50">
        <f t="shared" si="165"/>
        <v>3.7429999999999999E-4</v>
      </c>
      <c r="I101" s="162">
        <f>0.15*I96</f>
        <v>2.016</v>
      </c>
      <c r="J101" s="48">
        <v>0</v>
      </c>
      <c r="K101" s="175" t="s">
        <v>200</v>
      </c>
      <c r="L101" s="181">
        <v>3</v>
      </c>
      <c r="M101" s="92" t="str">
        <f t="shared" si="162"/>
        <v>С100</v>
      </c>
      <c r="N101" s="92" t="str">
        <f t="shared" si="162"/>
        <v>Трубопровод Линия отмывки присадки (Е-601…Е- 605) Рег.№ТТ-513</v>
      </c>
      <c r="O101" s="92" t="str">
        <f t="shared" si="163"/>
        <v>Частичное-ликвидация</v>
      </c>
      <c r="P101" s="92" t="s">
        <v>85</v>
      </c>
      <c r="Q101" s="92" t="s">
        <v>85</v>
      </c>
      <c r="R101" s="92" t="s">
        <v>85</v>
      </c>
      <c r="S101" s="92" t="s">
        <v>85</v>
      </c>
      <c r="T101" s="92" t="s">
        <v>85</v>
      </c>
      <c r="U101" s="92" t="s">
        <v>85</v>
      </c>
      <c r="V101" s="92" t="s">
        <v>85</v>
      </c>
      <c r="W101" s="92" t="s">
        <v>85</v>
      </c>
      <c r="X101" s="92" t="s">
        <v>85</v>
      </c>
      <c r="Y101" s="92" t="s">
        <v>85</v>
      </c>
      <c r="Z101" s="92" t="s">
        <v>85</v>
      </c>
      <c r="AA101" s="92" t="s">
        <v>85</v>
      </c>
      <c r="AB101" s="92" t="s">
        <v>85</v>
      </c>
      <c r="AC101" s="92" t="s">
        <v>85</v>
      </c>
      <c r="AD101" s="92" t="s">
        <v>85</v>
      </c>
      <c r="AE101" s="92" t="s">
        <v>85</v>
      </c>
      <c r="AF101" s="92" t="s">
        <v>85</v>
      </c>
      <c r="AG101" s="92" t="s">
        <v>85</v>
      </c>
      <c r="AH101" s="92" t="s">
        <v>85</v>
      </c>
      <c r="AI101" t="s">
        <v>85</v>
      </c>
      <c r="AJ101" s="92">
        <v>0</v>
      </c>
      <c r="AK101" s="92">
        <v>0</v>
      </c>
      <c r="AL101" s="92">
        <f t="shared" si="172"/>
        <v>0.27999999999999997</v>
      </c>
      <c r="AM101" s="92">
        <f>AM96</f>
        <v>4.7E-2</v>
      </c>
      <c r="AN101" s="92">
        <f>ROUNDUP(AN96/3,0)</f>
        <v>3</v>
      </c>
      <c r="AO101" s="92"/>
      <c r="AP101" s="92"/>
      <c r="AQ101" s="93">
        <f>AM101*I101*0.1+AL101</f>
        <v>0.28947519999999999</v>
      </c>
      <c r="AR101" s="93">
        <f t="shared" si="166"/>
        <v>2.8947520000000001E-2</v>
      </c>
      <c r="AS101" s="94">
        <f t="shared" si="167"/>
        <v>0</v>
      </c>
      <c r="AT101" s="94">
        <f t="shared" si="168"/>
        <v>7.9605679999999998E-2</v>
      </c>
      <c r="AU101" s="93">
        <f>1333*J100*POWER(10,-6)</f>
        <v>2.6873279999999997E-3</v>
      </c>
      <c r="AV101" s="94">
        <f t="shared" si="164"/>
        <v>0.40071572799999999</v>
      </c>
      <c r="AW101" s="95">
        <f t="shared" si="169"/>
        <v>0</v>
      </c>
      <c r="AX101" s="95">
        <f t="shared" si="170"/>
        <v>0</v>
      </c>
      <c r="AY101" s="95">
        <f t="shared" si="171"/>
        <v>1.4998789699040001E-4</v>
      </c>
    </row>
    <row r="102" spans="1:51" ht="28.8" thickBot="1" x14ac:dyDescent="0.35">
      <c r="A102" s="48" t="s">
        <v>536</v>
      </c>
      <c r="B102" s="311" t="s">
        <v>345</v>
      </c>
      <c r="C102" s="179" t="s">
        <v>168</v>
      </c>
      <c r="D102" s="49" t="s">
        <v>60</v>
      </c>
      <c r="E102" s="166">
        <v>9.9999999999999995E-8</v>
      </c>
      <c r="F102" s="163">
        <v>658</v>
      </c>
      <c r="G102" s="48">
        <v>0.2</v>
      </c>
      <c r="H102" s="50">
        <f>E102*F102*G102</f>
        <v>1.3160000000000001E-5</v>
      </c>
      <c r="I102" s="164">
        <f>10.4*1.2</f>
        <v>12.48</v>
      </c>
      <c r="J102" s="169">
        <f>I102</f>
        <v>12.48</v>
      </c>
      <c r="K102" s="172" t="s">
        <v>184</v>
      </c>
      <c r="L102" s="177">
        <f>I102*20</f>
        <v>249.60000000000002</v>
      </c>
      <c r="M102" s="92" t="str">
        <f t="shared" ref="M102:N107" si="174">A102</f>
        <v>С101</v>
      </c>
      <c r="N102" s="92" t="str">
        <f t="shared" si="174"/>
        <v>Трубопровод Циркуляционнй коллектор от Е-102 в Е-701 Рег.№ТТ-530</v>
      </c>
      <c r="O102" s="92" t="str">
        <f t="shared" ref="O102:O107" si="175">D102</f>
        <v>Полное-пожар</v>
      </c>
      <c r="P102" s="92">
        <v>16.7</v>
      </c>
      <c r="Q102" s="92">
        <v>22.8</v>
      </c>
      <c r="R102" s="92">
        <v>32.1</v>
      </c>
      <c r="S102" s="92">
        <v>59</v>
      </c>
      <c r="T102" s="92" t="s">
        <v>85</v>
      </c>
      <c r="U102" s="92" t="s">
        <v>85</v>
      </c>
      <c r="V102" s="92" t="s">
        <v>85</v>
      </c>
      <c r="W102" s="92" t="s">
        <v>85</v>
      </c>
      <c r="X102" s="92" t="s">
        <v>85</v>
      </c>
      <c r="Y102" s="92" t="s">
        <v>85</v>
      </c>
      <c r="Z102" s="92" t="s">
        <v>85</v>
      </c>
      <c r="AA102" s="92" t="s">
        <v>85</v>
      </c>
      <c r="AB102" s="92" t="s">
        <v>85</v>
      </c>
      <c r="AC102" s="92" t="s">
        <v>85</v>
      </c>
      <c r="AD102" s="92" t="s">
        <v>85</v>
      </c>
      <c r="AE102" s="92" t="s">
        <v>85</v>
      </c>
      <c r="AF102" s="92" t="s">
        <v>85</v>
      </c>
      <c r="AG102" s="92" t="s">
        <v>85</v>
      </c>
      <c r="AH102" s="92" t="s">
        <v>85</v>
      </c>
      <c r="AI102" t="s">
        <v>85</v>
      </c>
      <c r="AJ102" s="52">
        <v>2</v>
      </c>
      <c r="AK102" s="52">
        <v>4</v>
      </c>
      <c r="AL102" s="165">
        <v>2.8</v>
      </c>
      <c r="AM102" s="165">
        <v>0.09</v>
      </c>
      <c r="AN102" s="165">
        <v>10</v>
      </c>
      <c r="AO102" s="92"/>
      <c r="AP102" s="92"/>
      <c r="AQ102" s="93">
        <f>AM102*I102+AL102</f>
        <v>3.9231999999999996</v>
      </c>
      <c r="AR102" s="93">
        <f>0.1*AQ102</f>
        <v>0.39232</v>
      </c>
      <c r="AS102" s="94">
        <f>AJ102*3+0.25*AK102</f>
        <v>7</v>
      </c>
      <c r="AT102" s="94">
        <f>SUM(AQ102:AS102)/4</f>
        <v>2.8288799999999998</v>
      </c>
      <c r="AU102" s="93">
        <f>10068.2*J102*POWER(10,-6)</f>
        <v>0.125651136</v>
      </c>
      <c r="AV102" s="94">
        <f t="shared" ref="AV102:AV107" si="176">AU102+AT102+AS102+AR102+AQ102</f>
        <v>14.270051135999999</v>
      </c>
      <c r="AW102" s="95">
        <f>AJ102*H102</f>
        <v>2.6320000000000002E-5</v>
      </c>
      <c r="AX102" s="95">
        <f>H102*AK102</f>
        <v>5.2640000000000004E-5</v>
      </c>
      <c r="AY102" s="95">
        <f>H102*AV102</f>
        <v>1.8779387294976001E-4</v>
      </c>
    </row>
    <row r="103" spans="1:51" ht="15" thickBot="1" x14ac:dyDescent="0.35">
      <c r="A103" s="48" t="s">
        <v>537</v>
      </c>
      <c r="B103" s="48" t="str">
        <f>B102</f>
        <v>Трубопровод Циркуляционнй коллектор от Е-102 в Е-701 Рег.№ТТ-530</v>
      </c>
      <c r="C103" s="179" t="s">
        <v>169</v>
      </c>
      <c r="D103" s="49" t="s">
        <v>63</v>
      </c>
      <c r="E103" s="167">
        <f>E102</f>
        <v>9.9999999999999995E-8</v>
      </c>
      <c r="F103" s="168">
        <f>F102</f>
        <v>658</v>
      </c>
      <c r="G103" s="48">
        <v>0.04</v>
      </c>
      <c r="H103" s="50">
        <f t="shared" ref="H103:H107" si="177">E103*F103*G103</f>
        <v>2.632E-6</v>
      </c>
      <c r="I103" s="162">
        <f>I102</f>
        <v>12.48</v>
      </c>
      <c r="J103" s="170">
        <v>0.56000000000000005</v>
      </c>
      <c r="K103" s="172" t="s">
        <v>185</v>
      </c>
      <c r="L103" s="177">
        <v>0</v>
      </c>
      <c r="M103" s="92" t="str">
        <f t="shared" si="174"/>
        <v>С102</v>
      </c>
      <c r="N103" s="92" t="str">
        <f t="shared" si="174"/>
        <v>Трубопровод Циркуляционнй коллектор от Е-102 в Е-701 Рег.№ТТ-530</v>
      </c>
      <c r="O103" s="92" t="str">
        <f t="shared" si="175"/>
        <v>Полное-взрыв</v>
      </c>
      <c r="P103" s="92" t="s">
        <v>85</v>
      </c>
      <c r="Q103" s="92" t="s">
        <v>85</v>
      </c>
      <c r="R103" s="92" t="s">
        <v>85</v>
      </c>
      <c r="S103" s="92" t="s">
        <v>85</v>
      </c>
      <c r="T103" s="92">
        <v>0</v>
      </c>
      <c r="U103" s="92">
        <v>0</v>
      </c>
      <c r="V103" s="92">
        <v>76.599999999999994</v>
      </c>
      <c r="W103" s="92">
        <v>208.6</v>
      </c>
      <c r="X103" s="92">
        <v>357.1</v>
      </c>
      <c r="Y103" s="92" t="s">
        <v>85</v>
      </c>
      <c r="Z103" s="92" t="s">
        <v>85</v>
      </c>
      <c r="AA103" s="92" t="s">
        <v>85</v>
      </c>
      <c r="AB103" s="92" t="s">
        <v>85</v>
      </c>
      <c r="AC103" s="92" t="s">
        <v>85</v>
      </c>
      <c r="AD103" s="92" t="s">
        <v>85</v>
      </c>
      <c r="AE103" s="92" t="s">
        <v>85</v>
      </c>
      <c r="AF103" s="92" t="s">
        <v>85</v>
      </c>
      <c r="AG103" s="92" t="s">
        <v>85</v>
      </c>
      <c r="AH103" s="92" t="s">
        <v>85</v>
      </c>
      <c r="AI103" t="s">
        <v>85</v>
      </c>
      <c r="AJ103" s="52">
        <v>1</v>
      </c>
      <c r="AK103" s="52">
        <v>3</v>
      </c>
      <c r="AL103" s="92">
        <f>AL102</f>
        <v>2.8</v>
      </c>
      <c r="AM103" s="92">
        <f>AM102</f>
        <v>0.09</v>
      </c>
      <c r="AN103" s="92">
        <f>AN102</f>
        <v>10</v>
      </c>
      <c r="AO103" s="92"/>
      <c r="AP103" s="92"/>
      <c r="AQ103" s="93">
        <f>AM103*I103+AL103</f>
        <v>3.9231999999999996</v>
      </c>
      <c r="AR103" s="93">
        <f t="shared" ref="AR103:AR107" si="178">0.1*AQ103</f>
        <v>0.39232</v>
      </c>
      <c r="AS103" s="94">
        <f t="shared" ref="AS103:AS107" si="179">AJ103*3+0.25*AK103</f>
        <v>3.75</v>
      </c>
      <c r="AT103" s="94">
        <f t="shared" ref="AT103:AT107" si="180">SUM(AQ103:AS103)/4</f>
        <v>2.0163799999999998</v>
      </c>
      <c r="AU103" s="93">
        <f>10068.2*J103*POWER(10,-6)*10</f>
        <v>5.6381920000000009E-2</v>
      </c>
      <c r="AV103" s="94">
        <f t="shared" si="176"/>
        <v>10.138281919999999</v>
      </c>
      <c r="AW103" s="95">
        <f t="shared" ref="AW103:AW107" si="181">AJ103*H103</f>
        <v>2.632E-6</v>
      </c>
      <c r="AX103" s="95">
        <f t="shared" ref="AX103:AX107" si="182">H103*AK103</f>
        <v>7.8960000000000003E-6</v>
      </c>
      <c r="AY103" s="95">
        <f t="shared" ref="AY103:AY107" si="183">H103*AV103</f>
        <v>2.6683958013439996E-5</v>
      </c>
    </row>
    <row r="104" spans="1:51" x14ac:dyDescent="0.3">
      <c r="A104" s="48" t="s">
        <v>538</v>
      </c>
      <c r="B104" s="48" t="str">
        <f>B102</f>
        <v>Трубопровод Циркуляционнй коллектор от Е-102 в Е-701 Рег.№ТТ-530</v>
      </c>
      <c r="C104" s="179" t="s">
        <v>170</v>
      </c>
      <c r="D104" s="49" t="s">
        <v>61</v>
      </c>
      <c r="E104" s="167">
        <f>E102</f>
        <v>9.9999999999999995E-8</v>
      </c>
      <c r="F104" s="168">
        <f>F102</f>
        <v>658</v>
      </c>
      <c r="G104" s="48">
        <v>0.76</v>
      </c>
      <c r="H104" s="50">
        <f t="shared" si="177"/>
        <v>5.0008E-5</v>
      </c>
      <c r="I104" s="162">
        <f>I102</f>
        <v>12.48</v>
      </c>
      <c r="J104" s="171">
        <v>0</v>
      </c>
      <c r="K104" s="172" t="s">
        <v>186</v>
      </c>
      <c r="L104" s="177">
        <v>0</v>
      </c>
      <c r="M104" s="92" t="str">
        <f t="shared" si="174"/>
        <v>С103</v>
      </c>
      <c r="N104" s="92" t="str">
        <f t="shared" si="174"/>
        <v>Трубопровод Циркуляционнй коллектор от Е-102 в Е-701 Рег.№ТТ-530</v>
      </c>
      <c r="O104" s="92" t="str">
        <f t="shared" si="175"/>
        <v>Полное-ликвидация</v>
      </c>
      <c r="P104" s="92" t="s">
        <v>85</v>
      </c>
      <c r="Q104" s="92" t="s">
        <v>85</v>
      </c>
      <c r="R104" s="92" t="s">
        <v>85</v>
      </c>
      <c r="S104" s="92" t="s">
        <v>85</v>
      </c>
      <c r="T104" s="92" t="s">
        <v>85</v>
      </c>
      <c r="U104" s="92" t="s">
        <v>85</v>
      </c>
      <c r="V104" s="92" t="s">
        <v>85</v>
      </c>
      <c r="W104" s="92" t="s">
        <v>85</v>
      </c>
      <c r="X104" s="92" t="s">
        <v>85</v>
      </c>
      <c r="Y104" s="92" t="s">
        <v>85</v>
      </c>
      <c r="Z104" s="92" t="s">
        <v>85</v>
      </c>
      <c r="AA104" s="92" t="s">
        <v>85</v>
      </c>
      <c r="AB104" s="92" t="s">
        <v>85</v>
      </c>
      <c r="AC104" s="92" t="s">
        <v>85</v>
      </c>
      <c r="AD104" s="92" t="s">
        <v>85</v>
      </c>
      <c r="AE104" s="92" t="s">
        <v>85</v>
      </c>
      <c r="AF104" s="92" t="s">
        <v>85</v>
      </c>
      <c r="AG104" s="92" t="s">
        <v>85</v>
      </c>
      <c r="AH104" s="92" t="s">
        <v>85</v>
      </c>
      <c r="AI104" t="s">
        <v>85</v>
      </c>
      <c r="AJ104" s="92">
        <v>0</v>
      </c>
      <c r="AK104" s="92">
        <v>0</v>
      </c>
      <c r="AL104" s="92">
        <f>AL102</f>
        <v>2.8</v>
      </c>
      <c r="AM104" s="92">
        <f>AM102</f>
        <v>0.09</v>
      </c>
      <c r="AN104" s="92">
        <f>AN102</f>
        <v>10</v>
      </c>
      <c r="AO104" s="92"/>
      <c r="AP104" s="92"/>
      <c r="AQ104" s="93">
        <f>AM104*I104*0.1+AL104</f>
        <v>2.9123199999999998</v>
      </c>
      <c r="AR104" s="93">
        <f t="shared" si="178"/>
        <v>0.29123199999999999</v>
      </c>
      <c r="AS104" s="94">
        <f t="shared" si="179"/>
        <v>0</v>
      </c>
      <c r="AT104" s="94">
        <f t="shared" si="180"/>
        <v>0.80088799999999993</v>
      </c>
      <c r="AU104" s="93">
        <f>1333*J103*POWER(10,-6)</f>
        <v>7.4648E-4</v>
      </c>
      <c r="AV104" s="94">
        <f t="shared" si="176"/>
        <v>4.0051864799999999</v>
      </c>
      <c r="AW104" s="95">
        <f t="shared" si="181"/>
        <v>0</v>
      </c>
      <c r="AX104" s="95">
        <f t="shared" si="182"/>
        <v>0</v>
      </c>
      <c r="AY104" s="95">
        <f t="shared" si="183"/>
        <v>2.0029136549183998E-4</v>
      </c>
    </row>
    <row r="105" spans="1:51" x14ac:dyDescent="0.3">
      <c r="A105" s="48" t="s">
        <v>539</v>
      </c>
      <c r="B105" s="48" t="str">
        <f>B102</f>
        <v>Трубопровод Циркуляционнй коллектор от Е-102 в Е-701 Рег.№ТТ-530</v>
      </c>
      <c r="C105" s="179" t="s">
        <v>171</v>
      </c>
      <c r="D105" s="49" t="s">
        <v>86</v>
      </c>
      <c r="E105" s="166">
        <v>4.9999999999999998E-7</v>
      </c>
      <c r="F105" s="168">
        <f>F102</f>
        <v>658</v>
      </c>
      <c r="G105" s="48">
        <v>0.2</v>
      </c>
      <c r="H105" s="50">
        <f t="shared" si="177"/>
        <v>6.58E-5</v>
      </c>
      <c r="I105" s="162">
        <f>0.15*I102</f>
        <v>1.8719999999999999</v>
      </c>
      <c r="J105" s="169">
        <f>I105</f>
        <v>1.8719999999999999</v>
      </c>
      <c r="K105" s="174" t="s">
        <v>188</v>
      </c>
      <c r="L105" s="178">
        <v>45390</v>
      </c>
      <c r="M105" s="92" t="str">
        <f t="shared" si="174"/>
        <v>С104</v>
      </c>
      <c r="N105" s="92" t="str">
        <f t="shared" si="174"/>
        <v>Трубопровод Циркуляционнй коллектор от Е-102 в Е-701 Рег.№ТТ-530</v>
      </c>
      <c r="O105" s="92" t="str">
        <f t="shared" si="175"/>
        <v>Частичное-пожар</v>
      </c>
      <c r="P105" s="92">
        <v>12.7</v>
      </c>
      <c r="Q105" s="92">
        <v>16</v>
      </c>
      <c r="R105" s="92">
        <v>21</v>
      </c>
      <c r="S105" s="92">
        <v>35.799999999999997</v>
      </c>
      <c r="T105" s="92" t="s">
        <v>85</v>
      </c>
      <c r="U105" s="92" t="s">
        <v>85</v>
      </c>
      <c r="V105" s="92" t="s">
        <v>85</v>
      </c>
      <c r="W105" s="92" t="s">
        <v>85</v>
      </c>
      <c r="X105" s="92" t="s">
        <v>85</v>
      </c>
      <c r="Y105" s="92" t="s">
        <v>85</v>
      </c>
      <c r="Z105" s="92" t="s">
        <v>85</v>
      </c>
      <c r="AA105" s="92" t="s">
        <v>85</v>
      </c>
      <c r="AB105" s="92" t="s">
        <v>85</v>
      </c>
      <c r="AC105" s="92" t="s">
        <v>85</v>
      </c>
      <c r="AD105" s="92" t="s">
        <v>85</v>
      </c>
      <c r="AE105" s="92" t="s">
        <v>85</v>
      </c>
      <c r="AF105" s="92" t="s">
        <v>85</v>
      </c>
      <c r="AG105" s="92" t="s">
        <v>85</v>
      </c>
      <c r="AH105" s="92" t="s">
        <v>85</v>
      </c>
      <c r="AI105" t="s">
        <v>85</v>
      </c>
      <c r="AJ105" s="92">
        <v>0</v>
      </c>
      <c r="AK105" s="92">
        <v>2</v>
      </c>
      <c r="AL105" s="92">
        <f>0.1*AL102</f>
        <v>0.27999999999999997</v>
      </c>
      <c r="AM105" s="92">
        <f>AM102</f>
        <v>0.09</v>
      </c>
      <c r="AN105" s="92">
        <f>ROUNDUP(AN102/3,0)</f>
        <v>4</v>
      </c>
      <c r="AO105" s="92"/>
      <c r="AP105" s="92"/>
      <c r="AQ105" s="93">
        <f>AM105*I105+AL105</f>
        <v>0.44847999999999999</v>
      </c>
      <c r="AR105" s="93">
        <f t="shared" si="178"/>
        <v>4.4847999999999999E-2</v>
      </c>
      <c r="AS105" s="94">
        <f t="shared" si="179"/>
        <v>0.5</v>
      </c>
      <c r="AT105" s="94">
        <f t="shared" si="180"/>
        <v>0.248332</v>
      </c>
      <c r="AU105" s="93">
        <f>10068.2*J105*POWER(10,-6)</f>
        <v>1.8847670399999999E-2</v>
      </c>
      <c r="AV105" s="94">
        <f t="shared" si="176"/>
        <v>1.2605076704</v>
      </c>
      <c r="AW105" s="95">
        <f t="shared" si="181"/>
        <v>0</v>
      </c>
      <c r="AX105" s="95">
        <f t="shared" si="182"/>
        <v>1.316E-4</v>
      </c>
      <c r="AY105" s="95">
        <f t="shared" si="183"/>
        <v>8.2941404712320003E-5</v>
      </c>
    </row>
    <row r="106" spans="1:51" x14ac:dyDescent="0.3">
      <c r="A106" s="48" t="s">
        <v>540</v>
      </c>
      <c r="B106" s="48" t="str">
        <f>B102</f>
        <v>Трубопровод Циркуляционнй коллектор от Е-102 в Е-701 Рег.№ТТ-530</v>
      </c>
      <c r="C106" s="179" t="s">
        <v>172</v>
      </c>
      <c r="D106" s="49" t="s">
        <v>174</v>
      </c>
      <c r="E106" s="167">
        <f>E105</f>
        <v>4.9999999999999998E-7</v>
      </c>
      <c r="F106" s="168">
        <f>F102</f>
        <v>658</v>
      </c>
      <c r="G106" s="48">
        <v>0.04</v>
      </c>
      <c r="H106" s="50">
        <f t="shared" si="177"/>
        <v>1.3159999999999999E-5</v>
      </c>
      <c r="I106" s="162">
        <f>0.15*I102</f>
        <v>1.8719999999999999</v>
      </c>
      <c r="J106" s="169">
        <f>0.15*J103</f>
        <v>8.4000000000000005E-2</v>
      </c>
      <c r="K106" s="174" t="s">
        <v>189</v>
      </c>
      <c r="L106" s="178">
        <v>3</v>
      </c>
      <c r="M106" s="92" t="str">
        <f t="shared" si="174"/>
        <v>С105</v>
      </c>
      <c r="N106" s="92" t="str">
        <f t="shared" si="174"/>
        <v>Трубопровод Циркуляционнй коллектор от Е-102 в Е-701 Рег.№ТТ-530</v>
      </c>
      <c r="O106" s="92" t="str">
        <f t="shared" si="175"/>
        <v>Частичное-пожар-вспышка</v>
      </c>
      <c r="P106" s="92" t="s">
        <v>85</v>
      </c>
      <c r="Q106" s="92" t="s">
        <v>85</v>
      </c>
      <c r="R106" s="92" t="s">
        <v>85</v>
      </c>
      <c r="S106" s="92" t="s">
        <v>85</v>
      </c>
      <c r="T106" s="92" t="s">
        <v>85</v>
      </c>
      <c r="U106" s="92" t="s">
        <v>85</v>
      </c>
      <c r="V106" s="92" t="s">
        <v>85</v>
      </c>
      <c r="W106" s="92" t="s">
        <v>85</v>
      </c>
      <c r="X106" s="92" t="s">
        <v>85</v>
      </c>
      <c r="Y106" s="92" t="s">
        <v>85</v>
      </c>
      <c r="Z106" s="92" t="s">
        <v>85</v>
      </c>
      <c r="AA106" s="92">
        <v>14.8</v>
      </c>
      <c r="AB106" s="92">
        <v>17.760000000000002</v>
      </c>
      <c r="AC106" s="92" t="s">
        <v>85</v>
      </c>
      <c r="AD106" s="92" t="s">
        <v>85</v>
      </c>
      <c r="AE106" s="92" t="s">
        <v>85</v>
      </c>
      <c r="AF106" s="92" t="s">
        <v>85</v>
      </c>
      <c r="AG106" s="92" t="s">
        <v>85</v>
      </c>
      <c r="AH106" s="92" t="s">
        <v>85</v>
      </c>
      <c r="AI106" t="s">
        <v>85</v>
      </c>
      <c r="AJ106" s="92">
        <v>0</v>
      </c>
      <c r="AK106" s="92">
        <v>1</v>
      </c>
      <c r="AL106" s="92">
        <f t="shared" ref="AL106:AL107" si="184">0.1*AL103</f>
        <v>0.27999999999999997</v>
      </c>
      <c r="AM106" s="92">
        <f>AM102</f>
        <v>0.09</v>
      </c>
      <c r="AN106" s="92">
        <f>ROUNDUP(AN102/3,0)</f>
        <v>4</v>
      </c>
      <c r="AO106" s="92"/>
      <c r="AP106" s="92"/>
      <c r="AQ106" s="93">
        <f t="shared" ref="AQ106" si="185">AM106*I106+AL106</f>
        <v>0.44847999999999999</v>
      </c>
      <c r="AR106" s="93">
        <f t="shared" si="178"/>
        <v>4.4847999999999999E-2</v>
      </c>
      <c r="AS106" s="94">
        <f t="shared" si="179"/>
        <v>0.25</v>
      </c>
      <c r="AT106" s="94">
        <f t="shared" si="180"/>
        <v>0.185832</v>
      </c>
      <c r="AU106" s="93">
        <f>10068.2*J106*POWER(10,-6)*10</f>
        <v>8.4572880000000003E-3</v>
      </c>
      <c r="AV106" s="94">
        <f t="shared" si="176"/>
        <v>0.93761728799999999</v>
      </c>
      <c r="AW106" s="95">
        <f t="shared" si="181"/>
        <v>0</v>
      </c>
      <c r="AX106" s="95">
        <f t="shared" si="182"/>
        <v>1.3159999999999999E-5</v>
      </c>
      <c r="AY106" s="95">
        <f t="shared" si="183"/>
        <v>1.2339043510079999E-5</v>
      </c>
    </row>
    <row r="107" spans="1:51" ht="15" thickBot="1" x14ac:dyDescent="0.35">
      <c r="A107" s="48" t="s">
        <v>541</v>
      </c>
      <c r="B107" s="271" t="str">
        <f>B102</f>
        <v>Трубопровод Циркуляционнй коллектор от Е-102 в Е-701 Рег.№ТТ-530</v>
      </c>
      <c r="C107" s="272" t="s">
        <v>173</v>
      </c>
      <c r="D107" s="273" t="s">
        <v>62</v>
      </c>
      <c r="E107" s="274">
        <f>E105</f>
        <v>4.9999999999999998E-7</v>
      </c>
      <c r="F107" s="275">
        <f>F102</f>
        <v>658</v>
      </c>
      <c r="G107" s="271">
        <v>0.76</v>
      </c>
      <c r="H107" s="276">
        <f t="shared" si="177"/>
        <v>2.5003999999999998E-4</v>
      </c>
      <c r="I107" s="277">
        <f>0.15*I102</f>
        <v>1.8719999999999999</v>
      </c>
      <c r="J107" s="278">
        <v>0</v>
      </c>
      <c r="K107" s="279" t="s">
        <v>200</v>
      </c>
      <c r="L107" s="280">
        <v>1</v>
      </c>
      <c r="M107" s="92" t="str">
        <f t="shared" si="174"/>
        <v>С106</v>
      </c>
      <c r="N107" s="92" t="str">
        <f t="shared" si="174"/>
        <v>Трубопровод Циркуляционнй коллектор от Е-102 в Е-701 Рег.№ТТ-530</v>
      </c>
      <c r="O107" s="92" t="str">
        <f t="shared" si="175"/>
        <v>Частичное-ликвидация</v>
      </c>
      <c r="P107" s="92" t="s">
        <v>85</v>
      </c>
      <c r="Q107" s="92" t="s">
        <v>85</v>
      </c>
      <c r="R107" s="92" t="s">
        <v>85</v>
      </c>
      <c r="S107" s="92" t="s">
        <v>85</v>
      </c>
      <c r="T107" s="92" t="s">
        <v>85</v>
      </c>
      <c r="U107" s="92" t="s">
        <v>85</v>
      </c>
      <c r="V107" s="92" t="s">
        <v>85</v>
      </c>
      <c r="W107" s="92" t="s">
        <v>85</v>
      </c>
      <c r="X107" s="92" t="s">
        <v>85</v>
      </c>
      <c r="Y107" s="92" t="s">
        <v>85</v>
      </c>
      <c r="Z107" s="92" t="s">
        <v>85</v>
      </c>
      <c r="AA107" s="92" t="s">
        <v>85</v>
      </c>
      <c r="AB107" s="92" t="s">
        <v>85</v>
      </c>
      <c r="AC107" s="92" t="s">
        <v>85</v>
      </c>
      <c r="AD107" s="92" t="s">
        <v>85</v>
      </c>
      <c r="AE107" s="92" t="s">
        <v>85</v>
      </c>
      <c r="AF107" s="92" t="s">
        <v>85</v>
      </c>
      <c r="AG107" s="92" t="s">
        <v>85</v>
      </c>
      <c r="AH107" s="92" t="s">
        <v>85</v>
      </c>
      <c r="AI107" t="s">
        <v>85</v>
      </c>
      <c r="AJ107" s="92">
        <v>0</v>
      </c>
      <c r="AK107" s="92">
        <v>0</v>
      </c>
      <c r="AL107" s="92">
        <f t="shared" si="184"/>
        <v>0.27999999999999997</v>
      </c>
      <c r="AM107" s="92">
        <f>AM102</f>
        <v>0.09</v>
      </c>
      <c r="AN107" s="92">
        <f>ROUNDUP(AN102/3,0)</f>
        <v>4</v>
      </c>
      <c r="AO107" s="92"/>
      <c r="AP107" s="92"/>
      <c r="AQ107" s="93">
        <f>AM107*I107*0.1+AL107</f>
        <v>0.29684799999999995</v>
      </c>
      <c r="AR107" s="93">
        <f t="shared" si="178"/>
        <v>2.9684799999999997E-2</v>
      </c>
      <c r="AS107" s="94">
        <f t="shared" si="179"/>
        <v>0</v>
      </c>
      <c r="AT107" s="94">
        <f t="shared" si="180"/>
        <v>8.1633199999999989E-2</v>
      </c>
      <c r="AU107" s="93">
        <f>1333*J106*POWER(10,-6)</f>
        <v>1.11972E-4</v>
      </c>
      <c r="AV107" s="94">
        <f t="shared" si="176"/>
        <v>0.40827797199999993</v>
      </c>
      <c r="AW107" s="95">
        <f t="shared" si="181"/>
        <v>0</v>
      </c>
      <c r="AX107" s="95">
        <f t="shared" si="182"/>
        <v>0</v>
      </c>
      <c r="AY107" s="95">
        <f t="shared" si="183"/>
        <v>1.0208582411887997E-4</v>
      </c>
    </row>
    <row r="108" spans="1:51" s="241" customFormat="1" ht="18" customHeight="1" x14ac:dyDescent="0.3">
      <c r="A108" s="48" t="s">
        <v>542</v>
      </c>
      <c r="B108" s="233" t="s">
        <v>346</v>
      </c>
      <c r="C108" s="53" t="s">
        <v>349</v>
      </c>
      <c r="D108" s="234" t="s">
        <v>350</v>
      </c>
      <c r="E108" s="235">
        <v>9.9999999999999995E-7</v>
      </c>
      <c r="F108" s="233">
        <v>1</v>
      </c>
      <c r="G108" s="232">
        <v>0.05</v>
      </c>
      <c r="H108" s="236">
        <f>E108*F108*G108</f>
        <v>4.9999999999999998E-8</v>
      </c>
      <c r="I108" s="237">
        <v>26.76</v>
      </c>
      <c r="J108" s="238">
        <f>0.05*I108</f>
        <v>1.3380000000000001</v>
      </c>
      <c r="K108" s="239" t="s">
        <v>184</v>
      </c>
      <c r="L108" s="240">
        <f>I108*20</f>
        <v>535.20000000000005</v>
      </c>
      <c r="M108" s="241" t="str">
        <f t="shared" ref="M108:N116" si="186">A108</f>
        <v>С107</v>
      </c>
      <c r="N108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8" s="241" t="str">
        <f t="shared" ref="O108:O115" si="187">D108</f>
        <v>Полное-огенный шар</v>
      </c>
      <c r="P108" s="241" t="s">
        <v>85</v>
      </c>
      <c r="Q108" s="241" t="s">
        <v>85</v>
      </c>
      <c r="R108" s="241" t="s">
        <v>85</v>
      </c>
      <c r="S108" s="241" t="s">
        <v>85</v>
      </c>
      <c r="T108" s="241" t="s">
        <v>85</v>
      </c>
      <c r="U108" s="241" t="s">
        <v>85</v>
      </c>
      <c r="V108" s="241" t="s">
        <v>85</v>
      </c>
      <c r="W108" s="241" t="s">
        <v>85</v>
      </c>
      <c r="X108" s="241" t="s">
        <v>85</v>
      </c>
      <c r="Y108" s="241" t="s">
        <v>85</v>
      </c>
      <c r="Z108" s="241" t="s">
        <v>85</v>
      </c>
      <c r="AA108" s="241" t="s">
        <v>85</v>
      </c>
      <c r="AB108" s="241" t="s">
        <v>85</v>
      </c>
      <c r="AC108" s="241" t="s">
        <v>85</v>
      </c>
      <c r="AD108" s="241" t="s">
        <v>85</v>
      </c>
      <c r="AE108" s="241">
        <v>19.5</v>
      </c>
      <c r="AF108" s="241">
        <v>46.5</v>
      </c>
      <c r="AG108" s="241">
        <v>60</v>
      </c>
      <c r="AH108" s="241">
        <v>83</v>
      </c>
      <c r="AI108" s="241" t="s">
        <v>85</v>
      </c>
      <c r="AJ108" s="242">
        <v>3</v>
      </c>
      <c r="AK108" s="242">
        <v>6</v>
      </c>
      <c r="AL108" s="243">
        <v>15.69</v>
      </c>
      <c r="AM108" s="243">
        <v>2.7E-2</v>
      </c>
      <c r="AN108" s="243">
        <v>20</v>
      </c>
      <c r="AQ108" s="244">
        <f>AM108*I108+AL108</f>
        <v>16.412520000000001</v>
      </c>
      <c r="AR108" s="244">
        <f>0.1*AQ108</f>
        <v>1.6412520000000002</v>
      </c>
      <c r="AS108" s="245">
        <f>AJ108*3+0.25*AK108</f>
        <v>10.5</v>
      </c>
      <c r="AT108" s="245">
        <f>SUM(AQ108:AS108)/4</f>
        <v>7.1384430000000005</v>
      </c>
      <c r="AU108" s="244">
        <f>10068.2*J108*POWER(10,-6)</f>
        <v>1.3471251600000001E-2</v>
      </c>
      <c r="AV108" s="245">
        <f t="shared" ref="AV108:AV116" si="188">AU108+AT108+AS108+AR108+AQ108</f>
        <v>35.7056862516</v>
      </c>
      <c r="AW108" s="246">
        <f>AJ108*H108</f>
        <v>1.4999999999999999E-7</v>
      </c>
      <c r="AX108" s="246">
        <f>H108*AK108</f>
        <v>2.9999999999999999E-7</v>
      </c>
      <c r="AY108" s="246">
        <f>H108*AV108</f>
        <v>1.7852843125799998E-6</v>
      </c>
    </row>
    <row r="109" spans="1:51" s="241" customFormat="1" x14ac:dyDescent="0.3">
      <c r="A109" s="48" t="s">
        <v>543</v>
      </c>
      <c r="B109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09" s="53" t="s">
        <v>211</v>
      </c>
      <c r="D109" s="234" t="s">
        <v>63</v>
      </c>
      <c r="E109" s="247">
        <f>E108</f>
        <v>9.9999999999999995E-7</v>
      </c>
      <c r="F109" s="248">
        <f>F108</f>
        <v>1</v>
      </c>
      <c r="G109" s="232">
        <v>0.19</v>
      </c>
      <c r="H109" s="236">
        <f t="shared" ref="H109:H116" si="189">E109*F109*G109</f>
        <v>1.8999999999999998E-7</v>
      </c>
      <c r="I109" s="249">
        <f>I108</f>
        <v>26.76</v>
      </c>
      <c r="J109" s="257">
        <v>0.84</v>
      </c>
      <c r="K109" s="250" t="s">
        <v>185</v>
      </c>
      <c r="L109" s="251">
        <v>3</v>
      </c>
      <c r="M109" s="241" t="str">
        <f t="shared" si="186"/>
        <v>С108</v>
      </c>
      <c r="N109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9" s="241" t="str">
        <f t="shared" si="187"/>
        <v>Полное-взрыв</v>
      </c>
      <c r="P109" s="241" t="s">
        <v>85</v>
      </c>
      <c r="Q109" s="241" t="s">
        <v>85</v>
      </c>
      <c r="R109" s="241" t="s">
        <v>85</v>
      </c>
      <c r="S109" s="241" t="s">
        <v>85</v>
      </c>
      <c r="T109" s="241">
        <v>0</v>
      </c>
      <c r="U109" s="241">
        <v>60.6</v>
      </c>
      <c r="V109" s="241">
        <v>172.1</v>
      </c>
      <c r="W109" s="241">
        <v>437.6</v>
      </c>
      <c r="X109" s="241">
        <v>739.1</v>
      </c>
      <c r="Y109" s="241" t="s">
        <v>85</v>
      </c>
      <c r="Z109" s="241" t="s">
        <v>85</v>
      </c>
      <c r="AA109" s="241" t="s">
        <v>85</v>
      </c>
      <c r="AB109" s="241" t="s">
        <v>85</v>
      </c>
      <c r="AC109" s="241" t="s">
        <v>85</v>
      </c>
      <c r="AD109" s="241" t="s">
        <v>85</v>
      </c>
      <c r="AE109" s="241" t="s">
        <v>85</v>
      </c>
      <c r="AF109" s="241" t="s">
        <v>85</v>
      </c>
      <c r="AG109" s="241" t="s">
        <v>85</v>
      </c>
      <c r="AH109" s="241" t="s">
        <v>85</v>
      </c>
      <c r="AI109" s="241" t="s">
        <v>85</v>
      </c>
      <c r="AJ109" s="242">
        <v>4</v>
      </c>
      <c r="AK109" s="242">
        <v>8</v>
      </c>
      <c r="AL109" s="241">
        <f>AL108</f>
        <v>15.69</v>
      </c>
      <c r="AM109" s="241">
        <f>AM108</f>
        <v>2.7E-2</v>
      </c>
      <c r="AN109" s="241">
        <f>AN108</f>
        <v>20</v>
      </c>
      <c r="AQ109" s="244">
        <f>AM109*I109+AL109</f>
        <v>16.412520000000001</v>
      </c>
      <c r="AR109" s="244">
        <f t="shared" ref="AR109:AR115" si="190">0.1*AQ109</f>
        <v>1.6412520000000002</v>
      </c>
      <c r="AS109" s="245">
        <f t="shared" ref="AS109:AS115" si="191">AJ109*3+0.25*AK109</f>
        <v>14</v>
      </c>
      <c r="AT109" s="245">
        <f t="shared" ref="AT109:AT115" si="192">SUM(AQ109:AS109)/4</f>
        <v>8.0134430000000005</v>
      </c>
      <c r="AU109" s="244">
        <f>10068.2*J109*POWER(10,-6)*10</f>
        <v>8.4572880000000003E-2</v>
      </c>
      <c r="AV109" s="245">
        <f t="shared" si="188"/>
        <v>40.151787880000001</v>
      </c>
      <c r="AW109" s="246">
        <f t="shared" ref="AW109:AW115" si="193">AJ109*H109</f>
        <v>7.5999999999999992E-7</v>
      </c>
      <c r="AX109" s="246">
        <f t="shared" ref="AX109:AX115" si="194">H109*AK109</f>
        <v>1.5199999999999998E-6</v>
      </c>
      <c r="AY109" s="246">
        <f t="shared" ref="AY109" si="195">H109*AV109</f>
        <v>7.6288396971999998E-6</v>
      </c>
    </row>
    <row r="110" spans="1:51" s="241" customFormat="1" x14ac:dyDescent="0.3">
      <c r="A110" s="48" t="s">
        <v>544</v>
      </c>
      <c r="B110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0" s="53" t="s">
        <v>256</v>
      </c>
      <c r="D110" s="234" t="s">
        <v>180</v>
      </c>
      <c r="E110" s="247">
        <f>E108</f>
        <v>9.9999999999999995E-7</v>
      </c>
      <c r="F110" s="248">
        <f>F108</f>
        <v>1</v>
      </c>
      <c r="G110" s="232">
        <v>0.76</v>
      </c>
      <c r="H110" s="236">
        <f t="shared" si="189"/>
        <v>7.5999999999999992E-7</v>
      </c>
      <c r="I110" s="249">
        <f>I108</f>
        <v>26.76</v>
      </c>
      <c r="J110" s="257">
        <v>0.25</v>
      </c>
      <c r="K110" s="250" t="s">
        <v>186</v>
      </c>
      <c r="L110" s="251">
        <v>14</v>
      </c>
      <c r="M110" s="241" t="str">
        <f t="shared" si="186"/>
        <v>С109</v>
      </c>
      <c r="N110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0" s="241" t="str">
        <f t="shared" si="187"/>
        <v>Полное-токси</v>
      </c>
      <c r="P110" s="241" t="s">
        <v>85</v>
      </c>
      <c r="Q110" s="241" t="s">
        <v>85</v>
      </c>
      <c r="R110" s="241" t="s">
        <v>85</v>
      </c>
      <c r="S110" s="241" t="s">
        <v>85</v>
      </c>
      <c r="T110" s="241" t="s">
        <v>85</v>
      </c>
      <c r="U110" s="241" t="s">
        <v>85</v>
      </c>
      <c r="V110" s="241" t="s">
        <v>85</v>
      </c>
      <c r="W110" s="241" t="s">
        <v>85</v>
      </c>
      <c r="X110" s="241" t="s">
        <v>85</v>
      </c>
      <c r="Y110" s="241" t="s">
        <v>85</v>
      </c>
      <c r="Z110" s="241" t="s">
        <v>85</v>
      </c>
      <c r="AA110" s="241" t="s">
        <v>85</v>
      </c>
      <c r="AB110" s="241" t="s">
        <v>85</v>
      </c>
      <c r="AC110" s="241">
        <v>31.2</v>
      </c>
      <c r="AD110" s="241">
        <v>91.2</v>
      </c>
      <c r="AE110" s="241" t="s">
        <v>85</v>
      </c>
      <c r="AF110" s="241" t="s">
        <v>85</v>
      </c>
      <c r="AG110" s="241" t="s">
        <v>85</v>
      </c>
      <c r="AH110" s="241" t="s">
        <v>85</v>
      </c>
      <c r="AI110" s="241" t="s">
        <v>85</v>
      </c>
      <c r="AJ110" s="241">
        <v>2</v>
      </c>
      <c r="AK110" s="241">
        <v>5</v>
      </c>
      <c r="AL110" s="241">
        <f>AL108</f>
        <v>15.69</v>
      </c>
      <c r="AM110" s="241">
        <f>AM108</f>
        <v>2.7E-2</v>
      </c>
      <c r="AN110" s="241">
        <f>AN108</f>
        <v>20</v>
      </c>
      <c r="AQ110" s="244">
        <f>AM110*I110*0.1+AL110</f>
        <v>15.762252</v>
      </c>
      <c r="AR110" s="244">
        <f t="shared" si="190"/>
        <v>1.5762252000000001</v>
      </c>
      <c r="AS110" s="245">
        <f t="shared" si="191"/>
        <v>7.25</v>
      </c>
      <c r="AT110" s="245">
        <f t="shared" si="192"/>
        <v>6.1471193</v>
      </c>
      <c r="AU110" s="244">
        <f>1333*J108*POWER(10,-6)</f>
        <v>1.7835539999999999E-3</v>
      </c>
      <c r="AV110" s="245">
        <f t="shared" si="188"/>
        <v>30.737380053999999</v>
      </c>
      <c r="AW110" s="246">
        <f t="shared" si="193"/>
        <v>1.5199999999999998E-6</v>
      </c>
      <c r="AX110" s="246">
        <f t="shared" si="194"/>
        <v>3.7999999999999996E-6</v>
      </c>
      <c r="AY110" s="246">
        <f>H110*AV110</f>
        <v>2.3360408841039995E-5</v>
      </c>
    </row>
    <row r="111" spans="1:51" s="241" customFormat="1" x14ac:dyDescent="0.3">
      <c r="A111" s="48" t="s">
        <v>545</v>
      </c>
      <c r="B111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1" s="53" t="s">
        <v>222</v>
      </c>
      <c r="D111" s="234" t="s">
        <v>223</v>
      </c>
      <c r="E111" s="235">
        <v>1.0000000000000001E-5</v>
      </c>
      <c r="F111" s="248">
        <f>F108</f>
        <v>1</v>
      </c>
      <c r="G111" s="232">
        <v>4.0000000000000008E-2</v>
      </c>
      <c r="H111" s="236">
        <f t="shared" si="189"/>
        <v>4.0000000000000009E-7</v>
      </c>
      <c r="I111" s="249">
        <f>0.15*I108</f>
        <v>4.0140000000000002</v>
      </c>
      <c r="J111" s="238">
        <f>I111</f>
        <v>4.0140000000000002</v>
      </c>
      <c r="K111" s="250" t="s">
        <v>188</v>
      </c>
      <c r="L111" s="251">
        <v>45390</v>
      </c>
      <c r="M111" s="241" t="str">
        <f t="shared" si="186"/>
        <v>С110</v>
      </c>
      <c r="N111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1" s="241" t="str">
        <f t="shared" si="187"/>
        <v>Частичное факел</v>
      </c>
      <c r="P111" s="241" t="s">
        <v>85</v>
      </c>
      <c r="Q111" s="241" t="s">
        <v>85</v>
      </c>
      <c r="R111" s="241" t="s">
        <v>85</v>
      </c>
      <c r="S111" s="241" t="s">
        <v>85</v>
      </c>
      <c r="T111" s="241" t="s">
        <v>85</v>
      </c>
      <c r="U111" s="241" t="s">
        <v>85</v>
      </c>
      <c r="V111" s="241" t="s">
        <v>85</v>
      </c>
      <c r="W111" s="241" t="s">
        <v>85</v>
      </c>
      <c r="X111" s="241" t="s">
        <v>85</v>
      </c>
      <c r="Y111" s="241">
        <v>43</v>
      </c>
      <c r="Z111" s="241">
        <v>7</v>
      </c>
      <c r="AA111" s="241" t="s">
        <v>85</v>
      </c>
      <c r="AB111" s="241" t="s">
        <v>85</v>
      </c>
      <c r="AC111" s="241" t="s">
        <v>85</v>
      </c>
      <c r="AD111" s="241" t="s">
        <v>85</v>
      </c>
      <c r="AE111" s="241" t="s">
        <v>85</v>
      </c>
      <c r="AF111" s="241" t="s">
        <v>85</v>
      </c>
      <c r="AG111" s="241" t="s">
        <v>85</v>
      </c>
      <c r="AH111" s="241" t="s">
        <v>85</v>
      </c>
      <c r="AI111" s="241" t="s">
        <v>85</v>
      </c>
      <c r="AJ111" s="241">
        <v>2</v>
      </c>
      <c r="AK111" s="241">
        <v>3</v>
      </c>
      <c r="AL111" s="241">
        <f>0.1*$AL108</f>
        <v>1.569</v>
      </c>
      <c r="AM111" s="241">
        <f>AM109</f>
        <v>2.7E-2</v>
      </c>
      <c r="AN111" s="241">
        <f>AN108</f>
        <v>20</v>
      </c>
      <c r="AQ111" s="244">
        <f>AM111*I111*0.1+AL111</f>
        <v>1.5798378</v>
      </c>
      <c r="AR111" s="244">
        <f t="shared" si="190"/>
        <v>0.15798378000000002</v>
      </c>
      <c r="AS111" s="245">
        <f t="shared" si="191"/>
        <v>6.75</v>
      </c>
      <c r="AT111" s="245">
        <f t="shared" si="192"/>
        <v>2.1219553950000001</v>
      </c>
      <c r="AU111" s="244">
        <f>10068.2*J111*POWER(10,-6)</f>
        <v>4.04137548E-2</v>
      </c>
      <c r="AV111" s="245">
        <f t="shared" si="188"/>
        <v>10.6501907298</v>
      </c>
      <c r="AW111" s="246">
        <f t="shared" si="193"/>
        <v>8.0000000000000018E-7</v>
      </c>
      <c r="AX111" s="246">
        <f t="shared" si="194"/>
        <v>1.2000000000000004E-6</v>
      </c>
      <c r="AY111" s="246">
        <f t="shared" ref="AY111:AY115" si="196">H111*AV111</f>
        <v>4.2600762919200012E-6</v>
      </c>
    </row>
    <row r="112" spans="1:51" s="241" customFormat="1" x14ac:dyDescent="0.3">
      <c r="A112" s="48" t="s">
        <v>546</v>
      </c>
      <c r="B112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2" s="53" t="s">
        <v>257</v>
      </c>
      <c r="D112" s="234" t="s">
        <v>181</v>
      </c>
      <c r="E112" s="247">
        <f>E111</f>
        <v>1.0000000000000001E-5</v>
      </c>
      <c r="F112" s="248">
        <f>F108</f>
        <v>1</v>
      </c>
      <c r="G112" s="232">
        <v>0.16000000000000003</v>
      </c>
      <c r="H112" s="236">
        <f t="shared" si="189"/>
        <v>1.6000000000000004E-6</v>
      </c>
      <c r="I112" s="249">
        <f>0.15*I108</f>
        <v>4.0140000000000002</v>
      </c>
      <c r="J112" s="238">
        <f>J110*0.15</f>
        <v>3.7499999999999999E-2</v>
      </c>
      <c r="K112" s="250" t="s">
        <v>189</v>
      </c>
      <c r="L112" s="251">
        <v>3</v>
      </c>
      <c r="M112" s="241" t="str">
        <f t="shared" si="186"/>
        <v>С111</v>
      </c>
      <c r="N112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2" s="241" t="str">
        <f t="shared" si="187"/>
        <v>Частичное-токси</v>
      </c>
      <c r="P112" s="241" t="s">
        <v>85</v>
      </c>
      <c r="Q112" s="241" t="s">
        <v>85</v>
      </c>
      <c r="R112" s="241" t="s">
        <v>85</v>
      </c>
      <c r="S112" s="241" t="s">
        <v>85</v>
      </c>
      <c r="T112" s="241" t="s">
        <v>85</v>
      </c>
      <c r="U112" s="241" t="s">
        <v>85</v>
      </c>
      <c r="V112" s="241" t="s">
        <v>85</v>
      </c>
      <c r="W112" s="241" t="s">
        <v>85</v>
      </c>
      <c r="X112" s="241" t="s">
        <v>85</v>
      </c>
      <c r="Y112" s="241" t="s">
        <v>85</v>
      </c>
      <c r="Z112" s="241" t="s">
        <v>85</v>
      </c>
      <c r="AA112" s="241" t="s">
        <v>85</v>
      </c>
      <c r="AB112" s="241" t="s">
        <v>85</v>
      </c>
      <c r="AC112" s="241">
        <v>4.7</v>
      </c>
      <c r="AD112" s="241">
        <v>13.7</v>
      </c>
      <c r="AE112" s="241" t="s">
        <v>85</v>
      </c>
      <c r="AF112" s="241" t="s">
        <v>85</v>
      </c>
      <c r="AG112" s="241" t="s">
        <v>85</v>
      </c>
      <c r="AH112" s="241" t="s">
        <v>85</v>
      </c>
      <c r="AI112" s="241" t="s">
        <v>85</v>
      </c>
      <c r="AJ112" s="241">
        <v>1</v>
      </c>
      <c r="AK112" s="241">
        <v>1</v>
      </c>
      <c r="AL112" s="241">
        <f t="shared" ref="AL112:AL115" si="197">0.1*$AL109</f>
        <v>1.569</v>
      </c>
      <c r="AM112" s="241">
        <f>AM108</f>
        <v>2.7E-2</v>
      </c>
      <c r="AN112" s="241">
        <f>ROUNDUP(AN108/3,0)</f>
        <v>7</v>
      </c>
      <c r="AQ112" s="244">
        <f>AM112*I112+AL112</f>
        <v>1.677378</v>
      </c>
      <c r="AR112" s="244">
        <f t="shared" si="190"/>
        <v>0.16773780000000002</v>
      </c>
      <c r="AS112" s="245">
        <f t="shared" si="191"/>
        <v>3.25</v>
      </c>
      <c r="AT112" s="245">
        <f t="shared" si="192"/>
        <v>1.2737789500000001</v>
      </c>
      <c r="AU112" s="244">
        <f>1333*J109*POWER(10,-6)*10</f>
        <v>1.1197200000000001E-2</v>
      </c>
      <c r="AV112" s="245">
        <f t="shared" si="188"/>
        <v>6.3800919500000006</v>
      </c>
      <c r="AW112" s="246">
        <f t="shared" si="193"/>
        <v>1.6000000000000004E-6</v>
      </c>
      <c r="AX112" s="246">
        <f t="shared" si="194"/>
        <v>1.6000000000000004E-6</v>
      </c>
      <c r="AY112" s="246">
        <f t="shared" si="196"/>
        <v>1.0208147120000003E-5</v>
      </c>
    </row>
    <row r="113" spans="1:51" s="241" customFormat="1" x14ac:dyDescent="0.3">
      <c r="A113" s="48" t="s">
        <v>547</v>
      </c>
      <c r="B113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3" s="53" t="s">
        <v>224</v>
      </c>
      <c r="D113" s="234" t="s">
        <v>223</v>
      </c>
      <c r="E113" s="247">
        <f>E112</f>
        <v>1.0000000000000001E-5</v>
      </c>
      <c r="F113" s="248">
        <v>1</v>
      </c>
      <c r="G113" s="232">
        <v>4.0000000000000008E-2</v>
      </c>
      <c r="H113" s="236">
        <f t="shared" si="189"/>
        <v>4.0000000000000009E-7</v>
      </c>
      <c r="I113" s="249">
        <f>I111*0.15</f>
        <v>0.60209999999999997</v>
      </c>
      <c r="J113" s="238">
        <f>I113*0.25</f>
        <v>0.15052499999999999</v>
      </c>
      <c r="K113" s="253" t="s">
        <v>200</v>
      </c>
      <c r="L113" s="254">
        <v>22</v>
      </c>
      <c r="M113" s="241" t="str">
        <f t="shared" si="186"/>
        <v>С112</v>
      </c>
      <c r="N113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3" s="241" t="str">
        <f t="shared" si="187"/>
        <v>Частичное факел</v>
      </c>
      <c r="P113" s="241" t="s">
        <v>85</v>
      </c>
      <c r="Q113" s="241" t="s">
        <v>85</v>
      </c>
      <c r="R113" s="241" t="s">
        <v>85</v>
      </c>
      <c r="S113" s="241" t="s">
        <v>85</v>
      </c>
      <c r="T113" s="241" t="s">
        <v>85</v>
      </c>
      <c r="U113" s="241" t="s">
        <v>85</v>
      </c>
      <c r="V113" s="241" t="s">
        <v>85</v>
      </c>
      <c r="W113" s="241" t="s">
        <v>85</v>
      </c>
      <c r="X113" s="241" t="s">
        <v>85</v>
      </c>
      <c r="Y113" s="241">
        <v>13</v>
      </c>
      <c r="Z113" s="241">
        <v>2</v>
      </c>
      <c r="AA113" s="241" t="s">
        <v>85</v>
      </c>
      <c r="AB113" s="241" t="s">
        <v>85</v>
      </c>
      <c r="AC113" s="241" t="s">
        <v>85</v>
      </c>
      <c r="AD113" s="241" t="s">
        <v>85</v>
      </c>
      <c r="AE113" s="241" t="s">
        <v>85</v>
      </c>
      <c r="AF113" s="241" t="s">
        <v>85</v>
      </c>
      <c r="AG113" s="241" t="s">
        <v>85</v>
      </c>
      <c r="AH113" s="241" t="s">
        <v>85</v>
      </c>
      <c r="AI113" s="241" t="s">
        <v>85</v>
      </c>
      <c r="AJ113" s="241">
        <v>1</v>
      </c>
      <c r="AK113" s="241">
        <v>1</v>
      </c>
      <c r="AL113" s="241">
        <f t="shared" si="197"/>
        <v>1.569</v>
      </c>
      <c r="AM113" s="241">
        <f>AM108</f>
        <v>2.7E-2</v>
      </c>
      <c r="AN113" s="241">
        <f>AN112</f>
        <v>7</v>
      </c>
      <c r="AQ113" s="244">
        <f t="shared" ref="AQ113:AQ114" si="198">AM113*I113+AL113</f>
        <v>1.5852567</v>
      </c>
      <c r="AR113" s="244">
        <f t="shared" si="190"/>
        <v>0.15852567000000001</v>
      </c>
      <c r="AS113" s="245">
        <f t="shared" si="191"/>
        <v>3.25</v>
      </c>
      <c r="AT113" s="245">
        <f t="shared" si="192"/>
        <v>1.2484455925</v>
      </c>
      <c r="AU113" s="244">
        <f>10068.2*J113*POWER(10,-6)</f>
        <v>1.5155158049999999E-3</v>
      </c>
      <c r="AV113" s="245">
        <f t="shared" si="188"/>
        <v>6.2437434783049994</v>
      </c>
      <c r="AW113" s="246">
        <f t="shared" si="193"/>
        <v>4.0000000000000009E-7</v>
      </c>
      <c r="AX113" s="246">
        <f t="shared" si="194"/>
        <v>4.0000000000000009E-7</v>
      </c>
      <c r="AY113" s="246">
        <f t="shared" si="196"/>
        <v>2.4974973913220002E-6</v>
      </c>
    </row>
    <row r="114" spans="1:51" s="241" customFormat="1" x14ac:dyDescent="0.3">
      <c r="A114" s="48" t="s">
        <v>548</v>
      </c>
      <c r="B114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4" s="53" t="s">
        <v>225</v>
      </c>
      <c r="D114" s="234" t="s">
        <v>174</v>
      </c>
      <c r="E114" s="247">
        <f>E112</f>
        <v>1.0000000000000001E-5</v>
      </c>
      <c r="F114" s="248">
        <f>F108</f>
        <v>1</v>
      </c>
      <c r="G114" s="232">
        <v>0.15200000000000002</v>
      </c>
      <c r="H114" s="236">
        <f t="shared" si="189"/>
        <v>1.5200000000000003E-6</v>
      </c>
      <c r="I114" s="249">
        <f>I111*0.15</f>
        <v>0.60209999999999997</v>
      </c>
      <c r="J114" s="238">
        <f>J113</f>
        <v>0.15052499999999999</v>
      </c>
      <c r="K114" s="250"/>
      <c r="L114" s="251"/>
      <c r="M114" s="241" t="str">
        <f t="shared" si="186"/>
        <v>С113</v>
      </c>
      <c r="N114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4" s="241" t="str">
        <f t="shared" si="187"/>
        <v>Частичное-пожар-вспышка</v>
      </c>
      <c r="P114" s="241" t="s">
        <v>85</v>
      </c>
      <c r="Q114" s="241" t="s">
        <v>85</v>
      </c>
      <c r="R114" s="241" t="s">
        <v>85</v>
      </c>
      <c r="S114" s="241" t="s">
        <v>85</v>
      </c>
      <c r="T114" s="241" t="s">
        <v>85</v>
      </c>
      <c r="U114" s="241" t="s">
        <v>85</v>
      </c>
      <c r="V114" s="241" t="s">
        <v>85</v>
      </c>
      <c r="W114" s="241" t="s">
        <v>85</v>
      </c>
      <c r="X114" s="241" t="s">
        <v>85</v>
      </c>
      <c r="Y114" s="241" t="s">
        <v>85</v>
      </c>
      <c r="Z114" s="241" t="s">
        <v>85</v>
      </c>
      <c r="AA114" s="241">
        <v>17.940000000000001</v>
      </c>
      <c r="AB114" s="241">
        <v>21.53</v>
      </c>
      <c r="AC114" s="241" t="s">
        <v>85</v>
      </c>
      <c r="AD114" s="241" t="s">
        <v>85</v>
      </c>
      <c r="AE114" s="241" t="s">
        <v>85</v>
      </c>
      <c r="AF114" s="241" t="s">
        <v>85</v>
      </c>
      <c r="AG114" s="241" t="s">
        <v>85</v>
      </c>
      <c r="AH114" s="241" t="s">
        <v>85</v>
      </c>
      <c r="AI114" s="241" t="s">
        <v>85</v>
      </c>
      <c r="AJ114" s="241">
        <v>2</v>
      </c>
      <c r="AK114" s="241">
        <v>3</v>
      </c>
      <c r="AL114" s="241">
        <f t="shared" si="197"/>
        <v>0.15690000000000001</v>
      </c>
      <c r="AM114" s="241">
        <f>AM108</f>
        <v>2.7E-2</v>
      </c>
      <c r="AN114" s="241">
        <f>ROUNDUP(AN108/3,0)</f>
        <v>7</v>
      </c>
      <c r="AQ114" s="244">
        <f t="shared" si="198"/>
        <v>0.1731567</v>
      </c>
      <c r="AR114" s="244">
        <f t="shared" si="190"/>
        <v>1.7315670000000002E-2</v>
      </c>
      <c r="AS114" s="245">
        <f t="shared" si="191"/>
        <v>6.75</v>
      </c>
      <c r="AT114" s="245">
        <f t="shared" si="192"/>
        <v>1.7351180925</v>
      </c>
      <c r="AU114" s="244">
        <f>10068.2*J114*POWER(10,-6)</f>
        <v>1.5155158049999999E-3</v>
      </c>
      <c r="AV114" s="245">
        <f t="shared" si="188"/>
        <v>8.6771059783050006</v>
      </c>
      <c r="AW114" s="246">
        <f t="shared" si="193"/>
        <v>3.0400000000000005E-6</v>
      </c>
      <c r="AX114" s="246">
        <f t="shared" si="194"/>
        <v>4.5600000000000004E-6</v>
      </c>
      <c r="AY114" s="246">
        <f t="shared" si="196"/>
        <v>1.3189201087023603E-5</v>
      </c>
    </row>
    <row r="115" spans="1:51" s="241" customFormat="1" ht="15" thickBot="1" x14ac:dyDescent="0.35">
      <c r="A115" s="48" t="s">
        <v>549</v>
      </c>
      <c r="B115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5" s="53" t="s">
        <v>228</v>
      </c>
      <c r="D115" s="234" t="s">
        <v>181</v>
      </c>
      <c r="E115" s="247">
        <f>E112</f>
        <v>1.0000000000000001E-5</v>
      </c>
      <c r="F115" s="248">
        <f>F108</f>
        <v>1</v>
      </c>
      <c r="G115" s="232">
        <v>0.6080000000000001</v>
      </c>
      <c r="H115" s="236">
        <f t="shared" si="189"/>
        <v>6.0800000000000011E-6</v>
      </c>
      <c r="I115" s="249">
        <f>I111*0.15</f>
        <v>0.60209999999999997</v>
      </c>
      <c r="J115" s="238">
        <f>0.15*J113</f>
        <v>2.2578749999999998E-2</v>
      </c>
      <c r="K115" s="255"/>
      <c r="L115" s="256"/>
      <c r="M115" s="241" t="str">
        <f t="shared" si="186"/>
        <v>С114</v>
      </c>
      <c r="N115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5" s="241" t="str">
        <f t="shared" si="187"/>
        <v>Частичное-токси</v>
      </c>
      <c r="P115" s="241" t="s">
        <v>85</v>
      </c>
      <c r="Q115" s="241" t="s">
        <v>85</v>
      </c>
      <c r="R115" s="241" t="s">
        <v>85</v>
      </c>
      <c r="S115" s="241" t="s">
        <v>85</v>
      </c>
      <c r="T115" s="241" t="s">
        <v>85</v>
      </c>
      <c r="U115" s="241" t="s">
        <v>85</v>
      </c>
      <c r="V115" s="241" t="s">
        <v>85</v>
      </c>
      <c r="W115" s="241" t="s">
        <v>85</v>
      </c>
      <c r="X115" s="241" t="s">
        <v>85</v>
      </c>
      <c r="Y115" s="241" t="s">
        <v>85</v>
      </c>
      <c r="Z115" s="241" t="s">
        <v>85</v>
      </c>
      <c r="AA115" s="241" t="s">
        <v>85</v>
      </c>
      <c r="AB115" s="241" t="s">
        <v>85</v>
      </c>
      <c r="AC115" s="241">
        <v>2.8</v>
      </c>
      <c r="AD115" s="241">
        <v>8.1999999999999993</v>
      </c>
      <c r="AE115" s="241" t="s">
        <v>85</v>
      </c>
      <c r="AF115" s="241" t="s">
        <v>85</v>
      </c>
      <c r="AG115" s="241" t="s">
        <v>85</v>
      </c>
      <c r="AH115" s="241" t="s">
        <v>85</v>
      </c>
      <c r="AI115" s="241" t="s">
        <v>85</v>
      </c>
      <c r="AJ115" s="241">
        <v>1</v>
      </c>
      <c r="AK115" s="241">
        <v>1</v>
      </c>
      <c r="AL115" s="241">
        <f t="shared" si="197"/>
        <v>0.15690000000000001</v>
      </c>
      <c r="AM115" s="241">
        <f>AM108</f>
        <v>2.7E-2</v>
      </c>
      <c r="AN115" s="241">
        <f>ROUNDUP(AN108/3,0)</f>
        <v>7</v>
      </c>
      <c r="AQ115" s="244">
        <f>AM115*I115*0.1+AL115</f>
        <v>0.15852567000000001</v>
      </c>
      <c r="AR115" s="244">
        <f t="shared" si="190"/>
        <v>1.5852567000000001E-2</v>
      </c>
      <c r="AS115" s="245">
        <f t="shared" si="191"/>
        <v>3.25</v>
      </c>
      <c r="AT115" s="245">
        <f t="shared" si="192"/>
        <v>0.85609455925</v>
      </c>
      <c r="AU115" s="244">
        <f>1333*J113*POWER(10,-6)</f>
        <v>2.0064982499999999E-4</v>
      </c>
      <c r="AV115" s="245">
        <f t="shared" si="188"/>
        <v>4.2806734460750002</v>
      </c>
      <c r="AW115" s="246">
        <f t="shared" si="193"/>
        <v>6.0800000000000011E-6</v>
      </c>
      <c r="AX115" s="246">
        <f t="shared" si="194"/>
        <v>6.0800000000000011E-6</v>
      </c>
      <c r="AY115" s="246">
        <f t="shared" si="196"/>
        <v>2.6026494552136007E-5</v>
      </c>
    </row>
    <row r="116" spans="1:51" s="241" customFormat="1" ht="15" thickBot="1" x14ac:dyDescent="0.35">
      <c r="A116" s="48" t="s">
        <v>550</v>
      </c>
      <c r="B116" s="296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6" s="296" t="s">
        <v>354</v>
      </c>
      <c r="D116" s="296" t="s">
        <v>355</v>
      </c>
      <c r="E116" s="297">
        <v>2.5000000000000001E-5</v>
      </c>
      <c r="F116" s="296">
        <v>1</v>
      </c>
      <c r="G116" s="296">
        <v>1</v>
      </c>
      <c r="H116" s="298">
        <f t="shared" si="189"/>
        <v>2.5000000000000001E-5</v>
      </c>
      <c r="I116" s="299">
        <f>I108</f>
        <v>26.76</v>
      </c>
      <c r="J116" s="299">
        <f>I116*0.07</f>
        <v>1.8732000000000002</v>
      </c>
      <c r="K116" s="296"/>
      <c r="L116" s="296"/>
      <c r="M116" s="300" t="str">
        <f t="shared" si="186"/>
        <v>С115</v>
      </c>
      <c r="N116" s="300"/>
      <c r="O116" s="300"/>
      <c r="P116" s="300">
        <v>18.8</v>
      </c>
      <c r="Q116" s="300">
        <v>26.2</v>
      </c>
      <c r="R116" s="300">
        <v>37.5</v>
      </c>
      <c r="S116" s="300">
        <v>70</v>
      </c>
      <c r="T116" s="300" t="s">
        <v>85</v>
      </c>
      <c r="U116" s="300" t="s">
        <v>85</v>
      </c>
      <c r="V116" s="300" t="s">
        <v>85</v>
      </c>
      <c r="W116" s="300" t="s">
        <v>85</v>
      </c>
      <c r="X116" s="300" t="s">
        <v>85</v>
      </c>
      <c r="Y116" s="300" t="s">
        <v>85</v>
      </c>
      <c r="Z116" s="300" t="s">
        <v>85</v>
      </c>
      <c r="AA116" s="300" t="s">
        <v>85</v>
      </c>
      <c r="AB116" s="300" t="s">
        <v>85</v>
      </c>
      <c r="AC116" s="300" t="s">
        <v>85</v>
      </c>
      <c r="AD116" s="300" t="s">
        <v>85</v>
      </c>
      <c r="AE116" s="300">
        <v>27.5</v>
      </c>
      <c r="AF116" s="300">
        <v>56</v>
      </c>
      <c r="AG116" s="300">
        <v>71</v>
      </c>
      <c r="AH116" s="300">
        <v>97</v>
      </c>
      <c r="AI116" s="241" t="s">
        <v>85</v>
      </c>
      <c r="AJ116" s="300">
        <v>1</v>
      </c>
      <c r="AK116" s="300">
        <v>2</v>
      </c>
      <c r="AL116" s="300">
        <f>AL108</f>
        <v>15.69</v>
      </c>
      <c r="AM116" s="300">
        <f>AM108</f>
        <v>2.7E-2</v>
      </c>
      <c r="AN116" s="300">
        <v>5</v>
      </c>
      <c r="AO116" s="300"/>
      <c r="AP116" s="300"/>
      <c r="AQ116" s="301">
        <f>AM116*I116+AL116</f>
        <v>16.412520000000001</v>
      </c>
      <c r="AR116" s="301">
        <f>0.1*AQ116</f>
        <v>1.6412520000000002</v>
      </c>
      <c r="AS116" s="302">
        <f>AJ116*3+0.25*AK116</f>
        <v>3.5</v>
      </c>
      <c r="AT116" s="302">
        <f>SUM(AQ116:AS116)/4</f>
        <v>5.3884430000000005</v>
      </c>
      <c r="AU116" s="301">
        <f>10068.2*J116*POWER(10,-6)</f>
        <v>1.885975224E-2</v>
      </c>
      <c r="AV116" s="302">
        <f t="shared" si="188"/>
        <v>26.961074752240002</v>
      </c>
      <c r="AW116" s="303">
        <f>AJ116*H116</f>
        <v>2.5000000000000001E-5</v>
      </c>
      <c r="AX116" s="303">
        <f>H116*AK116</f>
        <v>5.0000000000000002E-5</v>
      </c>
      <c r="AY116" s="303">
        <f>H116*AV116</f>
        <v>6.7402686880600011E-4</v>
      </c>
    </row>
    <row r="117" spans="1:51" s="241" customFormat="1" ht="18" customHeight="1" x14ac:dyDescent="0.3">
      <c r="A117" s="48" t="s">
        <v>551</v>
      </c>
      <c r="B117" s="233" t="s">
        <v>351</v>
      </c>
      <c r="C117" s="53" t="s">
        <v>349</v>
      </c>
      <c r="D117" s="234" t="s">
        <v>350</v>
      </c>
      <c r="E117" s="235">
        <v>9.9999999999999995E-7</v>
      </c>
      <c r="F117" s="233">
        <v>2</v>
      </c>
      <c r="G117" s="232">
        <v>0.05</v>
      </c>
      <c r="H117" s="236">
        <f>E117*F117*G117</f>
        <v>9.9999999999999995E-8</v>
      </c>
      <c r="I117" s="237">
        <v>310.5</v>
      </c>
      <c r="J117" s="238">
        <f>0.03*I117</f>
        <v>9.3149999999999995</v>
      </c>
      <c r="K117" s="239" t="s">
        <v>184</v>
      </c>
      <c r="L117" s="240">
        <f>I117*10</f>
        <v>3105</v>
      </c>
      <c r="M117" s="241" t="str">
        <f t="shared" ref="M117:N125" si="199">A117</f>
        <v>С116</v>
      </c>
      <c r="N117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7" s="241" t="str">
        <f t="shared" ref="O117:O124" si="200">D117</f>
        <v>Полное-огенный шар</v>
      </c>
      <c r="P117" s="241" t="s">
        <v>85</v>
      </c>
      <c r="Q117" s="241" t="s">
        <v>85</v>
      </c>
      <c r="R117" s="241" t="s">
        <v>85</v>
      </c>
      <c r="S117" s="241" t="s">
        <v>85</v>
      </c>
      <c r="T117" s="241" t="s">
        <v>85</v>
      </c>
      <c r="U117" s="241" t="s">
        <v>85</v>
      </c>
      <c r="V117" s="241" t="s">
        <v>85</v>
      </c>
      <c r="W117" s="241" t="s">
        <v>85</v>
      </c>
      <c r="X117" s="241" t="s">
        <v>85</v>
      </c>
      <c r="Y117" s="241" t="s">
        <v>85</v>
      </c>
      <c r="Z117" s="241" t="s">
        <v>85</v>
      </c>
      <c r="AA117" s="241" t="s">
        <v>85</v>
      </c>
      <c r="AB117" s="241" t="s">
        <v>85</v>
      </c>
      <c r="AC117" s="241" t="s">
        <v>85</v>
      </c>
      <c r="AD117" s="241" t="s">
        <v>85</v>
      </c>
      <c r="AE117" s="241">
        <v>83.5</v>
      </c>
      <c r="AF117" s="241">
        <v>126.5</v>
      </c>
      <c r="AG117" s="241">
        <v>152.5</v>
      </c>
      <c r="AH117" s="241">
        <v>198.5</v>
      </c>
      <c r="AI117" s="241" t="s">
        <v>85</v>
      </c>
      <c r="AJ117" s="242">
        <v>4</v>
      </c>
      <c r="AK117" s="242">
        <v>8</v>
      </c>
      <c r="AL117" s="243">
        <v>26</v>
      </c>
      <c r="AM117" s="243">
        <v>2.7E-2</v>
      </c>
      <c r="AN117" s="243">
        <v>12</v>
      </c>
      <c r="AQ117" s="244">
        <f>AM117*I117+AL117</f>
        <v>34.383499999999998</v>
      </c>
      <c r="AR117" s="244">
        <f>0.1*AQ117</f>
        <v>3.4383499999999998</v>
      </c>
      <c r="AS117" s="245">
        <f>AJ117*3+0.25*AK117</f>
        <v>14</v>
      </c>
      <c r="AT117" s="245">
        <f>SUM(AQ117:AS117)/4</f>
        <v>12.955462499999999</v>
      </c>
      <c r="AU117" s="244">
        <f>10068.2*J117*POWER(10,-6)</f>
        <v>9.3785282999999997E-2</v>
      </c>
      <c r="AV117" s="245">
        <f t="shared" ref="AV117:AV125" si="201">AU117+AT117+AS117+AR117+AQ117</f>
        <v>64.871097782999996</v>
      </c>
      <c r="AW117" s="246">
        <f>AJ117*H117</f>
        <v>3.9999999999999998E-7</v>
      </c>
      <c r="AX117" s="246">
        <f>H117*AK117</f>
        <v>7.9999999999999996E-7</v>
      </c>
      <c r="AY117" s="246">
        <f>H117*AV117</f>
        <v>6.4871097782999994E-6</v>
      </c>
    </row>
    <row r="118" spans="1:51" s="241" customFormat="1" x14ac:dyDescent="0.3">
      <c r="A118" s="48" t="s">
        <v>552</v>
      </c>
      <c r="B118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8" s="53" t="s">
        <v>211</v>
      </c>
      <c r="D118" s="234" t="s">
        <v>63</v>
      </c>
      <c r="E118" s="247">
        <f>E117</f>
        <v>9.9999999999999995E-7</v>
      </c>
      <c r="F118" s="248">
        <f>F117</f>
        <v>2</v>
      </c>
      <c r="G118" s="232">
        <v>0.19</v>
      </c>
      <c r="H118" s="236">
        <f t="shared" ref="H118:H125" si="202">E118*F118*G118</f>
        <v>3.7999999999999996E-7</v>
      </c>
      <c r="I118" s="249">
        <f>I117</f>
        <v>310.5</v>
      </c>
      <c r="J118" s="257">
        <v>1.98</v>
      </c>
      <c r="K118" s="250" t="s">
        <v>185</v>
      </c>
      <c r="L118" s="251">
        <v>4</v>
      </c>
      <c r="M118" s="241" t="str">
        <f t="shared" si="199"/>
        <v>С117</v>
      </c>
      <c r="N118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8" s="241" t="str">
        <f t="shared" si="200"/>
        <v>Полное-взрыв</v>
      </c>
      <c r="P118" s="241" t="s">
        <v>85</v>
      </c>
      <c r="Q118" s="241" t="s">
        <v>85</v>
      </c>
      <c r="R118" s="241" t="s">
        <v>85</v>
      </c>
      <c r="S118" s="241" t="s">
        <v>85</v>
      </c>
      <c r="T118" s="241">
        <v>0</v>
      </c>
      <c r="U118" s="241">
        <v>87.6</v>
      </c>
      <c r="V118" s="241">
        <v>249.6</v>
      </c>
      <c r="W118" s="241">
        <v>634.6</v>
      </c>
      <c r="X118" s="241">
        <v>1072.5999999999999</v>
      </c>
      <c r="Y118" s="241" t="s">
        <v>85</v>
      </c>
      <c r="Z118" s="241" t="s">
        <v>85</v>
      </c>
      <c r="AA118" s="241" t="s">
        <v>85</v>
      </c>
      <c r="AB118" s="241" t="s">
        <v>85</v>
      </c>
      <c r="AC118" s="241" t="s">
        <v>85</v>
      </c>
      <c r="AD118" s="241" t="s">
        <v>85</v>
      </c>
      <c r="AE118" s="241" t="s">
        <v>85</v>
      </c>
      <c r="AF118" s="241" t="s">
        <v>85</v>
      </c>
      <c r="AG118" s="241" t="s">
        <v>85</v>
      </c>
      <c r="AH118" s="241" t="s">
        <v>85</v>
      </c>
      <c r="AI118" s="241" t="s">
        <v>85</v>
      </c>
      <c r="AJ118" s="242">
        <v>6</v>
      </c>
      <c r="AK118" s="242">
        <v>10</v>
      </c>
      <c r="AL118" s="241">
        <f>AL117</f>
        <v>26</v>
      </c>
      <c r="AM118" s="241">
        <f>AM117</f>
        <v>2.7E-2</v>
      </c>
      <c r="AN118" s="241">
        <f>AN117</f>
        <v>12</v>
      </c>
      <c r="AQ118" s="244">
        <f>AM118*I118+AL118</f>
        <v>34.383499999999998</v>
      </c>
      <c r="AR118" s="244">
        <f t="shared" ref="AR118:AR124" si="203">0.1*AQ118</f>
        <v>3.4383499999999998</v>
      </c>
      <c r="AS118" s="245">
        <f t="shared" ref="AS118:AS124" si="204">AJ118*3+0.25*AK118</f>
        <v>20.5</v>
      </c>
      <c r="AT118" s="245">
        <f t="shared" ref="AT118:AT124" si="205">SUM(AQ118:AS118)/4</f>
        <v>14.580462499999999</v>
      </c>
      <c r="AU118" s="244">
        <f>10068.2*J118*POWER(10,-6)*10</f>
        <v>0.19935036</v>
      </c>
      <c r="AV118" s="245">
        <f t="shared" si="201"/>
        <v>73.101662860000005</v>
      </c>
      <c r="AW118" s="246">
        <f t="shared" ref="AW118:AW124" si="206">AJ118*H118</f>
        <v>2.2799999999999998E-6</v>
      </c>
      <c r="AX118" s="246">
        <f t="shared" ref="AX118:AX124" si="207">H118*AK118</f>
        <v>3.7999999999999996E-6</v>
      </c>
      <c r="AY118" s="246">
        <f t="shared" ref="AY118" si="208">H118*AV118</f>
        <v>2.7778631886799999E-5</v>
      </c>
    </row>
    <row r="119" spans="1:51" s="241" customFormat="1" x14ac:dyDescent="0.3">
      <c r="A119" s="48" t="s">
        <v>553</v>
      </c>
      <c r="B119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9" s="53" t="s">
        <v>256</v>
      </c>
      <c r="D119" s="234" t="s">
        <v>180</v>
      </c>
      <c r="E119" s="247">
        <f>E117</f>
        <v>9.9999999999999995E-7</v>
      </c>
      <c r="F119" s="248">
        <f t="shared" ref="F119:F125" si="209">F118</f>
        <v>2</v>
      </c>
      <c r="G119" s="232">
        <v>0.76</v>
      </c>
      <c r="H119" s="236">
        <f t="shared" si="202"/>
        <v>1.5199999999999998E-6</v>
      </c>
      <c r="I119" s="249">
        <f>I117</f>
        <v>310.5</v>
      </c>
      <c r="J119" s="257">
        <v>0.69699999999999995</v>
      </c>
      <c r="K119" s="250" t="s">
        <v>186</v>
      </c>
      <c r="L119" s="251">
        <v>15</v>
      </c>
      <c r="M119" s="241" t="str">
        <f t="shared" si="199"/>
        <v>С118</v>
      </c>
      <c r="N119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9" s="241" t="str">
        <f t="shared" si="200"/>
        <v>Полное-токси</v>
      </c>
      <c r="P119" s="241" t="s">
        <v>85</v>
      </c>
      <c r="Q119" s="241" t="s">
        <v>85</v>
      </c>
      <c r="R119" s="241" t="s">
        <v>85</v>
      </c>
      <c r="S119" s="241" t="s">
        <v>85</v>
      </c>
      <c r="T119" s="241" t="s">
        <v>85</v>
      </c>
      <c r="U119" s="241" t="s">
        <v>85</v>
      </c>
      <c r="V119" s="241" t="s">
        <v>85</v>
      </c>
      <c r="W119" s="241" t="s">
        <v>85</v>
      </c>
      <c r="X119" s="241" t="s">
        <v>85</v>
      </c>
      <c r="Y119" s="241" t="s">
        <v>85</v>
      </c>
      <c r="Z119" s="241" t="s">
        <v>85</v>
      </c>
      <c r="AA119" s="241" t="s">
        <v>85</v>
      </c>
      <c r="AB119" s="241" t="s">
        <v>85</v>
      </c>
      <c r="AC119" s="241">
        <v>87.1</v>
      </c>
      <c r="AD119" s="241">
        <v>254.4</v>
      </c>
      <c r="AE119" s="241" t="s">
        <v>85</v>
      </c>
      <c r="AF119" s="241" t="s">
        <v>85</v>
      </c>
      <c r="AG119" s="241" t="s">
        <v>85</v>
      </c>
      <c r="AH119" s="241" t="s">
        <v>85</v>
      </c>
      <c r="AI119" s="241" t="s">
        <v>85</v>
      </c>
      <c r="AJ119" s="241">
        <v>3</v>
      </c>
      <c r="AK119" s="241">
        <v>10</v>
      </c>
      <c r="AL119" s="241">
        <f>AL117</f>
        <v>26</v>
      </c>
      <c r="AM119" s="241">
        <f>AM117</f>
        <v>2.7E-2</v>
      </c>
      <c r="AN119" s="241">
        <f>AN117</f>
        <v>12</v>
      </c>
      <c r="AQ119" s="244">
        <f>AM119*I119*0.1+AL119</f>
        <v>26.838349999999998</v>
      </c>
      <c r="AR119" s="244">
        <f t="shared" si="203"/>
        <v>2.6838350000000002</v>
      </c>
      <c r="AS119" s="245">
        <f t="shared" si="204"/>
        <v>11.5</v>
      </c>
      <c r="AT119" s="245">
        <f t="shared" si="205"/>
        <v>10.25554625</v>
      </c>
      <c r="AU119" s="244">
        <f>1333*J117*POWER(10,-6)</f>
        <v>1.2416894999999997E-2</v>
      </c>
      <c r="AV119" s="245">
        <f t="shared" si="201"/>
        <v>51.290148144999996</v>
      </c>
      <c r="AW119" s="246">
        <f t="shared" si="206"/>
        <v>4.5599999999999995E-6</v>
      </c>
      <c r="AX119" s="246">
        <f t="shared" si="207"/>
        <v>1.5199999999999998E-5</v>
      </c>
      <c r="AY119" s="246">
        <f>H119*AV119</f>
        <v>7.7961025180399982E-5</v>
      </c>
    </row>
    <row r="120" spans="1:51" s="241" customFormat="1" x14ac:dyDescent="0.3">
      <c r="A120" s="48" t="s">
        <v>554</v>
      </c>
      <c r="B120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0" s="53" t="s">
        <v>222</v>
      </c>
      <c r="D120" s="234" t="s">
        <v>223</v>
      </c>
      <c r="E120" s="235">
        <v>1.0000000000000001E-5</v>
      </c>
      <c r="F120" s="248">
        <f t="shared" si="209"/>
        <v>2</v>
      </c>
      <c r="G120" s="232">
        <v>4.0000000000000008E-2</v>
      </c>
      <c r="H120" s="236">
        <f t="shared" si="202"/>
        <v>8.0000000000000018E-7</v>
      </c>
      <c r="I120" s="249">
        <f>0.15*I117</f>
        <v>46.574999999999996</v>
      </c>
      <c r="J120" s="238">
        <f>I120</f>
        <v>46.574999999999996</v>
      </c>
      <c r="K120" s="250" t="s">
        <v>188</v>
      </c>
      <c r="L120" s="251">
        <v>45390</v>
      </c>
      <c r="M120" s="241" t="str">
        <f t="shared" si="199"/>
        <v>С119</v>
      </c>
      <c r="N120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0" s="241" t="str">
        <f t="shared" si="200"/>
        <v>Частичное факел</v>
      </c>
      <c r="P120" s="241" t="s">
        <v>85</v>
      </c>
      <c r="Q120" s="241" t="s">
        <v>85</v>
      </c>
      <c r="R120" s="241" t="s">
        <v>85</v>
      </c>
      <c r="S120" s="241" t="s">
        <v>85</v>
      </c>
      <c r="T120" s="241" t="s">
        <v>85</v>
      </c>
      <c r="U120" s="241" t="s">
        <v>85</v>
      </c>
      <c r="V120" s="241" t="s">
        <v>85</v>
      </c>
      <c r="W120" s="241" t="s">
        <v>85</v>
      </c>
      <c r="X120" s="241" t="s">
        <v>85</v>
      </c>
      <c r="Y120" s="241">
        <v>44</v>
      </c>
      <c r="Z120" s="241">
        <v>7</v>
      </c>
      <c r="AA120" s="241" t="s">
        <v>85</v>
      </c>
      <c r="AB120" s="241" t="s">
        <v>85</v>
      </c>
      <c r="AC120" s="241" t="s">
        <v>85</v>
      </c>
      <c r="AD120" s="241" t="s">
        <v>85</v>
      </c>
      <c r="AE120" s="241" t="s">
        <v>85</v>
      </c>
      <c r="AF120" s="241" t="s">
        <v>85</v>
      </c>
      <c r="AG120" s="241" t="s">
        <v>85</v>
      </c>
      <c r="AH120" s="241" t="s">
        <v>85</v>
      </c>
      <c r="AI120" s="241" t="s">
        <v>85</v>
      </c>
      <c r="AJ120" s="241">
        <v>2</v>
      </c>
      <c r="AK120" s="241">
        <v>3</v>
      </c>
      <c r="AL120" s="241">
        <f>0.1*$AL117</f>
        <v>2.6</v>
      </c>
      <c r="AM120" s="241">
        <f>AM118</f>
        <v>2.7E-2</v>
      </c>
      <c r="AN120" s="241">
        <f>AN117</f>
        <v>12</v>
      </c>
      <c r="AQ120" s="244">
        <f>AM120*I120*0.1+AL120</f>
        <v>2.7257525</v>
      </c>
      <c r="AR120" s="244">
        <f t="shared" si="203"/>
        <v>0.27257524999999999</v>
      </c>
      <c r="AS120" s="245">
        <f t="shared" si="204"/>
        <v>6.75</v>
      </c>
      <c r="AT120" s="245">
        <f t="shared" si="205"/>
        <v>2.4370819374999999</v>
      </c>
      <c r="AU120" s="244">
        <f>10068.2*J120*POWER(10,-6)</f>
        <v>0.46892641499999999</v>
      </c>
      <c r="AV120" s="245">
        <f t="shared" si="201"/>
        <v>12.654336102499999</v>
      </c>
      <c r="AW120" s="246">
        <f t="shared" si="206"/>
        <v>1.6000000000000004E-6</v>
      </c>
      <c r="AX120" s="246">
        <f t="shared" si="207"/>
        <v>2.4000000000000007E-6</v>
      </c>
      <c r="AY120" s="246">
        <f t="shared" ref="AY120:AY124" si="210">H120*AV120</f>
        <v>1.0123468882000002E-5</v>
      </c>
    </row>
    <row r="121" spans="1:51" s="241" customFormat="1" x14ac:dyDescent="0.3">
      <c r="A121" s="48" t="s">
        <v>555</v>
      </c>
      <c r="B121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1" s="53" t="s">
        <v>257</v>
      </c>
      <c r="D121" s="234" t="s">
        <v>181</v>
      </c>
      <c r="E121" s="247">
        <f>E120</f>
        <v>1.0000000000000001E-5</v>
      </c>
      <c r="F121" s="248">
        <f t="shared" si="209"/>
        <v>2</v>
      </c>
      <c r="G121" s="232">
        <v>0.16000000000000003</v>
      </c>
      <c r="H121" s="236">
        <f t="shared" si="202"/>
        <v>3.2000000000000007E-6</v>
      </c>
      <c r="I121" s="249">
        <f>0.15*I117</f>
        <v>46.574999999999996</v>
      </c>
      <c r="J121" s="238">
        <f>J119*0.15</f>
        <v>0.10454999999999999</v>
      </c>
      <c r="K121" s="250" t="s">
        <v>189</v>
      </c>
      <c r="L121" s="251">
        <v>3</v>
      </c>
      <c r="M121" s="241" t="str">
        <f t="shared" si="199"/>
        <v>С120</v>
      </c>
      <c r="N121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1" s="241" t="str">
        <f t="shared" si="200"/>
        <v>Частичное-токси</v>
      </c>
      <c r="P121" s="241" t="s">
        <v>85</v>
      </c>
      <c r="Q121" s="241" t="s">
        <v>85</v>
      </c>
      <c r="R121" s="241" t="s">
        <v>85</v>
      </c>
      <c r="S121" s="241" t="s">
        <v>85</v>
      </c>
      <c r="T121" s="241" t="s">
        <v>85</v>
      </c>
      <c r="U121" s="241" t="s">
        <v>85</v>
      </c>
      <c r="V121" s="241" t="s">
        <v>85</v>
      </c>
      <c r="W121" s="241" t="s">
        <v>85</v>
      </c>
      <c r="X121" s="241" t="s">
        <v>85</v>
      </c>
      <c r="Y121" s="241" t="s">
        <v>85</v>
      </c>
      <c r="Z121" s="241" t="s">
        <v>85</v>
      </c>
      <c r="AA121" s="241" t="s">
        <v>85</v>
      </c>
      <c r="AB121" s="241" t="s">
        <v>85</v>
      </c>
      <c r="AC121" s="241">
        <v>13.1</v>
      </c>
      <c r="AD121" s="241">
        <v>38.200000000000003</v>
      </c>
      <c r="AE121" s="241" t="s">
        <v>85</v>
      </c>
      <c r="AF121" s="241" t="s">
        <v>85</v>
      </c>
      <c r="AG121" s="241" t="s">
        <v>85</v>
      </c>
      <c r="AH121" s="241" t="s">
        <v>85</v>
      </c>
      <c r="AI121" s="241" t="s">
        <v>85</v>
      </c>
      <c r="AJ121" s="241">
        <v>1</v>
      </c>
      <c r="AK121" s="241">
        <v>1</v>
      </c>
      <c r="AL121" s="241">
        <f t="shared" ref="AL121:AL124" si="211">0.1*$AL118</f>
        <v>2.6</v>
      </c>
      <c r="AM121" s="241">
        <f>AM117</f>
        <v>2.7E-2</v>
      </c>
      <c r="AN121" s="241">
        <f>ROUNDUP(AN117/3,0)</f>
        <v>4</v>
      </c>
      <c r="AQ121" s="244">
        <f>AM121*I121+AL121</f>
        <v>3.8575249999999999</v>
      </c>
      <c r="AR121" s="244">
        <f t="shared" si="203"/>
        <v>0.3857525</v>
      </c>
      <c r="AS121" s="245">
        <f t="shared" si="204"/>
        <v>3.25</v>
      </c>
      <c r="AT121" s="245">
        <f t="shared" si="205"/>
        <v>1.8733193749999999</v>
      </c>
      <c r="AU121" s="244">
        <f>1333*J118*POWER(10,-6)*10</f>
        <v>2.6393400000000001E-2</v>
      </c>
      <c r="AV121" s="245">
        <f t="shared" si="201"/>
        <v>9.3929902749999989</v>
      </c>
      <c r="AW121" s="246">
        <f t="shared" si="206"/>
        <v>3.2000000000000007E-6</v>
      </c>
      <c r="AX121" s="246">
        <f t="shared" si="207"/>
        <v>3.2000000000000007E-6</v>
      </c>
      <c r="AY121" s="246">
        <f t="shared" si="210"/>
        <v>3.0057568880000002E-5</v>
      </c>
    </row>
    <row r="122" spans="1:51" s="241" customFormat="1" x14ac:dyDescent="0.3">
      <c r="A122" s="48" t="s">
        <v>556</v>
      </c>
      <c r="B122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2" s="53" t="s">
        <v>224</v>
      </c>
      <c r="D122" s="234" t="s">
        <v>223</v>
      </c>
      <c r="E122" s="247">
        <f>E121</f>
        <v>1.0000000000000001E-5</v>
      </c>
      <c r="F122" s="248">
        <f t="shared" si="209"/>
        <v>2</v>
      </c>
      <c r="G122" s="232">
        <v>4.0000000000000008E-2</v>
      </c>
      <c r="H122" s="236">
        <f t="shared" si="202"/>
        <v>8.0000000000000018E-7</v>
      </c>
      <c r="I122" s="249">
        <f>I120*0.15</f>
        <v>6.9862499999999992</v>
      </c>
      <c r="J122" s="238">
        <f>I122*0.25</f>
        <v>1.7465624999999998</v>
      </c>
      <c r="K122" s="253" t="s">
        <v>200</v>
      </c>
      <c r="L122" s="254">
        <v>22</v>
      </c>
      <c r="M122" s="241" t="str">
        <f t="shared" si="199"/>
        <v>С121</v>
      </c>
      <c r="N122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2" s="241" t="str">
        <f t="shared" si="200"/>
        <v>Частичное факел</v>
      </c>
      <c r="P122" s="241" t="s">
        <v>85</v>
      </c>
      <c r="Q122" s="241" t="s">
        <v>85</v>
      </c>
      <c r="R122" s="241" t="s">
        <v>85</v>
      </c>
      <c r="S122" s="241" t="s">
        <v>85</v>
      </c>
      <c r="T122" s="241" t="s">
        <v>85</v>
      </c>
      <c r="U122" s="241" t="s">
        <v>85</v>
      </c>
      <c r="V122" s="241" t="s">
        <v>85</v>
      </c>
      <c r="W122" s="241" t="s">
        <v>85</v>
      </c>
      <c r="X122" s="241" t="s">
        <v>85</v>
      </c>
      <c r="Y122" s="241">
        <v>15</v>
      </c>
      <c r="Z122" s="241">
        <v>3</v>
      </c>
      <c r="AA122" s="241" t="s">
        <v>85</v>
      </c>
      <c r="AB122" s="241" t="s">
        <v>85</v>
      </c>
      <c r="AC122" s="241" t="s">
        <v>85</v>
      </c>
      <c r="AD122" s="241" t="s">
        <v>85</v>
      </c>
      <c r="AE122" s="241" t="s">
        <v>85</v>
      </c>
      <c r="AF122" s="241" t="s">
        <v>85</v>
      </c>
      <c r="AG122" s="241" t="s">
        <v>85</v>
      </c>
      <c r="AH122" s="241" t="s">
        <v>85</v>
      </c>
      <c r="AI122" s="241" t="s">
        <v>85</v>
      </c>
      <c r="AJ122" s="241">
        <v>1</v>
      </c>
      <c r="AK122" s="241">
        <v>1</v>
      </c>
      <c r="AL122" s="241">
        <f t="shared" si="211"/>
        <v>2.6</v>
      </c>
      <c r="AM122" s="241">
        <f>AM117</f>
        <v>2.7E-2</v>
      </c>
      <c r="AN122" s="241">
        <f>AN121</f>
        <v>4</v>
      </c>
      <c r="AQ122" s="244">
        <f t="shared" ref="AQ122:AQ123" si="212">AM122*I122+AL122</f>
        <v>2.78862875</v>
      </c>
      <c r="AR122" s="244">
        <f t="shared" si="203"/>
        <v>0.27886287500000001</v>
      </c>
      <c r="AS122" s="245">
        <f t="shared" si="204"/>
        <v>3.25</v>
      </c>
      <c r="AT122" s="245">
        <f t="shared" si="205"/>
        <v>1.5793729062500002</v>
      </c>
      <c r="AU122" s="244">
        <f>10068.2*J122*POWER(10,-6)</f>
        <v>1.7584740562499999E-2</v>
      </c>
      <c r="AV122" s="245">
        <f t="shared" si="201"/>
        <v>7.9144492718124999</v>
      </c>
      <c r="AW122" s="246">
        <f t="shared" si="206"/>
        <v>8.0000000000000018E-7</v>
      </c>
      <c r="AX122" s="246">
        <f t="shared" si="207"/>
        <v>8.0000000000000018E-7</v>
      </c>
      <c r="AY122" s="246">
        <f t="shared" si="210"/>
        <v>6.3315594174500016E-6</v>
      </c>
    </row>
    <row r="123" spans="1:51" s="241" customFormat="1" x14ac:dyDescent="0.3">
      <c r="A123" s="48" t="s">
        <v>557</v>
      </c>
      <c r="B123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3" s="53" t="s">
        <v>225</v>
      </c>
      <c r="D123" s="234" t="s">
        <v>174</v>
      </c>
      <c r="E123" s="247">
        <f>E121</f>
        <v>1.0000000000000001E-5</v>
      </c>
      <c r="F123" s="248">
        <f t="shared" si="209"/>
        <v>2</v>
      </c>
      <c r="G123" s="232">
        <v>0.15200000000000002</v>
      </c>
      <c r="H123" s="236">
        <f t="shared" si="202"/>
        <v>3.0400000000000005E-6</v>
      </c>
      <c r="I123" s="249">
        <f>I120*0.15</f>
        <v>6.9862499999999992</v>
      </c>
      <c r="J123" s="238">
        <f>J122</f>
        <v>1.7465624999999998</v>
      </c>
      <c r="K123" s="250"/>
      <c r="L123" s="251"/>
      <c r="M123" s="241" t="str">
        <f t="shared" si="199"/>
        <v>С122</v>
      </c>
      <c r="N123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3" s="241" t="str">
        <f t="shared" si="200"/>
        <v>Частичное-пожар-вспышка</v>
      </c>
      <c r="P123" s="241" t="s">
        <v>85</v>
      </c>
      <c r="Q123" s="241" t="s">
        <v>85</v>
      </c>
      <c r="R123" s="241" t="s">
        <v>85</v>
      </c>
      <c r="S123" s="241" t="s">
        <v>85</v>
      </c>
      <c r="T123" s="241" t="s">
        <v>85</v>
      </c>
      <c r="U123" s="241" t="s">
        <v>85</v>
      </c>
      <c r="V123" s="241" t="s">
        <v>85</v>
      </c>
      <c r="W123" s="241" t="s">
        <v>85</v>
      </c>
      <c r="X123" s="241" t="s">
        <v>85</v>
      </c>
      <c r="Y123" s="241" t="s">
        <v>85</v>
      </c>
      <c r="Z123" s="241" t="s">
        <v>85</v>
      </c>
      <c r="AA123" s="241">
        <v>40.29</v>
      </c>
      <c r="AB123" s="241">
        <v>48.35</v>
      </c>
      <c r="AC123" s="241" t="s">
        <v>85</v>
      </c>
      <c r="AD123" s="241" t="s">
        <v>85</v>
      </c>
      <c r="AE123" s="241" t="s">
        <v>85</v>
      </c>
      <c r="AF123" s="241" t="s">
        <v>85</v>
      </c>
      <c r="AG123" s="241" t="s">
        <v>85</v>
      </c>
      <c r="AH123" s="241" t="s">
        <v>85</v>
      </c>
      <c r="AI123" s="241" t="s">
        <v>85</v>
      </c>
      <c r="AJ123" s="241">
        <v>2</v>
      </c>
      <c r="AK123" s="241">
        <v>3</v>
      </c>
      <c r="AL123" s="241">
        <f t="shared" si="211"/>
        <v>0.26</v>
      </c>
      <c r="AM123" s="241">
        <f>AM117</f>
        <v>2.7E-2</v>
      </c>
      <c r="AN123" s="241">
        <f>ROUNDUP(AN117/3,0)</f>
        <v>4</v>
      </c>
      <c r="AQ123" s="244">
        <f t="shared" si="212"/>
        <v>0.44862875000000002</v>
      </c>
      <c r="AR123" s="244">
        <f t="shared" si="203"/>
        <v>4.4862875000000003E-2</v>
      </c>
      <c r="AS123" s="245">
        <f t="shared" si="204"/>
        <v>6.75</v>
      </c>
      <c r="AT123" s="245">
        <f t="shared" si="205"/>
        <v>1.81087290625</v>
      </c>
      <c r="AU123" s="244">
        <f>10068.2*J123*POWER(10,-6)</f>
        <v>1.7584740562499999E-2</v>
      </c>
      <c r="AV123" s="245">
        <f t="shared" si="201"/>
        <v>9.0719492718124997</v>
      </c>
      <c r="AW123" s="246">
        <f t="shared" si="206"/>
        <v>6.0800000000000011E-6</v>
      </c>
      <c r="AX123" s="246">
        <f t="shared" si="207"/>
        <v>9.1200000000000008E-6</v>
      </c>
      <c r="AY123" s="246">
        <f t="shared" si="210"/>
        <v>2.7578725786310005E-5</v>
      </c>
    </row>
    <row r="124" spans="1:51" s="241" customFormat="1" ht="15" thickBot="1" x14ac:dyDescent="0.35">
      <c r="A124" s="48" t="s">
        <v>558</v>
      </c>
      <c r="B124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4" s="53" t="s">
        <v>228</v>
      </c>
      <c r="D124" s="234" t="s">
        <v>181</v>
      </c>
      <c r="E124" s="247">
        <f>E121</f>
        <v>1.0000000000000001E-5</v>
      </c>
      <c r="F124" s="248">
        <f t="shared" si="209"/>
        <v>2</v>
      </c>
      <c r="G124" s="232">
        <v>0.6080000000000001</v>
      </c>
      <c r="H124" s="236">
        <f t="shared" si="202"/>
        <v>1.2160000000000002E-5</v>
      </c>
      <c r="I124" s="249">
        <f>I120*0.15</f>
        <v>6.9862499999999992</v>
      </c>
      <c r="J124" s="238">
        <f>0.15*J122</f>
        <v>0.26198437499999994</v>
      </c>
      <c r="K124" s="255"/>
      <c r="L124" s="256"/>
      <c r="M124" s="241" t="str">
        <f t="shared" si="199"/>
        <v>С123</v>
      </c>
      <c r="N124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4" s="241" t="str">
        <f t="shared" si="200"/>
        <v>Частичное-токси</v>
      </c>
      <c r="P124" s="241" t="s">
        <v>85</v>
      </c>
      <c r="Q124" s="241" t="s">
        <v>85</v>
      </c>
      <c r="R124" s="241" t="s">
        <v>85</v>
      </c>
      <c r="S124" s="241" t="s">
        <v>85</v>
      </c>
      <c r="T124" s="241" t="s">
        <v>85</v>
      </c>
      <c r="U124" s="241" t="s">
        <v>85</v>
      </c>
      <c r="V124" s="241" t="s">
        <v>85</v>
      </c>
      <c r="W124" s="241" t="s">
        <v>85</v>
      </c>
      <c r="X124" s="241" t="s">
        <v>85</v>
      </c>
      <c r="Y124" s="241" t="s">
        <v>85</v>
      </c>
      <c r="Z124" s="241" t="s">
        <v>85</v>
      </c>
      <c r="AA124" s="241" t="s">
        <v>85</v>
      </c>
      <c r="AB124" s="241" t="s">
        <v>85</v>
      </c>
      <c r="AC124" s="241">
        <v>32.700000000000003</v>
      </c>
      <c r="AD124" s="241">
        <v>95.6</v>
      </c>
      <c r="AE124" s="241" t="s">
        <v>85</v>
      </c>
      <c r="AF124" s="241" t="s">
        <v>85</v>
      </c>
      <c r="AG124" s="241" t="s">
        <v>85</v>
      </c>
      <c r="AH124" s="241" t="s">
        <v>85</v>
      </c>
      <c r="AI124" s="241" t="s">
        <v>85</v>
      </c>
      <c r="AJ124" s="241">
        <v>1</v>
      </c>
      <c r="AK124" s="241">
        <v>1</v>
      </c>
      <c r="AL124" s="241">
        <f t="shared" si="211"/>
        <v>0.26</v>
      </c>
      <c r="AM124" s="241">
        <f>AM117</f>
        <v>2.7E-2</v>
      </c>
      <c r="AN124" s="241">
        <f>ROUNDUP(AN117/3,0)</f>
        <v>4</v>
      </c>
      <c r="AQ124" s="244">
        <f>AM124*I124*0.1+AL124</f>
        <v>0.27886287500000001</v>
      </c>
      <c r="AR124" s="244">
        <f t="shared" si="203"/>
        <v>2.7886287500000002E-2</v>
      </c>
      <c r="AS124" s="245">
        <f t="shared" si="204"/>
        <v>3.25</v>
      </c>
      <c r="AT124" s="245">
        <f t="shared" si="205"/>
        <v>0.88918729062500002</v>
      </c>
      <c r="AU124" s="244">
        <f>1333*J122*POWER(10,-6)</f>
        <v>2.3281678124999999E-3</v>
      </c>
      <c r="AV124" s="245">
        <f t="shared" si="201"/>
        <v>4.4482646209374996</v>
      </c>
      <c r="AW124" s="246">
        <f t="shared" si="206"/>
        <v>1.2160000000000002E-5</v>
      </c>
      <c r="AX124" s="246">
        <f t="shared" si="207"/>
        <v>1.2160000000000002E-5</v>
      </c>
      <c r="AY124" s="246">
        <f t="shared" si="210"/>
        <v>5.4090897790600007E-5</v>
      </c>
    </row>
    <row r="125" spans="1:51" s="241" customFormat="1" ht="15" thickBot="1" x14ac:dyDescent="0.35">
      <c r="A125" s="48" t="s">
        <v>559</v>
      </c>
      <c r="B125" s="296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5" s="296" t="s">
        <v>354</v>
      </c>
      <c r="D125" s="296" t="s">
        <v>355</v>
      </c>
      <c r="E125" s="297">
        <v>2.5000000000000001E-5</v>
      </c>
      <c r="F125" s="248">
        <f t="shared" si="209"/>
        <v>2</v>
      </c>
      <c r="G125" s="296">
        <v>1</v>
      </c>
      <c r="H125" s="298">
        <f t="shared" si="202"/>
        <v>5.0000000000000002E-5</v>
      </c>
      <c r="I125" s="299">
        <f>I117</f>
        <v>310.5</v>
      </c>
      <c r="J125" s="299">
        <f>I125*0.07</f>
        <v>21.735000000000003</v>
      </c>
      <c r="K125" s="296"/>
      <c r="L125" s="296"/>
      <c r="M125" s="300" t="str">
        <f t="shared" si="199"/>
        <v>С124</v>
      </c>
      <c r="N125" s="300"/>
      <c r="O125" s="300"/>
      <c r="P125" s="300">
        <v>37.299999999999997</v>
      </c>
      <c r="Q125" s="300">
        <v>51</v>
      </c>
      <c r="R125" s="300">
        <v>72.5</v>
      </c>
      <c r="S125" s="300">
        <v>132.19999999999999</v>
      </c>
      <c r="T125" s="300" t="s">
        <v>85</v>
      </c>
      <c r="U125" s="300" t="s">
        <v>85</v>
      </c>
      <c r="V125" s="300" t="s">
        <v>85</v>
      </c>
      <c r="W125" s="300" t="s">
        <v>85</v>
      </c>
      <c r="X125" s="300" t="s">
        <v>85</v>
      </c>
      <c r="Y125" s="300" t="s">
        <v>85</v>
      </c>
      <c r="Z125" s="300" t="s">
        <v>85</v>
      </c>
      <c r="AA125" s="300" t="s">
        <v>85</v>
      </c>
      <c r="AB125" s="300" t="s">
        <v>85</v>
      </c>
      <c r="AC125" s="300" t="s">
        <v>85</v>
      </c>
      <c r="AD125" s="300" t="s">
        <v>85</v>
      </c>
      <c r="AE125" s="300">
        <v>132.5</v>
      </c>
      <c r="AF125" s="300">
        <v>188.5</v>
      </c>
      <c r="AG125" s="300">
        <v>223.5</v>
      </c>
      <c r="AH125" s="300">
        <v>285.5</v>
      </c>
      <c r="AI125" s="241" t="s">
        <v>85</v>
      </c>
      <c r="AJ125" s="300">
        <v>1</v>
      </c>
      <c r="AK125" s="300">
        <v>2</v>
      </c>
      <c r="AL125" s="300">
        <f>AL117</f>
        <v>26</v>
      </c>
      <c r="AM125" s="300">
        <f>AM117</f>
        <v>2.7E-2</v>
      </c>
      <c r="AN125" s="300">
        <v>5</v>
      </c>
      <c r="AO125" s="300"/>
      <c r="AP125" s="300"/>
      <c r="AQ125" s="301">
        <f>AM125*I125+AL125</f>
        <v>34.383499999999998</v>
      </c>
      <c r="AR125" s="301">
        <f>0.1*AQ125</f>
        <v>3.4383499999999998</v>
      </c>
      <c r="AS125" s="302">
        <f>AJ125*3+0.25*AK125</f>
        <v>3.5</v>
      </c>
      <c r="AT125" s="302">
        <f>SUM(AQ125:AS125)/4</f>
        <v>10.330462499999999</v>
      </c>
      <c r="AU125" s="301">
        <f>10068.2*J125*POWER(10,-6)</f>
        <v>0.21883232700000005</v>
      </c>
      <c r="AV125" s="302">
        <f t="shared" si="201"/>
        <v>51.871144826999995</v>
      </c>
      <c r="AW125" s="303">
        <f>AJ125*H125</f>
        <v>5.0000000000000002E-5</v>
      </c>
      <c r="AX125" s="303">
        <f>H125*AK125</f>
        <v>1E-4</v>
      </c>
      <c r="AY125" s="303">
        <f>H125*AV125</f>
        <v>2.5935572413499997E-3</v>
      </c>
    </row>
    <row r="126" spans="1:51" s="241" customFormat="1" ht="18" customHeight="1" x14ac:dyDescent="0.3">
      <c r="A126" s="48" t="s">
        <v>560</v>
      </c>
      <c r="B126" s="233" t="s">
        <v>352</v>
      </c>
      <c r="C126" s="53" t="s">
        <v>349</v>
      </c>
      <c r="D126" s="234" t="s">
        <v>350</v>
      </c>
      <c r="E126" s="235">
        <v>9.9999999999999995E-7</v>
      </c>
      <c r="F126" s="233">
        <v>2</v>
      </c>
      <c r="G126" s="232">
        <v>0.05</v>
      </c>
      <c r="H126" s="236">
        <f>E126*F126*G126</f>
        <v>9.9999999999999995E-8</v>
      </c>
      <c r="I126" s="237">
        <v>46.64</v>
      </c>
      <c r="J126" s="238">
        <f>0.05*I126</f>
        <v>2.3320000000000003</v>
      </c>
      <c r="K126" s="239" t="s">
        <v>184</v>
      </c>
      <c r="L126" s="240">
        <f>I126*10</f>
        <v>466.4</v>
      </c>
      <c r="M126" s="241" t="str">
        <f t="shared" ref="M126:N134" si="213">A126</f>
        <v>С125</v>
      </c>
      <c r="N126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6" s="241" t="str">
        <f t="shared" ref="O126:O133" si="214">D126</f>
        <v>Полное-огенный шар</v>
      </c>
      <c r="P126" s="241" t="s">
        <v>85</v>
      </c>
      <c r="Q126" s="241" t="s">
        <v>85</v>
      </c>
      <c r="R126" s="241" t="s">
        <v>85</v>
      </c>
      <c r="S126" s="241" t="s">
        <v>85</v>
      </c>
      <c r="T126" s="241" t="s">
        <v>85</v>
      </c>
      <c r="U126" s="241" t="s">
        <v>85</v>
      </c>
      <c r="V126" s="241" t="s">
        <v>85</v>
      </c>
      <c r="W126" s="241" t="s">
        <v>85</v>
      </c>
      <c r="X126" s="241" t="s">
        <v>85</v>
      </c>
      <c r="Y126" s="241" t="s">
        <v>85</v>
      </c>
      <c r="Z126" s="241" t="s">
        <v>85</v>
      </c>
      <c r="AA126" s="241" t="s">
        <v>85</v>
      </c>
      <c r="AB126" s="241" t="s">
        <v>85</v>
      </c>
      <c r="AC126" s="241" t="s">
        <v>85</v>
      </c>
      <c r="AD126" s="241" t="s">
        <v>85</v>
      </c>
      <c r="AE126" s="241">
        <v>33.5</v>
      </c>
      <c r="AF126" s="241">
        <v>63</v>
      </c>
      <c r="AG126" s="241">
        <v>79.5</v>
      </c>
      <c r="AH126" s="241">
        <v>107</v>
      </c>
      <c r="AI126" s="241" t="s">
        <v>85</v>
      </c>
      <c r="AJ126" s="242">
        <v>4</v>
      </c>
      <c r="AK126" s="242">
        <v>8</v>
      </c>
      <c r="AL126" s="243">
        <v>15.23</v>
      </c>
      <c r="AM126" s="243">
        <v>2.7E-2</v>
      </c>
      <c r="AN126" s="243">
        <v>12</v>
      </c>
      <c r="AQ126" s="244">
        <f>AM126*I126+AL126</f>
        <v>16.489280000000001</v>
      </c>
      <c r="AR126" s="244">
        <f>0.1*AQ126</f>
        <v>1.6489280000000002</v>
      </c>
      <c r="AS126" s="245">
        <f>AJ126*3+0.25*AK126</f>
        <v>14</v>
      </c>
      <c r="AT126" s="245">
        <f>SUM(AQ126:AS126)/4</f>
        <v>8.0345520000000015</v>
      </c>
      <c r="AU126" s="244">
        <f>10068.2*J126*POWER(10,-6)</f>
        <v>2.3479042400000004E-2</v>
      </c>
      <c r="AV126" s="245">
        <f t="shared" ref="AV126:AV134" si="215">AU126+AT126+AS126+AR126+AQ126</f>
        <v>40.196239042400009</v>
      </c>
      <c r="AW126" s="246">
        <f>AJ126*H126</f>
        <v>3.9999999999999998E-7</v>
      </c>
      <c r="AX126" s="246">
        <f>H126*AK126</f>
        <v>7.9999999999999996E-7</v>
      </c>
      <c r="AY126" s="246">
        <f>H126*AV126</f>
        <v>4.0196239042400008E-6</v>
      </c>
    </row>
    <row r="127" spans="1:51" s="241" customFormat="1" x14ac:dyDescent="0.3">
      <c r="A127" s="48" t="s">
        <v>561</v>
      </c>
      <c r="B127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7" s="53" t="s">
        <v>211</v>
      </c>
      <c r="D127" s="234" t="s">
        <v>63</v>
      </c>
      <c r="E127" s="247">
        <f>E126</f>
        <v>9.9999999999999995E-7</v>
      </c>
      <c r="F127" s="248">
        <f>F126</f>
        <v>2</v>
      </c>
      <c r="G127" s="232">
        <v>0.19</v>
      </c>
      <c r="H127" s="236">
        <f t="shared" ref="H127:H134" si="216">E127*F127*G127</f>
        <v>3.7999999999999996E-7</v>
      </c>
      <c r="I127" s="249">
        <f>I126</f>
        <v>46.64</v>
      </c>
      <c r="J127" s="257">
        <v>1.22</v>
      </c>
      <c r="K127" s="250" t="s">
        <v>185</v>
      </c>
      <c r="L127" s="251">
        <v>4</v>
      </c>
      <c r="M127" s="241" t="str">
        <f t="shared" si="213"/>
        <v>С126</v>
      </c>
      <c r="N127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7" s="241" t="str">
        <f t="shared" si="214"/>
        <v>Полное-взрыв</v>
      </c>
      <c r="P127" s="241" t="s">
        <v>85</v>
      </c>
      <c r="Q127" s="241" t="s">
        <v>85</v>
      </c>
      <c r="R127" s="241" t="s">
        <v>85</v>
      </c>
      <c r="S127" s="241" t="s">
        <v>85</v>
      </c>
      <c r="T127" s="241">
        <v>0</v>
      </c>
      <c r="U127" s="241">
        <v>68.599999999999994</v>
      </c>
      <c r="V127" s="241">
        <v>195.1</v>
      </c>
      <c r="W127" s="241">
        <v>495.1</v>
      </c>
      <c r="X127" s="241">
        <v>837.1</v>
      </c>
      <c r="Y127" s="241" t="s">
        <v>85</v>
      </c>
      <c r="Z127" s="241" t="s">
        <v>85</v>
      </c>
      <c r="AA127" s="241" t="s">
        <v>85</v>
      </c>
      <c r="AB127" s="241" t="s">
        <v>85</v>
      </c>
      <c r="AC127" s="241" t="s">
        <v>85</v>
      </c>
      <c r="AD127" s="241" t="s">
        <v>85</v>
      </c>
      <c r="AE127" s="241" t="s">
        <v>85</v>
      </c>
      <c r="AF127" s="241" t="s">
        <v>85</v>
      </c>
      <c r="AG127" s="241" t="s">
        <v>85</v>
      </c>
      <c r="AH127" s="241" t="s">
        <v>85</v>
      </c>
      <c r="AI127" s="241" t="s">
        <v>85</v>
      </c>
      <c r="AJ127" s="242">
        <v>6</v>
      </c>
      <c r="AK127" s="242">
        <v>10</v>
      </c>
      <c r="AL127" s="241">
        <f>AL126</f>
        <v>15.23</v>
      </c>
      <c r="AM127" s="241">
        <f>AM126</f>
        <v>2.7E-2</v>
      </c>
      <c r="AN127" s="241">
        <f>AN126</f>
        <v>12</v>
      </c>
      <c r="AQ127" s="244">
        <f>AM127*I127+AL127</f>
        <v>16.489280000000001</v>
      </c>
      <c r="AR127" s="244">
        <f t="shared" ref="AR127:AR133" si="217">0.1*AQ127</f>
        <v>1.6489280000000002</v>
      </c>
      <c r="AS127" s="245">
        <f t="shared" ref="AS127:AS133" si="218">AJ127*3+0.25*AK127</f>
        <v>20.5</v>
      </c>
      <c r="AT127" s="245">
        <f t="shared" ref="AT127:AT133" si="219">SUM(AQ127:AS127)/4</f>
        <v>9.6595520000000015</v>
      </c>
      <c r="AU127" s="244">
        <f>10068.2*J127*POWER(10,-6)*10</f>
        <v>0.12283203999999999</v>
      </c>
      <c r="AV127" s="245">
        <f t="shared" si="215"/>
        <v>48.420592040000002</v>
      </c>
      <c r="AW127" s="246">
        <f t="shared" ref="AW127:AW133" si="220">AJ127*H127</f>
        <v>2.2799999999999998E-6</v>
      </c>
      <c r="AX127" s="246">
        <f t="shared" ref="AX127:AX133" si="221">H127*AK127</f>
        <v>3.7999999999999996E-6</v>
      </c>
      <c r="AY127" s="246">
        <f t="shared" ref="AY127" si="222">H127*AV127</f>
        <v>1.8399824975199998E-5</v>
      </c>
    </row>
    <row r="128" spans="1:51" s="241" customFormat="1" x14ac:dyDescent="0.3">
      <c r="A128" s="48" t="s">
        <v>562</v>
      </c>
      <c r="B128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8" s="53" t="s">
        <v>256</v>
      </c>
      <c r="D128" s="234" t="s">
        <v>180</v>
      </c>
      <c r="E128" s="247">
        <f>E126</f>
        <v>9.9999999999999995E-7</v>
      </c>
      <c r="F128" s="248">
        <f t="shared" ref="F128:F134" si="223">F127</f>
        <v>2</v>
      </c>
      <c r="G128" s="232">
        <v>0.76</v>
      </c>
      <c r="H128" s="236">
        <f t="shared" si="216"/>
        <v>1.5199999999999998E-6</v>
      </c>
      <c r="I128" s="249">
        <f>I126</f>
        <v>46.64</v>
      </c>
      <c r="J128" s="257">
        <v>0.36</v>
      </c>
      <c r="K128" s="250" t="s">
        <v>186</v>
      </c>
      <c r="L128" s="251">
        <v>15</v>
      </c>
      <c r="M128" s="241" t="str">
        <f t="shared" si="213"/>
        <v>С127</v>
      </c>
      <c r="N128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8" s="241" t="str">
        <f t="shared" si="214"/>
        <v>Полное-токси</v>
      </c>
      <c r="P128" s="241" t="s">
        <v>85</v>
      </c>
      <c r="Q128" s="241" t="s">
        <v>85</v>
      </c>
      <c r="R128" s="241" t="s">
        <v>85</v>
      </c>
      <c r="S128" s="241" t="s">
        <v>85</v>
      </c>
      <c r="T128" s="241" t="s">
        <v>85</v>
      </c>
      <c r="U128" s="241" t="s">
        <v>85</v>
      </c>
      <c r="V128" s="241" t="s">
        <v>85</v>
      </c>
      <c r="W128" s="241" t="s">
        <v>85</v>
      </c>
      <c r="X128" s="241" t="s">
        <v>85</v>
      </c>
      <c r="Y128" s="241" t="s">
        <v>85</v>
      </c>
      <c r="Z128" s="322" t="s">
        <v>85</v>
      </c>
      <c r="AA128" s="241" t="s">
        <v>85</v>
      </c>
      <c r="AB128" s="241" t="s">
        <v>85</v>
      </c>
      <c r="AC128" s="241">
        <v>45</v>
      </c>
      <c r="AD128" s="241">
        <v>131.4</v>
      </c>
      <c r="AE128" s="241" t="s">
        <v>85</v>
      </c>
      <c r="AF128" s="241" t="s">
        <v>85</v>
      </c>
      <c r="AG128" s="241" t="s">
        <v>85</v>
      </c>
      <c r="AH128" s="241" t="s">
        <v>85</v>
      </c>
      <c r="AI128" s="241" t="s">
        <v>85</v>
      </c>
      <c r="AJ128" s="241">
        <v>3</v>
      </c>
      <c r="AK128" s="241">
        <v>10</v>
      </c>
      <c r="AL128" s="241">
        <f>AL126</f>
        <v>15.23</v>
      </c>
      <c r="AM128" s="241">
        <f>AM126</f>
        <v>2.7E-2</v>
      </c>
      <c r="AN128" s="241">
        <f>AN126</f>
        <v>12</v>
      </c>
      <c r="AQ128" s="244">
        <f>AM128*I128*0.1+AL128</f>
        <v>15.355928</v>
      </c>
      <c r="AR128" s="244">
        <f t="shared" si="217"/>
        <v>1.5355928000000001</v>
      </c>
      <c r="AS128" s="245">
        <f t="shared" si="218"/>
        <v>11.5</v>
      </c>
      <c r="AT128" s="245">
        <f t="shared" si="219"/>
        <v>7.0978802000000005</v>
      </c>
      <c r="AU128" s="244">
        <f>1333*J126*POWER(10,-6)</f>
        <v>3.1085560000000002E-3</v>
      </c>
      <c r="AV128" s="245">
        <f t="shared" si="215"/>
        <v>35.492509556000002</v>
      </c>
      <c r="AW128" s="246">
        <f t="shared" si="220"/>
        <v>4.5599999999999995E-6</v>
      </c>
      <c r="AX128" s="246">
        <f t="shared" si="221"/>
        <v>1.5199999999999998E-5</v>
      </c>
      <c r="AY128" s="246">
        <f>H128*AV128</f>
        <v>5.3948614525119999E-5</v>
      </c>
    </row>
    <row r="129" spans="1:51" s="241" customFormat="1" x14ac:dyDescent="0.3">
      <c r="A129" s="48" t="s">
        <v>563</v>
      </c>
      <c r="B129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9" s="53" t="s">
        <v>222</v>
      </c>
      <c r="D129" s="234" t="s">
        <v>223</v>
      </c>
      <c r="E129" s="235">
        <v>1.0000000000000001E-5</v>
      </c>
      <c r="F129" s="248">
        <f t="shared" si="223"/>
        <v>2</v>
      </c>
      <c r="G129" s="232">
        <v>4.0000000000000008E-2</v>
      </c>
      <c r="H129" s="236">
        <f t="shared" si="216"/>
        <v>8.0000000000000018E-7</v>
      </c>
      <c r="I129" s="249">
        <f>0.15*I126</f>
        <v>6.9959999999999996</v>
      </c>
      <c r="J129" s="238">
        <f>I129</f>
        <v>6.9959999999999996</v>
      </c>
      <c r="K129" s="250" t="s">
        <v>188</v>
      </c>
      <c r="L129" s="251">
        <v>45390</v>
      </c>
      <c r="M129" s="241" t="str">
        <f t="shared" si="213"/>
        <v>С128</v>
      </c>
      <c r="N129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9" s="241" t="str">
        <f t="shared" si="214"/>
        <v>Частичное факел</v>
      </c>
      <c r="P129" s="241" t="s">
        <v>85</v>
      </c>
      <c r="Q129" s="241" t="s">
        <v>85</v>
      </c>
      <c r="R129" s="241" t="s">
        <v>85</v>
      </c>
      <c r="S129" s="241" t="s">
        <v>85</v>
      </c>
      <c r="T129" s="241" t="s">
        <v>85</v>
      </c>
      <c r="U129" s="241" t="s">
        <v>85</v>
      </c>
      <c r="V129" s="241" t="s">
        <v>85</v>
      </c>
      <c r="W129" s="241" t="s">
        <v>85</v>
      </c>
      <c r="X129" s="241" t="s">
        <v>85</v>
      </c>
      <c r="Y129" s="241">
        <v>44</v>
      </c>
      <c r="Z129" s="241">
        <v>7</v>
      </c>
      <c r="AA129" s="241" t="s">
        <v>85</v>
      </c>
      <c r="AB129" s="241" t="s">
        <v>85</v>
      </c>
      <c r="AC129" s="241" t="s">
        <v>85</v>
      </c>
      <c r="AD129" s="241" t="s">
        <v>85</v>
      </c>
      <c r="AE129" s="241" t="s">
        <v>85</v>
      </c>
      <c r="AF129" s="241" t="s">
        <v>85</v>
      </c>
      <c r="AG129" s="241" t="s">
        <v>85</v>
      </c>
      <c r="AH129" s="241" t="s">
        <v>85</v>
      </c>
      <c r="AI129" s="241" t="s">
        <v>85</v>
      </c>
      <c r="AJ129" s="241">
        <v>2</v>
      </c>
      <c r="AK129" s="241">
        <v>3</v>
      </c>
      <c r="AL129" s="241">
        <f>0.1*$AL126</f>
        <v>1.5230000000000001</v>
      </c>
      <c r="AM129" s="241">
        <f>AM127</f>
        <v>2.7E-2</v>
      </c>
      <c r="AN129" s="241">
        <f>AN126</f>
        <v>12</v>
      </c>
      <c r="AQ129" s="244">
        <f>AM129*I129*0.1+AL129</f>
        <v>1.5418892000000002</v>
      </c>
      <c r="AR129" s="244">
        <f t="shared" si="217"/>
        <v>0.15418892000000003</v>
      </c>
      <c r="AS129" s="245">
        <f t="shared" si="218"/>
        <v>6.75</v>
      </c>
      <c r="AT129" s="245">
        <f t="shared" si="219"/>
        <v>2.1115195299999998</v>
      </c>
      <c r="AU129" s="244">
        <f>10068.2*J129*POWER(10,-6)</f>
        <v>7.0437127200000005E-2</v>
      </c>
      <c r="AV129" s="245">
        <f t="shared" si="215"/>
        <v>10.6280347772</v>
      </c>
      <c r="AW129" s="246">
        <f t="shared" si="220"/>
        <v>1.6000000000000004E-6</v>
      </c>
      <c r="AX129" s="246">
        <f t="shared" si="221"/>
        <v>2.4000000000000007E-6</v>
      </c>
      <c r="AY129" s="246">
        <f t="shared" ref="AY129:AY133" si="224">H129*AV129</f>
        <v>8.5024278217600021E-6</v>
      </c>
    </row>
    <row r="130" spans="1:51" s="241" customFormat="1" x14ac:dyDescent="0.3">
      <c r="A130" s="48" t="s">
        <v>564</v>
      </c>
      <c r="B130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0" s="53" t="s">
        <v>257</v>
      </c>
      <c r="D130" s="234" t="s">
        <v>181</v>
      </c>
      <c r="E130" s="247">
        <f>E129</f>
        <v>1.0000000000000001E-5</v>
      </c>
      <c r="F130" s="248">
        <f t="shared" si="223"/>
        <v>2</v>
      </c>
      <c r="G130" s="232">
        <v>0.16000000000000003</v>
      </c>
      <c r="H130" s="236">
        <f t="shared" si="216"/>
        <v>3.2000000000000007E-6</v>
      </c>
      <c r="I130" s="249">
        <f>0.15*I126</f>
        <v>6.9959999999999996</v>
      </c>
      <c r="J130" s="238">
        <f>J128*0.15</f>
        <v>5.3999999999999999E-2</v>
      </c>
      <c r="K130" s="250" t="s">
        <v>189</v>
      </c>
      <c r="L130" s="251">
        <v>3</v>
      </c>
      <c r="M130" s="241" t="str">
        <f t="shared" si="213"/>
        <v>С129</v>
      </c>
      <c r="N130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0" s="241" t="str">
        <f t="shared" si="214"/>
        <v>Частичное-токси</v>
      </c>
      <c r="P130" s="241" t="s">
        <v>85</v>
      </c>
      <c r="Q130" s="241" t="s">
        <v>85</v>
      </c>
      <c r="R130" s="241" t="s">
        <v>85</v>
      </c>
      <c r="S130" s="241" t="s">
        <v>85</v>
      </c>
      <c r="T130" s="241" t="s">
        <v>85</v>
      </c>
      <c r="U130" s="241" t="s">
        <v>85</v>
      </c>
      <c r="V130" s="241" t="s">
        <v>85</v>
      </c>
      <c r="W130" s="241" t="s">
        <v>85</v>
      </c>
      <c r="X130" s="241" t="s">
        <v>85</v>
      </c>
      <c r="Y130" s="241" t="s">
        <v>85</v>
      </c>
      <c r="Z130" s="241" t="s">
        <v>85</v>
      </c>
      <c r="AA130" s="241" t="s">
        <v>85</v>
      </c>
      <c r="AB130" s="241" t="s">
        <v>85</v>
      </c>
      <c r="AC130" s="241">
        <v>6.8</v>
      </c>
      <c r="AD130" s="241">
        <v>19.7</v>
      </c>
      <c r="AE130" s="241" t="s">
        <v>85</v>
      </c>
      <c r="AF130" s="241" t="s">
        <v>85</v>
      </c>
      <c r="AG130" s="241" t="s">
        <v>85</v>
      </c>
      <c r="AH130" s="241" t="s">
        <v>85</v>
      </c>
      <c r="AI130" s="241" t="s">
        <v>85</v>
      </c>
      <c r="AJ130" s="241">
        <v>1</v>
      </c>
      <c r="AK130" s="241">
        <v>1</v>
      </c>
      <c r="AL130" s="241">
        <f t="shared" ref="AL130:AL133" si="225">0.1*$AL127</f>
        <v>1.5230000000000001</v>
      </c>
      <c r="AM130" s="241">
        <f>AM126</f>
        <v>2.7E-2</v>
      </c>
      <c r="AN130" s="241">
        <f>ROUNDUP(AN126/3,0)</f>
        <v>4</v>
      </c>
      <c r="AQ130" s="244">
        <f>AM130*I130+AL130</f>
        <v>1.7118920000000002</v>
      </c>
      <c r="AR130" s="244">
        <f t="shared" si="217"/>
        <v>0.17118920000000004</v>
      </c>
      <c r="AS130" s="245">
        <f t="shared" si="218"/>
        <v>3.25</v>
      </c>
      <c r="AT130" s="245">
        <f t="shared" si="219"/>
        <v>1.2832703000000001</v>
      </c>
      <c r="AU130" s="244">
        <f>1333*J127*POWER(10,-6)*10</f>
        <v>1.6262599999999999E-2</v>
      </c>
      <c r="AV130" s="245">
        <f t="shared" si="215"/>
        <v>6.4326141000000003</v>
      </c>
      <c r="AW130" s="246">
        <f t="shared" si="220"/>
        <v>3.2000000000000007E-6</v>
      </c>
      <c r="AX130" s="246">
        <f t="shared" si="221"/>
        <v>3.2000000000000007E-6</v>
      </c>
      <c r="AY130" s="246">
        <f t="shared" si="224"/>
        <v>2.0584365120000005E-5</v>
      </c>
    </row>
    <row r="131" spans="1:51" s="241" customFormat="1" x14ac:dyDescent="0.3">
      <c r="A131" s="48" t="s">
        <v>565</v>
      </c>
      <c r="B131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1" s="53" t="s">
        <v>224</v>
      </c>
      <c r="D131" s="234" t="s">
        <v>223</v>
      </c>
      <c r="E131" s="247">
        <f>E130</f>
        <v>1.0000000000000001E-5</v>
      </c>
      <c r="F131" s="248">
        <f t="shared" si="223"/>
        <v>2</v>
      </c>
      <c r="G131" s="232">
        <v>4.0000000000000008E-2</v>
      </c>
      <c r="H131" s="236">
        <f t="shared" si="216"/>
        <v>8.0000000000000018E-7</v>
      </c>
      <c r="I131" s="249">
        <f>I129*0.15</f>
        <v>1.0493999999999999</v>
      </c>
      <c r="J131" s="238">
        <f>I131*0.25</f>
        <v>0.26234999999999997</v>
      </c>
      <c r="K131" s="253" t="s">
        <v>200</v>
      </c>
      <c r="L131" s="254">
        <v>22</v>
      </c>
      <c r="M131" s="241" t="str">
        <f t="shared" si="213"/>
        <v>С130</v>
      </c>
      <c r="N131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1" s="241" t="str">
        <f t="shared" si="214"/>
        <v>Частичное факел</v>
      </c>
      <c r="P131" s="241" t="s">
        <v>85</v>
      </c>
      <c r="Q131" s="241" t="s">
        <v>85</v>
      </c>
      <c r="R131" s="241" t="s">
        <v>85</v>
      </c>
      <c r="S131" s="241" t="s">
        <v>85</v>
      </c>
      <c r="T131" s="241" t="s">
        <v>85</v>
      </c>
      <c r="U131" s="241" t="s">
        <v>85</v>
      </c>
      <c r="V131" s="241" t="s">
        <v>85</v>
      </c>
      <c r="W131" s="241" t="s">
        <v>85</v>
      </c>
      <c r="X131" s="241" t="s">
        <v>85</v>
      </c>
      <c r="Y131" s="241">
        <v>15</v>
      </c>
      <c r="Z131" s="241">
        <v>3</v>
      </c>
      <c r="AA131" s="241" t="s">
        <v>85</v>
      </c>
      <c r="AB131" s="241" t="s">
        <v>85</v>
      </c>
      <c r="AC131" s="241" t="s">
        <v>85</v>
      </c>
      <c r="AD131" s="241" t="s">
        <v>85</v>
      </c>
      <c r="AE131" s="241" t="s">
        <v>85</v>
      </c>
      <c r="AF131" s="241" t="s">
        <v>85</v>
      </c>
      <c r="AG131" s="241" t="s">
        <v>85</v>
      </c>
      <c r="AH131" s="241" t="s">
        <v>85</v>
      </c>
      <c r="AI131" s="241" t="s">
        <v>85</v>
      </c>
      <c r="AJ131" s="241">
        <v>1</v>
      </c>
      <c r="AK131" s="241">
        <v>1</v>
      </c>
      <c r="AL131" s="241">
        <f t="shared" si="225"/>
        <v>1.5230000000000001</v>
      </c>
      <c r="AM131" s="241">
        <f>AM126</f>
        <v>2.7E-2</v>
      </c>
      <c r="AN131" s="241">
        <f>AN130</f>
        <v>4</v>
      </c>
      <c r="AQ131" s="244">
        <f t="shared" ref="AQ131:AQ132" si="226">AM131*I131+AL131</f>
        <v>1.5513338000000001</v>
      </c>
      <c r="AR131" s="244">
        <f t="shared" si="217"/>
        <v>0.15513338000000002</v>
      </c>
      <c r="AS131" s="245">
        <f t="shared" si="218"/>
        <v>3.25</v>
      </c>
      <c r="AT131" s="245">
        <f t="shared" si="219"/>
        <v>1.2391167950000002</v>
      </c>
      <c r="AU131" s="244">
        <f>10068.2*J131*POWER(10,-6)</f>
        <v>2.6413922699999996E-3</v>
      </c>
      <c r="AV131" s="245">
        <f t="shared" si="215"/>
        <v>6.1982253672700001</v>
      </c>
      <c r="AW131" s="246">
        <f t="shared" si="220"/>
        <v>8.0000000000000018E-7</v>
      </c>
      <c r="AX131" s="246">
        <f t="shared" si="221"/>
        <v>8.0000000000000018E-7</v>
      </c>
      <c r="AY131" s="246">
        <f t="shared" si="224"/>
        <v>4.9585802938160009E-6</v>
      </c>
    </row>
    <row r="132" spans="1:51" s="241" customFormat="1" x14ac:dyDescent="0.3">
      <c r="A132" s="48" t="s">
        <v>566</v>
      </c>
      <c r="B132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2" s="53" t="s">
        <v>225</v>
      </c>
      <c r="D132" s="234" t="s">
        <v>174</v>
      </c>
      <c r="E132" s="247">
        <f>E130</f>
        <v>1.0000000000000001E-5</v>
      </c>
      <c r="F132" s="248">
        <f t="shared" si="223"/>
        <v>2</v>
      </c>
      <c r="G132" s="232">
        <v>0.15200000000000002</v>
      </c>
      <c r="H132" s="236">
        <f t="shared" si="216"/>
        <v>3.0400000000000005E-6</v>
      </c>
      <c r="I132" s="249">
        <f>I129*0.15</f>
        <v>1.0493999999999999</v>
      </c>
      <c r="J132" s="238">
        <f>J131</f>
        <v>0.26234999999999997</v>
      </c>
      <c r="K132" s="250"/>
      <c r="L132" s="251"/>
      <c r="M132" s="241" t="str">
        <f t="shared" si="213"/>
        <v>С131</v>
      </c>
      <c r="N132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2" s="241" t="str">
        <f t="shared" si="214"/>
        <v>Частичное-пожар-вспышка</v>
      </c>
      <c r="P132" s="241" t="s">
        <v>85</v>
      </c>
      <c r="Q132" s="241" t="s">
        <v>85</v>
      </c>
      <c r="R132" s="241" t="s">
        <v>85</v>
      </c>
      <c r="S132" s="241" t="s">
        <v>85</v>
      </c>
      <c r="T132" s="241" t="s">
        <v>85</v>
      </c>
      <c r="U132" s="241" t="s">
        <v>85</v>
      </c>
      <c r="V132" s="241" t="s">
        <v>85</v>
      </c>
      <c r="W132" s="241" t="s">
        <v>85</v>
      </c>
      <c r="X132" s="241" t="s">
        <v>85</v>
      </c>
      <c r="Y132" s="241" t="s">
        <v>85</v>
      </c>
      <c r="Z132" s="241" t="s">
        <v>85</v>
      </c>
      <c r="AA132" s="241">
        <v>21.55</v>
      </c>
      <c r="AB132" s="241">
        <v>25.86</v>
      </c>
      <c r="AC132" s="241" t="s">
        <v>85</v>
      </c>
      <c r="AD132" s="241" t="s">
        <v>85</v>
      </c>
      <c r="AE132" s="241" t="s">
        <v>85</v>
      </c>
      <c r="AF132" s="241" t="s">
        <v>85</v>
      </c>
      <c r="AG132" s="241" t="s">
        <v>85</v>
      </c>
      <c r="AH132" s="241" t="s">
        <v>85</v>
      </c>
      <c r="AI132" s="241" t="s">
        <v>85</v>
      </c>
      <c r="AJ132" s="241">
        <v>2</v>
      </c>
      <c r="AK132" s="241">
        <v>3</v>
      </c>
      <c r="AL132" s="241">
        <f t="shared" si="225"/>
        <v>0.15230000000000002</v>
      </c>
      <c r="AM132" s="241">
        <f>AM126</f>
        <v>2.7E-2</v>
      </c>
      <c r="AN132" s="241">
        <f>ROUNDUP(AN126/3,0)</f>
        <v>4</v>
      </c>
      <c r="AQ132" s="244">
        <f t="shared" si="226"/>
        <v>0.18063380000000001</v>
      </c>
      <c r="AR132" s="244">
        <f t="shared" si="217"/>
        <v>1.806338E-2</v>
      </c>
      <c r="AS132" s="245">
        <f t="shared" si="218"/>
        <v>6.75</v>
      </c>
      <c r="AT132" s="245">
        <f t="shared" si="219"/>
        <v>1.737174295</v>
      </c>
      <c r="AU132" s="244">
        <f>10068.2*J132*POWER(10,-6)</f>
        <v>2.6413922699999996E-3</v>
      </c>
      <c r="AV132" s="245">
        <f t="shared" si="215"/>
        <v>8.6885128672699992</v>
      </c>
      <c r="AW132" s="246">
        <f t="shared" si="220"/>
        <v>6.0800000000000011E-6</v>
      </c>
      <c r="AX132" s="246">
        <f t="shared" si="221"/>
        <v>9.1200000000000008E-6</v>
      </c>
      <c r="AY132" s="246">
        <f t="shared" si="224"/>
        <v>2.6413079116500802E-5</v>
      </c>
    </row>
    <row r="133" spans="1:51" s="241" customFormat="1" ht="15" thickBot="1" x14ac:dyDescent="0.35">
      <c r="A133" s="48" t="s">
        <v>567</v>
      </c>
      <c r="B133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3" s="53" t="s">
        <v>228</v>
      </c>
      <c r="D133" s="234" t="s">
        <v>181</v>
      </c>
      <c r="E133" s="247">
        <f>E130</f>
        <v>1.0000000000000001E-5</v>
      </c>
      <c r="F133" s="248">
        <f t="shared" si="223"/>
        <v>2</v>
      </c>
      <c r="G133" s="232">
        <v>0.6080000000000001</v>
      </c>
      <c r="H133" s="236">
        <f t="shared" si="216"/>
        <v>1.2160000000000002E-5</v>
      </c>
      <c r="I133" s="249">
        <f>I129*0.15</f>
        <v>1.0493999999999999</v>
      </c>
      <c r="J133" s="238">
        <f>0.15*J131</f>
        <v>3.9352499999999992E-2</v>
      </c>
      <c r="K133" s="255"/>
      <c r="L133" s="256"/>
      <c r="M133" s="241" t="str">
        <f t="shared" si="213"/>
        <v>С132</v>
      </c>
      <c r="N133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3" s="241" t="str">
        <f t="shared" si="214"/>
        <v>Частичное-токси</v>
      </c>
      <c r="P133" s="241" t="s">
        <v>85</v>
      </c>
      <c r="Q133" s="241" t="s">
        <v>85</v>
      </c>
      <c r="R133" s="241" t="s">
        <v>85</v>
      </c>
      <c r="S133" s="241" t="s">
        <v>85</v>
      </c>
      <c r="T133" s="241" t="s">
        <v>85</v>
      </c>
      <c r="U133" s="241" t="s">
        <v>85</v>
      </c>
      <c r="V133" s="241" t="s">
        <v>85</v>
      </c>
      <c r="W133" s="241" t="s">
        <v>85</v>
      </c>
      <c r="X133" s="241" t="s">
        <v>85</v>
      </c>
      <c r="Y133" s="241" t="s">
        <v>85</v>
      </c>
      <c r="Z133" s="241" t="s">
        <v>85</v>
      </c>
      <c r="AA133" s="241" t="s">
        <v>85</v>
      </c>
      <c r="AB133" s="241" t="s">
        <v>85</v>
      </c>
      <c r="AC133" s="241">
        <v>4.9000000000000004</v>
      </c>
      <c r="AD133" s="241">
        <v>14.4</v>
      </c>
      <c r="AE133" s="241" t="s">
        <v>85</v>
      </c>
      <c r="AF133" s="241" t="s">
        <v>85</v>
      </c>
      <c r="AG133" s="241" t="s">
        <v>85</v>
      </c>
      <c r="AH133" s="241" t="s">
        <v>85</v>
      </c>
      <c r="AI133" s="241" t="s">
        <v>85</v>
      </c>
      <c r="AJ133" s="241">
        <v>1</v>
      </c>
      <c r="AK133" s="241">
        <v>1</v>
      </c>
      <c r="AL133" s="241">
        <f t="shared" si="225"/>
        <v>0.15230000000000002</v>
      </c>
      <c r="AM133" s="241">
        <f>AM126</f>
        <v>2.7E-2</v>
      </c>
      <c r="AN133" s="241">
        <f>ROUNDUP(AN126/3,0)</f>
        <v>4</v>
      </c>
      <c r="AQ133" s="244">
        <f>AM133*I133*0.1+AL133</f>
        <v>0.15513338000000002</v>
      </c>
      <c r="AR133" s="244">
        <f t="shared" si="217"/>
        <v>1.5513338000000002E-2</v>
      </c>
      <c r="AS133" s="245">
        <f t="shared" si="218"/>
        <v>3.25</v>
      </c>
      <c r="AT133" s="245">
        <f t="shared" si="219"/>
        <v>0.85516167949999999</v>
      </c>
      <c r="AU133" s="244">
        <f>1333*J131*POWER(10,-6)</f>
        <v>3.4971254999999993E-4</v>
      </c>
      <c r="AV133" s="245">
        <f t="shared" si="215"/>
        <v>4.2761581100499999</v>
      </c>
      <c r="AW133" s="246">
        <f t="shared" si="220"/>
        <v>1.2160000000000002E-5</v>
      </c>
      <c r="AX133" s="246">
        <f t="shared" si="221"/>
        <v>1.2160000000000002E-5</v>
      </c>
      <c r="AY133" s="246">
        <f t="shared" si="224"/>
        <v>5.199808261820801E-5</v>
      </c>
    </row>
    <row r="134" spans="1:51" s="241" customFormat="1" ht="15" thickBot="1" x14ac:dyDescent="0.35">
      <c r="A134" s="48" t="s">
        <v>568</v>
      </c>
      <c r="B134" s="296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4" s="296" t="s">
        <v>354</v>
      </c>
      <c r="D134" s="296" t="s">
        <v>355</v>
      </c>
      <c r="E134" s="297">
        <v>2.5000000000000001E-5</v>
      </c>
      <c r="F134" s="248">
        <f t="shared" si="223"/>
        <v>2</v>
      </c>
      <c r="G134" s="296">
        <v>1</v>
      </c>
      <c r="H134" s="298">
        <f t="shared" si="216"/>
        <v>5.0000000000000002E-5</v>
      </c>
      <c r="I134" s="299">
        <f>I126</f>
        <v>46.64</v>
      </c>
      <c r="J134" s="299">
        <f>I134*0.07</f>
        <v>3.2648000000000001</v>
      </c>
      <c r="K134" s="296"/>
      <c r="L134" s="296"/>
      <c r="M134" s="300" t="str">
        <f t="shared" si="213"/>
        <v>С133</v>
      </c>
      <c r="N134" s="300"/>
      <c r="O134" s="300"/>
      <c r="P134" s="300">
        <v>18.3</v>
      </c>
      <c r="Q134" s="300">
        <v>25.4</v>
      </c>
      <c r="R134" s="300">
        <v>36.299999999999997</v>
      </c>
      <c r="S134" s="300">
        <v>67.599999999999994</v>
      </c>
      <c r="T134" s="300" t="s">
        <v>85</v>
      </c>
      <c r="U134" s="300" t="s">
        <v>85</v>
      </c>
      <c r="V134" s="300" t="s">
        <v>85</v>
      </c>
      <c r="W134" s="300" t="s">
        <v>85</v>
      </c>
      <c r="X134" s="300" t="s">
        <v>85</v>
      </c>
      <c r="Y134" s="300" t="s">
        <v>85</v>
      </c>
      <c r="Z134" s="300" t="s">
        <v>85</v>
      </c>
      <c r="AA134" s="300" t="s">
        <v>85</v>
      </c>
      <c r="AB134" s="300" t="s">
        <v>85</v>
      </c>
      <c r="AC134" s="300" t="s">
        <v>85</v>
      </c>
      <c r="AD134" s="300" t="s">
        <v>85</v>
      </c>
      <c r="AE134" s="300">
        <v>43</v>
      </c>
      <c r="AF134" s="300">
        <v>75</v>
      </c>
      <c r="AG134" s="300">
        <v>93.5</v>
      </c>
      <c r="AH134" s="300">
        <v>125</v>
      </c>
      <c r="AI134" s="241" t="s">
        <v>85</v>
      </c>
      <c r="AJ134" s="300">
        <v>1</v>
      </c>
      <c r="AK134" s="300">
        <v>2</v>
      </c>
      <c r="AL134" s="300">
        <f>AL126</f>
        <v>15.23</v>
      </c>
      <c r="AM134" s="300">
        <f>AM126</f>
        <v>2.7E-2</v>
      </c>
      <c r="AN134" s="300">
        <v>5</v>
      </c>
      <c r="AO134" s="300"/>
      <c r="AP134" s="300"/>
      <c r="AQ134" s="301">
        <f>AM134*I134+AL134</f>
        <v>16.489280000000001</v>
      </c>
      <c r="AR134" s="301">
        <f>0.1*AQ134</f>
        <v>1.6489280000000002</v>
      </c>
      <c r="AS134" s="302">
        <f>AJ134*3+0.25*AK134</f>
        <v>3.5</v>
      </c>
      <c r="AT134" s="302">
        <f>SUM(AQ134:AS134)/4</f>
        <v>5.4095520000000006</v>
      </c>
      <c r="AU134" s="301">
        <f>10068.2*J134*POWER(10,-6)</f>
        <v>3.2870659360000005E-2</v>
      </c>
      <c r="AV134" s="302">
        <f t="shared" si="215"/>
        <v>27.080630659360004</v>
      </c>
      <c r="AW134" s="303">
        <f>AJ134*H134</f>
        <v>5.0000000000000002E-5</v>
      </c>
      <c r="AX134" s="303">
        <f>H134*AK134</f>
        <v>1E-4</v>
      </c>
      <c r="AY134" s="303">
        <f>H134*AV134</f>
        <v>1.3540315329680004E-3</v>
      </c>
    </row>
    <row r="135" spans="1:51" s="215" customFormat="1" ht="15" thickBot="1" x14ac:dyDescent="0.35">
      <c r="A135" s="48" t="s">
        <v>569</v>
      </c>
      <c r="B135" s="207" t="s">
        <v>353</v>
      </c>
      <c r="C135" s="51" t="s">
        <v>205</v>
      </c>
      <c r="D135" s="208" t="s">
        <v>60</v>
      </c>
      <c r="E135" s="209">
        <v>1.0000000000000001E-5</v>
      </c>
      <c r="F135" s="207">
        <v>1</v>
      </c>
      <c r="G135" s="206">
        <v>0.05</v>
      </c>
      <c r="H135" s="210">
        <f>E135*F135*G135</f>
        <v>5.0000000000000008E-7</v>
      </c>
      <c r="I135" s="211">
        <v>40.4</v>
      </c>
      <c r="J135" s="223">
        <f>I135</f>
        <v>40.4</v>
      </c>
      <c r="K135" s="213" t="s">
        <v>184</v>
      </c>
      <c r="L135" s="214">
        <v>458</v>
      </c>
      <c r="M135" s="215" t="str">
        <f t="shared" ref="M135:N140" si="227">A135</f>
        <v>С134</v>
      </c>
      <c r="N135" s="215" t="str">
        <f t="shared" si="227"/>
        <v>Сырьевая емкость гудрона Поз. Е-101 Рег. №ТО-425(У) Учетный номер –№43-20-4612 ОК(НХС) Заводской №- APC-D-VE-1676</v>
      </c>
      <c r="O135" s="215" t="str">
        <f t="shared" ref="O135:O140" si="228">D135</f>
        <v>Полное-пожар</v>
      </c>
      <c r="P135" s="215">
        <v>18.3</v>
      </c>
      <c r="Q135" s="215">
        <v>25.3</v>
      </c>
      <c r="R135" s="215">
        <v>36.1</v>
      </c>
      <c r="S135" s="215">
        <v>67.3</v>
      </c>
      <c r="T135" s="215" t="s">
        <v>85</v>
      </c>
      <c r="U135" s="215" t="s">
        <v>85</v>
      </c>
      <c r="V135" s="215" t="s">
        <v>85</v>
      </c>
      <c r="W135" s="215" t="s">
        <v>85</v>
      </c>
      <c r="X135" s="215" t="s">
        <v>85</v>
      </c>
      <c r="Y135" s="215" t="s">
        <v>85</v>
      </c>
      <c r="Z135" s="215" t="s">
        <v>85</v>
      </c>
      <c r="AA135" s="215" t="s">
        <v>85</v>
      </c>
      <c r="AB135" s="215" t="s">
        <v>85</v>
      </c>
      <c r="AC135" s="215" t="s">
        <v>85</v>
      </c>
      <c r="AD135" s="215" t="s">
        <v>85</v>
      </c>
      <c r="AE135" s="215" t="s">
        <v>85</v>
      </c>
      <c r="AF135" s="215" t="s">
        <v>85</v>
      </c>
      <c r="AG135" s="215" t="s">
        <v>85</v>
      </c>
      <c r="AH135" s="215" t="s">
        <v>85</v>
      </c>
      <c r="AI135" s="215" t="s">
        <v>85</v>
      </c>
      <c r="AJ135" s="216">
        <v>1</v>
      </c>
      <c r="AK135" s="216">
        <v>2</v>
      </c>
      <c r="AL135" s="217">
        <v>2.58</v>
      </c>
      <c r="AM135" s="217">
        <v>2.7E-2</v>
      </c>
      <c r="AN135" s="217">
        <v>5</v>
      </c>
      <c r="AQ135" s="218">
        <f>AM135*I135+AL135</f>
        <v>3.6707999999999998</v>
      </c>
      <c r="AR135" s="218">
        <f>0.1*AQ135</f>
        <v>0.36708000000000002</v>
      </c>
      <c r="AS135" s="219">
        <f>AJ135*3+0.25*AK135</f>
        <v>3.5</v>
      </c>
      <c r="AT135" s="219">
        <f>SUM(AQ135:AS135)/4</f>
        <v>1.8844699999999999</v>
      </c>
      <c r="AU135" s="218">
        <f>10068.2*J135*POWER(10,-6)</f>
        <v>0.40675528</v>
      </c>
      <c r="AV135" s="219">
        <f t="shared" ref="AV135:AV140" si="229">AU135+AT135+AS135+AR135+AQ135</f>
        <v>9.8291052800000003</v>
      </c>
      <c r="AW135" s="220">
        <f>AJ135*H135</f>
        <v>5.0000000000000008E-7</v>
      </c>
      <c r="AX135" s="220">
        <f>H135*AK135</f>
        <v>1.0000000000000002E-6</v>
      </c>
      <c r="AY135" s="220">
        <f>H135*AV135</f>
        <v>4.9145526400000013E-6</v>
      </c>
    </row>
    <row r="136" spans="1:51" s="215" customFormat="1" ht="15" thickBot="1" x14ac:dyDescent="0.35">
      <c r="A136" s="48" t="s">
        <v>570</v>
      </c>
      <c r="B136" s="206" t="str">
        <f>B135</f>
        <v>Сырьевая емкость гудрона Поз. Е-101 Рег. №ТО-425(У) Учетный номер –№43-20-4612 ОК(НХС) Заводской №- APC-D-VE-1676</v>
      </c>
      <c r="C136" s="51" t="s">
        <v>214</v>
      </c>
      <c r="D136" s="208" t="s">
        <v>60</v>
      </c>
      <c r="E136" s="221">
        <f>E135</f>
        <v>1.0000000000000001E-5</v>
      </c>
      <c r="F136" s="222">
        <f>F135</f>
        <v>1</v>
      </c>
      <c r="G136" s="206">
        <v>4.7500000000000001E-2</v>
      </c>
      <c r="H136" s="210">
        <f t="shared" ref="H136:H140" si="230">E136*F136*G136</f>
        <v>4.7500000000000006E-7</v>
      </c>
      <c r="I136" s="223">
        <f>I135</f>
        <v>40.4</v>
      </c>
      <c r="J136" s="223">
        <f>I135</f>
        <v>40.4</v>
      </c>
      <c r="K136" s="213" t="s">
        <v>185</v>
      </c>
      <c r="L136" s="214">
        <v>0</v>
      </c>
      <c r="M136" s="215" t="str">
        <f t="shared" si="227"/>
        <v>С135</v>
      </c>
      <c r="N136" s="215" t="str">
        <f t="shared" si="227"/>
        <v>Сырьевая емкость гудрона Поз. Е-101 Рег. №ТО-425(У) Учетный номер –№43-20-4612 ОК(НХС) Заводской №- APC-D-VE-1676</v>
      </c>
      <c r="O136" s="215" t="str">
        <f t="shared" si="228"/>
        <v>Полное-пожар</v>
      </c>
      <c r="P136" s="215">
        <v>18.3</v>
      </c>
      <c r="Q136" s="215">
        <v>25.3</v>
      </c>
      <c r="R136" s="215">
        <v>36.1</v>
      </c>
      <c r="S136" s="215">
        <v>67.3</v>
      </c>
      <c r="T136" s="215" t="s">
        <v>85</v>
      </c>
      <c r="U136" s="215" t="s">
        <v>85</v>
      </c>
      <c r="V136" s="215" t="s">
        <v>85</v>
      </c>
      <c r="W136" s="215" t="s">
        <v>85</v>
      </c>
      <c r="X136" s="215" t="s">
        <v>85</v>
      </c>
      <c r="Y136" s="215" t="s">
        <v>85</v>
      </c>
      <c r="Z136" s="215" t="s">
        <v>85</v>
      </c>
      <c r="AA136" s="215" t="s">
        <v>85</v>
      </c>
      <c r="AB136" s="215" t="s">
        <v>85</v>
      </c>
      <c r="AC136" s="215" t="s">
        <v>85</v>
      </c>
      <c r="AD136" s="215" t="s">
        <v>85</v>
      </c>
      <c r="AE136" s="215" t="s">
        <v>85</v>
      </c>
      <c r="AF136" s="215" t="s">
        <v>85</v>
      </c>
      <c r="AG136" s="215" t="s">
        <v>85</v>
      </c>
      <c r="AH136" s="215" t="s">
        <v>85</v>
      </c>
      <c r="AI136" s="215" t="s">
        <v>85</v>
      </c>
      <c r="AJ136" s="216">
        <v>2</v>
      </c>
      <c r="AK136" s="216">
        <v>2</v>
      </c>
      <c r="AL136" s="215">
        <f>AL135</f>
        <v>2.58</v>
      </c>
      <c r="AM136" s="215">
        <f>AM135</f>
        <v>2.7E-2</v>
      </c>
      <c r="AN136" s="215">
        <f>AN135</f>
        <v>5</v>
      </c>
      <c r="AQ136" s="218">
        <f>AM136*I136+AL136</f>
        <v>3.6707999999999998</v>
      </c>
      <c r="AR136" s="218">
        <f t="shared" ref="AR136:AR140" si="231">0.1*AQ136</f>
        <v>0.36708000000000002</v>
      </c>
      <c r="AS136" s="219">
        <f t="shared" ref="AS136:AS140" si="232">AJ136*3+0.25*AK136</f>
        <v>6.5</v>
      </c>
      <c r="AT136" s="219">
        <f t="shared" ref="AT136:AT140" si="233">SUM(AQ136:AS136)/4</f>
        <v>2.6344699999999999</v>
      </c>
      <c r="AU136" s="218">
        <f>10068.2*J136*POWER(10,-6)</f>
        <v>0.40675528</v>
      </c>
      <c r="AV136" s="219">
        <f t="shared" si="229"/>
        <v>13.579105279999999</v>
      </c>
      <c r="AW136" s="220">
        <f t="shared" ref="AW136:AW140" si="234">AJ136*H136</f>
        <v>9.5000000000000012E-7</v>
      </c>
      <c r="AX136" s="220">
        <f t="shared" ref="AX136:AX140" si="235">H136*AK136</f>
        <v>9.5000000000000012E-7</v>
      </c>
      <c r="AY136" s="220">
        <f t="shared" ref="AY136:AY140" si="236">H136*AV136</f>
        <v>6.4500750080000003E-6</v>
      </c>
    </row>
    <row r="137" spans="1:51" s="215" customFormat="1" x14ac:dyDescent="0.3">
      <c r="A137" s="48" t="s">
        <v>571</v>
      </c>
      <c r="B137" s="206" t="str">
        <f>B135</f>
        <v>Сырьевая емкость гудрона Поз. Е-101 Рег. №ТО-425(У) Учетный номер –№43-20-4612 ОК(НХС) Заводской №- APC-D-VE-1676</v>
      </c>
      <c r="C137" s="51" t="s">
        <v>207</v>
      </c>
      <c r="D137" s="208" t="s">
        <v>61</v>
      </c>
      <c r="E137" s="221">
        <f>E135</f>
        <v>1.0000000000000001E-5</v>
      </c>
      <c r="F137" s="222">
        <f>F135</f>
        <v>1</v>
      </c>
      <c r="G137" s="206">
        <v>0.90249999999999997</v>
      </c>
      <c r="H137" s="210">
        <f t="shared" si="230"/>
        <v>9.0250000000000008E-6</v>
      </c>
      <c r="I137" s="223">
        <f>I135</f>
        <v>40.4</v>
      </c>
      <c r="J137" s="206">
        <v>0</v>
      </c>
      <c r="K137" s="213" t="s">
        <v>186</v>
      </c>
      <c r="L137" s="214">
        <v>0</v>
      </c>
      <c r="M137" s="215" t="str">
        <f t="shared" si="227"/>
        <v>С136</v>
      </c>
      <c r="N137" s="215" t="str">
        <f t="shared" si="227"/>
        <v>Сырьевая емкость гудрона Поз. Е-101 Рег. №ТО-425(У) Учетный номер –№43-20-4612 ОК(НХС) Заводской №- APC-D-VE-1676</v>
      </c>
      <c r="O137" s="215" t="str">
        <f t="shared" si="228"/>
        <v>Полное-ликвидация</v>
      </c>
      <c r="P137" s="215" t="s">
        <v>85</v>
      </c>
      <c r="Q137" s="215" t="s">
        <v>85</v>
      </c>
      <c r="R137" s="215" t="s">
        <v>85</v>
      </c>
      <c r="S137" s="215" t="s">
        <v>85</v>
      </c>
      <c r="T137" s="215" t="s">
        <v>85</v>
      </c>
      <c r="U137" s="215" t="s">
        <v>85</v>
      </c>
      <c r="V137" s="215" t="s">
        <v>85</v>
      </c>
      <c r="W137" s="215" t="s">
        <v>85</v>
      </c>
      <c r="X137" s="215" t="s">
        <v>85</v>
      </c>
      <c r="Y137" s="215" t="s">
        <v>85</v>
      </c>
      <c r="Z137" s="215" t="s">
        <v>85</v>
      </c>
      <c r="AA137" s="215" t="s">
        <v>85</v>
      </c>
      <c r="AB137" s="215" t="s">
        <v>85</v>
      </c>
      <c r="AC137" s="215" t="s">
        <v>85</v>
      </c>
      <c r="AD137" s="215" t="s">
        <v>85</v>
      </c>
      <c r="AE137" s="215" t="s">
        <v>85</v>
      </c>
      <c r="AF137" s="215" t="s">
        <v>85</v>
      </c>
      <c r="AG137" s="215" t="s">
        <v>85</v>
      </c>
      <c r="AH137" s="215" t="s">
        <v>85</v>
      </c>
      <c r="AI137" s="215" t="s">
        <v>85</v>
      </c>
      <c r="AJ137" s="215">
        <v>0</v>
      </c>
      <c r="AK137" s="215">
        <v>0</v>
      </c>
      <c r="AL137" s="215">
        <f>AL135</f>
        <v>2.58</v>
      </c>
      <c r="AM137" s="215">
        <f>AM135</f>
        <v>2.7E-2</v>
      </c>
      <c r="AN137" s="215">
        <f>AN135</f>
        <v>5</v>
      </c>
      <c r="AQ137" s="218">
        <f>AM137*I137*0.1+AL137</f>
        <v>2.6890800000000001</v>
      </c>
      <c r="AR137" s="218">
        <f t="shared" si="231"/>
        <v>0.26890800000000004</v>
      </c>
      <c r="AS137" s="219">
        <f t="shared" si="232"/>
        <v>0</v>
      </c>
      <c r="AT137" s="219">
        <f t="shared" si="233"/>
        <v>0.73949700000000007</v>
      </c>
      <c r="AU137" s="218">
        <f>1333*J136*POWER(10,-6)</f>
        <v>5.3853199999999997E-2</v>
      </c>
      <c r="AV137" s="219">
        <f t="shared" si="229"/>
        <v>3.7513382000000002</v>
      </c>
      <c r="AW137" s="220">
        <f t="shared" si="234"/>
        <v>0</v>
      </c>
      <c r="AX137" s="220">
        <f t="shared" si="235"/>
        <v>0</v>
      </c>
      <c r="AY137" s="220">
        <f t="shared" si="236"/>
        <v>3.3855827255000003E-5</v>
      </c>
    </row>
    <row r="138" spans="1:51" s="215" customFormat="1" x14ac:dyDescent="0.3">
      <c r="A138" s="48" t="s">
        <v>572</v>
      </c>
      <c r="B138" s="206" t="str">
        <f>B135</f>
        <v>Сырьевая емкость гудрона Поз. Е-101 Рег. №ТО-425(У) Учетный номер –№43-20-4612 ОК(НХС) Заводской №- APC-D-VE-1676</v>
      </c>
      <c r="C138" s="51" t="s">
        <v>208</v>
      </c>
      <c r="D138" s="208" t="s">
        <v>86</v>
      </c>
      <c r="E138" s="209">
        <v>1E-4</v>
      </c>
      <c r="F138" s="222">
        <f>F135</f>
        <v>1</v>
      </c>
      <c r="G138" s="206">
        <v>0.05</v>
      </c>
      <c r="H138" s="210">
        <f t="shared" si="230"/>
        <v>5.0000000000000004E-6</v>
      </c>
      <c r="I138" s="223">
        <f>0.15*I135</f>
        <v>6.06</v>
      </c>
      <c r="J138" s="223">
        <f>I138</f>
        <v>6.06</v>
      </c>
      <c r="K138" s="226" t="s">
        <v>188</v>
      </c>
      <c r="L138" s="227">
        <v>45390</v>
      </c>
      <c r="M138" s="215" t="str">
        <f t="shared" si="227"/>
        <v>С137</v>
      </c>
      <c r="N138" s="215" t="str">
        <f t="shared" si="227"/>
        <v>Сырьевая емкость гудрона Поз. Е-101 Рег. №ТО-425(У) Учетный номер –№43-20-4612 ОК(НХС) Заводской №- APC-D-VE-1676</v>
      </c>
      <c r="O138" s="215" t="str">
        <f t="shared" si="228"/>
        <v>Частичное-пожар</v>
      </c>
      <c r="P138" s="215">
        <v>12.6</v>
      </c>
      <c r="Q138" s="215">
        <v>16.600000000000001</v>
      </c>
      <c r="R138" s="215">
        <v>22.6</v>
      </c>
      <c r="S138" s="215">
        <v>40.6</v>
      </c>
      <c r="T138" s="215" t="s">
        <v>85</v>
      </c>
      <c r="U138" s="215" t="s">
        <v>85</v>
      </c>
      <c r="V138" s="215" t="s">
        <v>85</v>
      </c>
      <c r="W138" s="215" t="s">
        <v>85</v>
      </c>
      <c r="X138" s="215" t="s">
        <v>85</v>
      </c>
      <c r="Y138" s="215" t="s">
        <v>85</v>
      </c>
      <c r="Z138" s="215" t="s">
        <v>85</v>
      </c>
      <c r="AA138" s="215" t="s">
        <v>85</v>
      </c>
      <c r="AB138" s="215" t="s">
        <v>85</v>
      </c>
      <c r="AC138" s="215" t="s">
        <v>85</v>
      </c>
      <c r="AD138" s="215" t="s">
        <v>85</v>
      </c>
      <c r="AE138" s="215" t="s">
        <v>85</v>
      </c>
      <c r="AF138" s="215" t="s">
        <v>85</v>
      </c>
      <c r="AG138" s="215" t="s">
        <v>85</v>
      </c>
      <c r="AH138" s="215" t="s">
        <v>85</v>
      </c>
      <c r="AI138" s="215" t="s">
        <v>85</v>
      </c>
      <c r="AJ138" s="215">
        <v>0</v>
      </c>
      <c r="AK138" s="215">
        <v>2</v>
      </c>
      <c r="AL138" s="215">
        <f>0.1*$AL$2</f>
        <v>0.25</v>
      </c>
      <c r="AM138" s="215">
        <f>AM135</f>
        <v>2.7E-2</v>
      </c>
      <c r="AN138" s="215">
        <f>ROUNDUP(AN135/3,0)</f>
        <v>2</v>
      </c>
      <c r="AQ138" s="218">
        <f>AM138*I138+AL138</f>
        <v>0.41361999999999999</v>
      </c>
      <c r="AR138" s="218">
        <f t="shared" si="231"/>
        <v>4.1362000000000003E-2</v>
      </c>
      <c r="AS138" s="219">
        <f t="shared" si="232"/>
        <v>0.5</v>
      </c>
      <c r="AT138" s="219">
        <f t="shared" si="233"/>
        <v>0.2387455</v>
      </c>
      <c r="AU138" s="218">
        <f>10068.2*J138*POWER(10,-6)</f>
        <v>6.1013291999999997E-2</v>
      </c>
      <c r="AV138" s="219">
        <f t="shared" si="229"/>
        <v>1.254740792</v>
      </c>
      <c r="AW138" s="220">
        <f t="shared" si="234"/>
        <v>0</v>
      </c>
      <c r="AX138" s="220">
        <f t="shared" si="235"/>
        <v>1.0000000000000001E-5</v>
      </c>
      <c r="AY138" s="220">
        <f t="shared" si="236"/>
        <v>6.2737039600000006E-6</v>
      </c>
    </row>
    <row r="139" spans="1:51" s="215" customFormat="1" x14ac:dyDescent="0.3">
      <c r="A139" s="48" t="s">
        <v>573</v>
      </c>
      <c r="B139" s="206" t="str">
        <f>B135</f>
        <v>Сырьевая емкость гудрона Поз. Е-101 Рег. №ТО-425(У) Учетный номер –№43-20-4612 ОК(НХС) Заводской №- APC-D-VE-1676</v>
      </c>
      <c r="C139" s="51" t="s">
        <v>215</v>
      </c>
      <c r="D139" s="208" t="s">
        <v>86</v>
      </c>
      <c r="E139" s="221">
        <f>E138</f>
        <v>1E-4</v>
      </c>
      <c r="F139" s="222">
        <f>F135</f>
        <v>1</v>
      </c>
      <c r="G139" s="206">
        <v>4.7500000000000001E-2</v>
      </c>
      <c r="H139" s="210">
        <f t="shared" si="230"/>
        <v>4.7500000000000003E-6</v>
      </c>
      <c r="I139" s="223">
        <f>0.15*I135</f>
        <v>6.06</v>
      </c>
      <c r="J139" s="223">
        <f>I138</f>
        <v>6.06</v>
      </c>
      <c r="K139" s="226" t="s">
        <v>189</v>
      </c>
      <c r="L139" s="227">
        <v>3</v>
      </c>
      <c r="M139" s="215" t="str">
        <f t="shared" si="227"/>
        <v>С138</v>
      </c>
      <c r="N139" s="215" t="str">
        <f t="shared" si="227"/>
        <v>Сырьевая емкость гудрона Поз. Е-101 Рег. №ТО-425(У) Учетный номер –№43-20-4612 ОК(НХС) Заводской №- APC-D-VE-1676</v>
      </c>
      <c r="O139" s="215" t="str">
        <f t="shared" si="228"/>
        <v>Частичное-пожар</v>
      </c>
      <c r="P139" s="215">
        <v>12.6</v>
      </c>
      <c r="Q139" s="215">
        <v>16.600000000000001</v>
      </c>
      <c r="R139" s="215">
        <v>22.6</v>
      </c>
      <c r="S139" s="215">
        <v>40.6</v>
      </c>
      <c r="T139" s="215" t="s">
        <v>85</v>
      </c>
      <c r="U139" s="215" t="s">
        <v>85</v>
      </c>
      <c r="V139" s="215" t="s">
        <v>85</v>
      </c>
      <c r="W139" s="215" t="s">
        <v>85</v>
      </c>
      <c r="X139" s="215" t="s">
        <v>85</v>
      </c>
      <c r="Y139" s="215" t="s">
        <v>85</v>
      </c>
      <c r="Z139" s="215" t="s">
        <v>85</v>
      </c>
      <c r="AA139" s="215" t="s">
        <v>85</v>
      </c>
      <c r="AB139" s="215" t="s">
        <v>85</v>
      </c>
      <c r="AC139" s="215" t="s">
        <v>85</v>
      </c>
      <c r="AD139" s="215" t="s">
        <v>85</v>
      </c>
      <c r="AE139" s="215" t="s">
        <v>85</v>
      </c>
      <c r="AF139" s="215" t="s">
        <v>85</v>
      </c>
      <c r="AG139" s="215" t="s">
        <v>85</v>
      </c>
      <c r="AH139" s="215" t="s">
        <v>85</v>
      </c>
      <c r="AI139" s="215" t="s">
        <v>85</v>
      </c>
      <c r="AJ139" s="215">
        <v>0</v>
      </c>
      <c r="AK139" s="215">
        <v>1</v>
      </c>
      <c r="AL139" s="215">
        <f>0.1*$AL$2</f>
        <v>0.25</v>
      </c>
      <c r="AM139" s="215">
        <f>AM135</f>
        <v>2.7E-2</v>
      </c>
      <c r="AN139" s="215">
        <f>ROUNDUP(AN135/3,0)</f>
        <v>2</v>
      </c>
      <c r="AQ139" s="218">
        <f t="shared" ref="AQ139" si="237">AM139*I139+AL139</f>
        <v>0.41361999999999999</v>
      </c>
      <c r="AR139" s="218">
        <f t="shared" si="231"/>
        <v>4.1362000000000003E-2</v>
      </c>
      <c r="AS139" s="219">
        <f t="shared" si="232"/>
        <v>0.25</v>
      </c>
      <c r="AT139" s="219">
        <f t="shared" si="233"/>
        <v>0.1762455</v>
      </c>
      <c r="AU139" s="218">
        <f>10068.2*J139*POWER(10,-6)</f>
        <v>6.1013291999999997E-2</v>
      </c>
      <c r="AV139" s="219">
        <f t="shared" si="229"/>
        <v>0.94224079199999999</v>
      </c>
      <c r="AW139" s="220">
        <f t="shared" si="234"/>
        <v>0</v>
      </c>
      <c r="AX139" s="220">
        <f t="shared" si="235"/>
        <v>4.7500000000000003E-6</v>
      </c>
      <c r="AY139" s="220">
        <f t="shared" si="236"/>
        <v>4.4756437620000001E-6</v>
      </c>
    </row>
    <row r="140" spans="1:51" s="215" customFormat="1" ht="15" thickBot="1" x14ac:dyDescent="0.35">
      <c r="A140" s="48" t="s">
        <v>574</v>
      </c>
      <c r="B140" s="206" t="str">
        <f>B135</f>
        <v>Сырьевая емкость гудрона Поз. Е-101 Рег. №ТО-425(У) Учетный номер –№43-20-4612 ОК(НХС) Заводской №- APC-D-VE-1676</v>
      </c>
      <c r="C140" s="51" t="s">
        <v>210</v>
      </c>
      <c r="D140" s="208" t="s">
        <v>62</v>
      </c>
      <c r="E140" s="221">
        <f>E138</f>
        <v>1E-4</v>
      </c>
      <c r="F140" s="222">
        <f>F135</f>
        <v>1</v>
      </c>
      <c r="G140" s="206">
        <v>0.90249999999999997</v>
      </c>
      <c r="H140" s="210">
        <f t="shared" si="230"/>
        <v>9.0249999999999998E-5</v>
      </c>
      <c r="I140" s="223">
        <f>0.15*I135</f>
        <v>6.06</v>
      </c>
      <c r="J140" s="206">
        <v>0</v>
      </c>
      <c r="K140" s="228" t="s">
        <v>200</v>
      </c>
      <c r="L140" s="229">
        <v>8</v>
      </c>
      <c r="M140" s="215" t="str">
        <f t="shared" si="227"/>
        <v>С139</v>
      </c>
      <c r="N140" s="215" t="str">
        <f t="shared" si="227"/>
        <v>Сырьевая емкость гудрона Поз. Е-101 Рег. №ТО-425(У) Учетный номер –№43-20-4612 ОК(НХС) Заводской №- APC-D-VE-1676</v>
      </c>
      <c r="O140" s="215" t="str">
        <f t="shared" si="228"/>
        <v>Частичное-ликвидация</v>
      </c>
      <c r="P140" s="215" t="s">
        <v>85</v>
      </c>
      <c r="Q140" s="215" t="s">
        <v>85</v>
      </c>
      <c r="R140" s="215" t="s">
        <v>85</v>
      </c>
      <c r="S140" s="215" t="s">
        <v>85</v>
      </c>
      <c r="T140" s="215" t="s">
        <v>85</v>
      </c>
      <c r="U140" s="215" t="s">
        <v>85</v>
      </c>
      <c r="V140" s="215" t="s">
        <v>85</v>
      </c>
      <c r="W140" s="215" t="s">
        <v>85</v>
      </c>
      <c r="X140" s="215" t="s">
        <v>85</v>
      </c>
      <c r="Y140" s="215" t="s">
        <v>85</v>
      </c>
      <c r="Z140" s="215" t="s">
        <v>85</v>
      </c>
      <c r="AA140" s="215" t="s">
        <v>85</v>
      </c>
      <c r="AB140" s="215" t="s">
        <v>85</v>
      </c>
      <c r="AC140" s="215" t="s">
        <v>85</v>
      </c>
      <c r="AD140" s="215" t="s">
        <v>85</v>
      </c>
      <c r="AE140" s="215" t="s">
        <v>85</v>
      </c>
      <c r="AF140" s="215" t="s">
        <v>85</v>
      </c>
      <c r="AG140" s="215" t="s">
        <v>85</v>
      </c>
      <c r="AH140" s="215" t="s">
        <v>85</v>
      </c>
      <c r="AI140" s="215" t="s">
        <v>85</v>
      </c>
      <c r="AJ140" s="215">
        <v>0</v>
      </c>
      <c r="AK140" s="215">
        <v>0</v>
      </c>
      <c r="AL140" s="215">
        <f>0.1*$AL$2</f>
        <v>0.25</v>
      </c>
      <c r="AM140" s="215">
        <f>AM135</f>
        <v>2.7E-2</v>
      </c>
      <c r="AN140" s="215">
        <f>ROUNDUP(AN135/3,0)</f>
        <v>2</v>
      </c>
      <c r="AQ140" s="218">
        <f>AM140*I140*0.1+AL140</f>
        <v>0.26636199999999999</v>
      </c>
      <c r="AR140" s="218">
        <f t="shared" si="231"/>
        <v>2.6636199999999999E-2</v>
      </c>
      <c r="AS140" s="219">
        <f t="shared" si="232"/>
        <v>0</v>
      </c>
      <c r="AT140" s="219">
        <f t="shared" si="233"/>
        <v>7.3249549999999997E-2</v>
      </c>
      <c r="AU140" s="218">
        <f>1333*J139*POWER(10,-6)</f>
        <v>8.0779799999999985E-3</v>
      </c>
      <c r="AV140" s="219">
        <f t="shared" si="229"/>
        <v>0.37432572999999997</v>
      </c>
      <c r="AW140" s="220">
        <f t="shared" si="234"/>
        <v>0</v>
      </c>
      <c r="AX140" s="220">
        <f t="shared" si="235"/>
        <v>0</v>
      </c>
      <c r="AY140" s="220">
        <f t="shared" si="236"/>
        <v>3.3782897132499998E-5</v>
      </c>
    </row>
    <row r="141" spans="1:51" s="241" customFormat="1" ht="18" customHeight="1" x14ac:dyDescent="0.3">
      <c r="A141" s="48" t="s">
        <v>575</v>
      </c>
      <c r="B141" s="233" t="s">
        <v>356</v>
      </c>
      <c r="C141" s="53" t="s">
        <v>349</v>
      </c>
      <c r="D141" s="234" t="s">
        <v>350</v>
      </c>
      <c r="E141" s="235">
        <v>9.9999999999999995E-7</v>
      </c>
      <c r="F141" s="233">
        <v>2</v>
      </c>
      <c r="G141" s="232">
        <v>0.05</v>
      </c>
      <c r="H141" s="236">
        <f>E141*F141*G141</f>
        <v>9.9999999999999995E-8</v>
      </c>
      <c r="I141" s="237">
        <v>399</v>
      </c>
      <c r="J141" s="238">
        <f>0.03*I141</f>
        <v>11.969999999999999</v>
      </c>
      <c r="K141" s="239" t="s">
        <v>184</v>
      </c>
      <c r="L141" s="240">
        <v>3800</v>
      </c>
      <c r="M141" s="241" t="str">
        <f t="shared" ref="M141:N149" si="238">A141</f>
        <v>С140</v>
      </c>
      <c r="N141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1" s="241" t="str">
        <f t="shared" ref="O141:O148" si="239">D141</f>
        <v>Полное-огенный шар</v>
      </c>
      <c r="P141" s="241" t="s">
        <v>85</v>
      </c>
      <c r="Q141" s="241" t="s">
        <v>85</v>
      </c>
      <c r="R141" s="241" t="s">
        <v>85</v>
      </c>
      <c r="S141" s="241" t="s">
        <v>85</v>
      </c>
      <c r="T141" s="241" t="s">
        <v>85</v>
      </c>
      <c r="U141" s="241" t="s">
        <v>85</v>
      </c>
      <c r="V141" s="241" t="s">
        <v>85</v>
      </c>
      <c r="W141" s="241" t="s">
        <v>85</v>
      </c>
      <c r="X141" s="241" t="s">
        <v>85</v>
      </c>
      <c r="Y141" s="241" t="s">
        <v>85</v>
      </c>
      <c r="Z141" s="241" t="s">
        <v>85</v>
      </c>
      <c r="AA141" s="241" t="s">
        <v>85</v>
      </c>
      <c r="AB141" s="241" t="s">
        <v>85</v>
      </c>
      <c r="AC141" s="241" t="s">
        <v>85</v>
      </c>
      <c r="AD141" s="241" t="s">
        <v>85</v>
      </c>
      <c r="AE141" s="241">
        <v>96.5</v>
      </c>
      <c r="AF141" s="241">
        <v>142.5</v>
      </c>
      <c r="AG141" s="241">
        <v>171</v>
      </c>
      <c r="AH141" s="241">
        <v>221.5</v>
      </c>
      <c r="AI141" s="241" t="s">
        <v>85</v>
      </c>
      <c r="AJ141" s="242">
        <v>5</v>
      </c>
      <c r="AK141" s="242">
        <v>9</v>
      </c>
      <c r="AL141" s="243">
        <v>35.99</v>
      </c>
      <c r="AM141" s="243">
        <v>2.7E-2</v>
      </c>
      <c r="AN141" s="243">
        <v>25</v>
      </c>
      <c r="AQ141" s="244">
        <f>AM141*I141+AL141</f>
        <v>46.763000000000005</v>
      </c>
      <c r="AR141" s="244">
        <f>0.1*AQ141</f>
        <v>4.6763000000000003</v>
      </c>
      <c r="AS141" s="245">
        <f>AJ141*3+0.25*AK141</f>
        <v>17.25</v>
      </c>
      <c r="AT141" s="245">
        <f>SUM(AQ141:AS141)/4</f>
        <v>17.172325000000001</v>
      </c>
      <c r="AU141" s="244">
        <f>10068.2*J141*POWER(10,-6)</f>
        <v>0.12051635399999999</v>
      </c>
      <c r="AV141" s="245">
        <f t="shared" ref="AV141:AV149" si="240">AU141+AT141+AS141+AR141+AQ141</f>
        <v>85.982141354000007</v>
      </c>
      <c r="AW141" s="246">
        <f>AJ141*H141</f>
        <v>4.9999999999999998E-7</v>
      </c>
      <c r="AX141" s="246">
        <f>H141*AK141</f>
        <v>8.9999999999999996E-7</v>
      </c>
      <c r="AY141" s="246">
        <f>H141*AV141</f>
        <v>8.5982141354000005E-6</v>
      </c>
    </row>
    <row r="142" spans="1:51" s="322" customFormat="1" x14ac:dyDescent="0.3">
      <c r="A142" s="48" t="s">
        <v>576</v>
      </c>
      <c r="B142" s="31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2" s="313" t="s">
        <v>211</v>
      </c>
      <c r="D142" s="314" t="s">
        <v>63</v>
      </c>
      <c r="E142" s="315">
        <f>E141</f>
        <v>9.9999999999999995E-7</v>
      </c>
      <c r="F142" s="316">
        <f>F141</f>
        <v>2</v>
      </c>
      <c r="G142" s="312">
        <v>0.19</v>
      </c>
      <c r="H142" s="317">
        <f t="shared" ref="H142:H149" si="241">E142*F142*G142</f>
        <v>3.7999999999999996E-7</v>
      </c>
      <c r="I142" s="318">
        <f>I141</f>
        <v>399</v>
      </c>
      <c r="J142" s="319">
        <v>2.57</v>
      </c>
      <c r="K142" s="320" t="s">
        <v>185</v>
      </c>
      <c r="L142" s="321">
        <v>5</v>
      </c>
      <c r="M142" s="322" t="str">
        <f t="shared" si="238"/>
        <v>С141</v>
      </c>
      <c r="N142" s="322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2" s="322" t="str">
        <f t="shared" si="239"/>
        <v>Полное-взрыв</v>
      </c>
      <c r="P142" s="322" t="s">
        <v>85</v>
      </c>
      <c r="Q142" s="322" t="s">
        <v>85</v>
      </c>
      <c r="R142" s="322" t="s">
        <v>85</v>
      </c>
      <c r="S142" s="322" t="s">
        <v>85</v>
      </c>
      <c r="T142" s="322">
        <v>0</v>
      </c>
      <c r="U142" s="322">
        <v>80.599999999999994</v>
      </c>
      <c r="V142" s="322">
        <v>229.1</v>
      </c>
      <c r="W142" s="322">
        <v>582.1</v>
      </c>
      <c r="X142" s="322">
        <v>983.6</v>
      </c>
      <c r="Y142" s="322" t="s">
        <v>85</v>
      </c>
      <c r="Z142" s="322" t="s">
        <v>85</v>
      </c>
      <c r="AA142" s="322" t="s">
        <v>85</v>
      </c>
      <c r="AB142" s="322" t="s">
        <v>85</v>
      </c>
      <c r="AC142" s="322" t="s">
        <v>85</v>
      </c>
      <c r="AD142" s="322" t="s">
        <v>85</v>
      </c>
      <c r="AE142" s="322" t="s">
        <v>85</v>
      </c>
      <c r="AF142" s="322" t="s">
        <v>85</v>
      </c>
      <c r="AG142" s="322" t="s">
        <v>85</v>
      </c>
      <c r="AH142" s="322" t="s">
        <v>85</v>
      </c>
      <c r="AI142" s="322" t="s">
        <v>85</v>
      </c>
      <c r="AJ142" s="323">
        <v>7</v>
      </c>
      <c r="AK142" s="323">
        <v>11</v>
      </c>
      <c r="AL142" s="322">
        <f>AL141</f>
        <v>35.99</v>
      </c>
      <c r="AM142" s="322">
        <f>AM141</f>
        <v>2.7E-2</v>
      </c>
      <c r="AN142" s="322">
        <f>AN141</f>
        <v>25</v>
      </c>
      <c r="AQ142" s="324">
        <f>AM142*I142+AL142</f>
        <v>46.763000000000005</v>
      </c>
      <c r="AR142" s="324">
        <f t="shared" ref="AR142:AR148" si="242">0.1*AQ142</f>
        <v>4.6763000000000003</v>
      </c>
      <c r="AS142" s="325">
        <f t="shared" ref="AS142:AS148" si="243">AJ142*3+0.25*AK142</f>
        <v>23.75</v>
      </c>
      <c r="AT142" s="325">
        <f t="shared" ref="AT142:AT148" si="244">SUM(AQ142:AS142)/4</f>
        <v>18.797325000000001</v>
      </c>
      <c r="AU142" s="324">
        <f>10068.2*J142*POWER(10,-6)*10</f>
        <v>0.25875273999999998</v>
      </c>
      <c r="AV142" s="325">
        <f t="shared" si="240"/>
        <v>94.245377740000009</v>
      </c>
      <c r="AW142" s="326">
        <f t="shared" ref="AW142:AW148" si="245">AJ142*H142</f>
        <v>2.6599999999999999E-6</v>
      </c>
      <c r="AX142" s="326">
        <f t="shared" ref="AX142:AX148" si="246">H142*AK142</f>
        <v>4.1799999999999998E-6</v>
      </c>
      <c r="AY142" s="326">
        <f t="shared" ref="AY142" si="247">H142*AV142</f>
        <v>3.5813243541200001E-5</v>
      </c>
    </row>
    <row r="143" spans="1:51" s="241" customFormat="1" x14ac:dyDescent="0.3">
      <c r="A143" s="48" t="s">
        <v>577</v>
      </c>
      <c r="B143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3" s="53" t="s">
        <v>254</v>
      </c>
      <c r="D143" s="234" t="s">
        <v>61</v>
      </c>
      <c r="E143" s="247">
        <f>E141</f>
        <v>9.9999999999999995E-7</v>
      </c>
      <c r="F143" s="248">
        <f t="shared" ref="F143:F149" si="248">F142</f>
        <v>2</v>
      </c>
      <c r="G143" s="232">
        <v>0.76</v>
      </c>
      <c r="H143" s="236">
        <f t="shared" si="241"/>
        <v>1.5199999999999998E-6</v>
      </c>
      <c r="I143" s="249">
        <f>I141</f>
        <v>399</v>
      </c>
      <c r="J143" s="238">
        <v>0</v>
      </c>
      <c r="K143" s="250" t="s">
        <v>186</v>
      </c>
      <c r="L143" s="251">
        <v>16</v>
      </c>
      <c r="M143" s="241" t="str">
        <f t="shared" si="238"/>
        <v>С142</v>
      </c>
      <c r="N143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3" s="241" t="str">
        <f t="shared" si="239"/>
        <v>Полное-ликвидация</v>
      </c>
      <c r="P143" s="241" t="s">
        <v>85</v>
      </c>
      <c r="Q143" s="241" t="s">
        <v>85</v>
      </c>
      <c r="R143" s="241" t="s">
        <v>85</v>
      </c>
      <c r="S143" s="241" t="s">
        <v>85</v>
      </c>
      <c r="T143" s="241" t="s">
        <v>85</v>
      </c>
      <c r="U143" s="241" t="s">
        <v>85</v>
      </c>
      <c r="V143" s="241" t="s">
        <v>85</v>
      </c>
      <c r="W143" s="241" t="s">
        <v>85</v>
      </c>
      <c r="X143" s="241" t="s">
        <v>85</v>
      </c>
      <c r="Y143" s="241" t="s">
        <v>85</v>
      </c>
      <c r="Z143" s="241" t="s">
        <v>85</v>
      </c>
      <c r="AA143" s="241" t="s">
        <v>85</v>
      </c>
      <c r="AB143" s="241" t="s">
        <v>85</v>
      </c>
      <c r="AC143" s="241" t="s">
        <v>85</v>
      </c>
      <c r="AD143" s="241" t="s">
        <v>85</v>
      </c>
      <c r="AE143" s="241" t="s">
        <v>85</v>
      </c>
      <c r="AF143" s="241" t="s">
        <v>85</v>
      </c>
      <c r="AG143" s="241" t="s">
        <v>85</v>
      </c>
      <c r="AH143" s="241" t="s">
        <v>85</v>
      </c>
      <c r="AI143" s="241" t="s">
        <v>85</v>
      </c>
      <c r="AJ143" s="241">
        <v>4</v>
      </c>
      <c r="AK143" s="241">
        <v>11</v>
      </c>
      <c r="AL143" s="241">
        <f>AL141</f>
        <v>35.99</v>
      </c>
      <c r="AM143" s="241">
        <f>AM141</f>
        <v>2.7E-2</v>
      </c>
      <c r="AN143" s="241">
        <f>AN141</f>
        <v>25</v>
      </c>
      <c r="AQ143" s="244">
        <f>AM143*I143*0.1+AL143</f>
        <v>37.067300000000003</v>
      </c>
      <c r="AR143" s="244">
        <f t="shared" si="242"/>
        <v>3.7067300000000003</v>
      </c>
      <c r="AS143" s="245">
        <f t="shared" si="243"/>
        <v>14.75</v>
      </c>
      <c r="AT143" s="245">
        <f t="shared" si="244"/>
        <v>13.881007500000001</v>
      </c>
      <c r="AU143" s="244">
        <f>1333*J141*POWER(10,-6)</f>
        <v>1.5956009999999996E-2</v>
      </c>
      <c r="AV143" s="245">
        <f t="shared" si="240"/>
        <v>69.420993510000002</v>
      </c>
      <c r="AW143" s="246">
        <f t="shared" si="245"/>
        <v>6.0799999999999994E-6</v>
      </c>
      <c r="AX143" s="246">
        <f t="shared" si="246"/>
        <v>1.6719999999999999E-5</v>
      </c>
      <c r="AY143" s="246">
        <f>H143*AV143</f>
        <v>1.055199101352E-4</v>
      </c>
    </row>
    <row r="144" spans="1:51" s="241" customFormat="1" x14ac:dyDescent="0.3">
      <c r="A144" s="48" t="s">
        <v>578</v>
      </c>
      <c r="B144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4" s="53" t="s">
        <v>222</v>
      </c>
      <c r="D144" s="234" t="s">
        <v>223</v>
      </c>
      <c r="E144" s="235">
        <v>1.0000000000000001E-5</v>
      </c>
      <c r="F144" s="248">
        <f t="shared" si="248"/>
        <v>2</v>
      </c>
      <c r="G144" s="232">
        <v>4.0000000000000008E-2</v>
      </c>
      <c r="H144" s="236">
        <f t="shared" si="241"/>
        <v>8.0000000000000018E-7</v>
      </c>
      <c r="I144" s="249">
        <f>0.15*I141</f>
        <v>59.849999999999994</v>
      </c>
      <c r="J144" s="238">
        <f>I144</f>
        <v>59.849999999999994</v>
      </c>
      <c r="K144" s="250" t="s">
        <v>188</v>
      </c>
      <c r="L144" s="251">
        <v>45390</v>
      </c>
      <c r="M144" s="241" t="str">
        <f t="shared" si="238"/>
        <v>С143</v>
      </c>
      <c r="N144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4" s="241" t="str">
        <f t="shared" si="239"/>
        <v>Частичное факел</v>
      </c>
      <c r="P144" s="241" t="s">
        <v>85</v>
      </c>
      <c r="Q144" s="241" t="s">
        <v>85</v>
      </c>
      <c r="R144" s="241" t="s">
        <v>85</v>
      </c>
      <c r="S144" s="241" t="s">
        <v>85</v>
      </c>
      <c r="T144" s="241" t="s">
        <v>85</v>
      </c>
      <c r="U144" s="241" t="s">
        <v>85</v>
      </c>
      <c r="V144" s="241" t="s">
        <v>85</v>
      </c>
      <c r="W144" s="241" t="s">
        <v>85</v>
      </c>
      <c r="X144" s="241" t="s">
        <v>85</v>
      </c>
      <c r="Y144" s="241">
        <v>45</v>
      </c>
      <c r="Z144" s="241">
        <v>7</v>
      </c>
      <c r="AA144" s="241" t="s">
        <v>85</v>
      </c>
      <c r="AB144" s="241" t="s">
        <v>85</v>
      </c>
      <c r="AC144" s="241" t="s">
        <v>85</v>
      </c>
      <c r="AD144" s="241" t="s">
        <v>85</v>
      </c>
      <c r="AE144" s="241" t="s">
        <v>85</v>
      </c>
      <c r="AF144" s="241" t="s">
        <v>85</v>
      </c>
      <c r="AG144" s="241" t="s">
        <v>85</v>
      </c>
      <c r="AH144" s="241" t="s">
        <v>85</v>
      </c>
      <c r="AI144" s="241" t="s">
        <v>85</v>
      </c>
      <c r="AJ144" s="241">
        <v>2</v>
      </c>
      <c r="AK144" s="241">
        <v>3</v>
      </c>
      <c r="AL144" s="241">
        <f>0.1*$AL141</f>
        <v>3.5990000000000002</v>
      </c>
      <c r="AM144" s="241">
        <f>AM142</f>
        <v>2.7E-2</v>
      </c>
      <c r="AN144" s="241">
        <f>AN141</f>
        <v>25</v>
      </c>
      <c r="AQ144" s="244">
        <f>AM144*I144*0.1+AL144</f>
        <v>3.7605950000000004</v>
      </c>
      <c r="AR144" s="244">
        <f t="shared" si="242"/>
        <v>0.37605950000000005</v>
      </c>
      <c r="AS144" s="245">
        <f t="shared" si="243"/>
        <v>6.75</v>
      </c>
      <c r="AT144" s="245">
        <f t="shared" si="244"/>
        <v>2.7216636250000001</v>
      </c>
      <c r="AU144" s="244">
        <f>10068.2*J144*POWER(10,-6)</f>
        <v>0.60258177000000002</v>
      </c>
      <c r="AV144" s="245">
        <f t="shared" si="240"/>
        <v>14.210899895000001</v>
      </c>
      <c r="AW144" s="246">
        <f t="shared" si="245"/>
        <v>1.6000000000000004E-6</v>
      </c>
      <c r="AX144" s="246">
        <f t="shared" si="246"/>
        <v>2.4000000000000007E-6</v>
      </c>
      <c r="AY144" s="246">
        <f t="shared" ref="AY144:AY148" si="249">H144*AV144</f>
        <v>1.1368719916000003E-5</v>
      </c>
    </row>
    <row r="145" spans="1:51" s="241" customFormat="1" x14ac:dyDescent="0.3">
      <c r="A145" s="48" t="s">
        <v>579</v>
      </c>
      <c r="B145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5" s="53" t="s">
        <v>255</v>
      </c>
      <c r="D145" s="234" t="s">
        <v>62</v>
      </c>
      <c r="E145" s="247">
        <f>E144</f>
        <v>1.0000000000000001E-5</v>
      </c>
      <c r="F145" s="248">
        <f t="shared" si="248"/>
        <v>2</v>
      </c>
      <c r="G145" s="232">
        <v>0.16000000000000003</v>
      </c>
      <c r="H145" s="236">
        <f t="shared" si="241"/>
        <v>3.2000000000000007E-6</v>
      </c>
      <c r="I145" s="249">
        <f>0.15*I141</f>
        <v>59.849999999999994</v>
      </c>
      <c r="J145" s="238">
        <v>0</v>
      </c>
      <c r="K145" s="250" t="s">
        <v>189</v>
      </c>
      <c r="L145" s="251">
        <v>3</v>
      </c>
      <c r="M145" s="241" t="str">
        <f t="shared" si="238"/>
        <v>С144</v>
      </c>
      <c r="N145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5" s="241" t="str">
        <f t="shared" si="239"/>
        <v>Частичное-ликвидация</v>
      </c>
      <c r="P145" s="241" t="s">
        <v>85</v>
      </c>
      <c r="Q145" s="241" t="s">
        <v>85</v>
      </c>
      <c r="R145" s="241" t="s">
        <v>85</v>
      </c>
      <c r="S145" s="241" t="s">
        <v>85</v>
      </c>
      <c r="T145" s="241" t="s">
        <v>85</v>
      </c>
      <c r="U145" s="241" t="s">
        <v>85</v>
      </c>
      <c r="V145" s="241" t="s">
        <v>85</v>
      </c>
      <c r="W145" s="241" t="s">
        <v>85</v>
      </c>
      <c r="X145" s="241" t="s">
        <v>85</v>
      </c>
      <c r="Y145" s="241" t="s">
        <v>85</v>
      </c>
      <c r="Z145" s="241" t="s">
        <v>85</v>
      </c>
      <c r="AA145" s="241" t="s">
        <v>85</v>
      </c>
      <c r="AB145" s="241" t="s">
        <v>85</v>
      </c>
      <c r="AC145" s="241" t="s">
        <v>85</v>
      </c>
      <c r="AD145" s="241" t="s">
        <v>85</v>
      </c>
      <c r="AE145" s="241" t="s">
        <v>85</v>
      </c>
      <c r="AF145" s="241" t="s">
        <v>85</v>
      </c>
      <c r="AG145" s="241" t="s">
        <v>85</v>
      </c>
      <c r="AH145" s="241" t="s">
        <v>85</v>
      </c>
      <c r="AI145" s="241" t="s">
        <v>85</v>
      </c>
      <c r="AJ145" s="241">
        <v>1</v>
      </c>
      <c r="AK145" s="241">
        <v>1</v>
      </c>
      <c r="AL145" s="241">
        <f t="shared" ref="AL145:AL148" si="250">0.1*$AL142</f>
        <v>3.5990000000000002</v>
      </c>
      <c r="AM145" s="241">
        <f>AM141</f>
        <v>2.7E-2</v>
      </c>
      <c r="AN145" s="241">
        <f>ROUNDUP(AN141/3,0)</f>
        <v>9</v>
      </c>
      <c r="AQ145" s="244">
        <f>AM145*I145+AL145</f>
        <v>5.21495</v>
      </c>
      <c r="AR145" s="244">
        <f t="shared" si="242"/>
        <v>0.52149500000000004</v>
      </c>
      <c r="AS145" s="245">
        <f t="shared" si="243"/>
        <v>3.25</v>
      </c>
      <c r="AT145" s="245">
        <f t="shared" si="244"/>
        <v>2.2466112499999999</v>
      </c>
      <c r="AU145" s="244">
        <f>1333*J142*POWER(10,-6)*10</f>
        <v>3.42581E-2</v>
      </c>
      <c r="AV145" s="245">
        <f t="shared" si="240"/>
        <v>11.267314349999999</v>
      </c>
      <c r="AW145" s="246">
        <f t="shared" si="245"/>
        <v>3.2000000000000007E-6</v>
      </c>
      <c r="AX145" s="246">
        <f t="shared" si="246"/>
        <v>3.2000000000000007E-6</v>
      </c>
      <c r="AY145" s="246">
        <f t="shared" si="249"/>
        <v>3.6055405920000005E-5</v>
      </c>
    </row>
    <row r="146" spans="1:51" s="241" customFormat="1" x14ac:dyDescent="0.3">
      <c r="A146" s="48" t="s">
        <v>580</v>
      </c>
      <c r="B146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6" s="53" t="s">
        <v>224</v>
      </c>
      <c r="D146" s="234" t="s">
        <v>223</v>
      </c>
      <c r="E146" s="247">
        <f>E145</f>
        <v>1.0000000000000001E-5</v>
      </c>
      <c r="F146" s="248">
        <f t="shared" si="248"/>
        <v>2</v>
      </c>
      <c r="G146" s="232">
        <v>4.0000000000000008E-2</v>
      </c>
      <c r="H146" s="236">
        <f t="shared" si="241"/>
        <v>8.0000000000000018E-7</v>
      </c>
      <c r="I146" s="249">
        <f>I144*0.15</f>
        <v>8.9774999999999991</v>
      </c>
      <c r="J146" s="238">
        <f>I146</f>
        <v>8.9774999999999991</v>
      </c>
      <c r="K146" s="253" t="s">
        <v>200</v>
      </c>
      <c r="L146" s="254">
        <v>21</v>
      </c>
      <c r="M146" s="241" t="str">
        <f t="shared" si="238"/>
        <v>С145</v>
      </c>
      <c r="N146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6" s="241" t="str">
        <f t="shared" si="239"/>
        <v>Частичное факел</v>
      </c>
      <c r="P146" s="241" t="s">
        <v>85</v>
      </c>
      <c r="Q146" s="241" t="s">
        <v>85</v>
      </c>
      <c r="R146" s="241" t="s">
        <v>85</v>
      </c>
      <c r="S146" s="241" t="s">
        <v>85</v>
      </c>
      <c r="T146" s="241" t="s">
        <v>85</v>
      </c>
      <c r="U146" s="241" t="s">
        <v>85</v>
      </c>
      <c r="V146" s="241" t="s">
        <v>85</v>
      </c>
      <c r="W146" s="241" t="s">
        <v>85</v>
      </c>
      <c r="X146" s="241" t="s">
        <v>85</v>
      </c>
      <c r="Y146" s="241">
        <v>16</v>
      </c>
      <c r="Z146" s="241">
        <v>3</v>
      </c>
      <c r="AA146" s="241" t="s">
        <v>85</v>
      </c>
      <c r="AB146" s="241" t="s">
        <v>85</v>
      </c>
      <c r="AC146" s="241" t="s">
        <v>85</v>
      </c>
      <c r="AD146" s="241" t="s">
        <v>85</v>
      </c>
      <c r="AE146" s="241" t="s">
        <v>85</v>
      </c>
      <c r="AF146" s="241" t="s">
        <v>85</v>
      </c>
      <c r="AG146" s="241" t="s">
        <v>85</v>
      </c>
      <c r="AH146" s="241" t="s">
        <v>85</v>
      </c>
      <c r="AI146" s="241" t="s">
        <v>85</v>
      </c>
      <c r="AJ146" s="241">
        <v>1</v>
      </c>
      <c r="AK146" s="241">
        <v>1</v>
      </c>
      <c r="AL146" s="241">
        <f t="shared" si="250"/>
        <v>3.5990000000000002</v>
      </c>
      <c r="AM146" s="241">
        <f>AM141</f>
        <v>2.7E-2</v>
      </c>
      <c r="AN146" s="241">
        <f>AN145</f>
        <v>9</v>
      </c>
      <c r="AQ146" s="244">
        <f t="shared" ref="AQ146:AQ147" si="251">AM146*I146+AL146</f>
        <v>3.8413925</v>
      </c>
      <c r="AR146" s="244">
        <f t="shared" si="242"/>
        <v>0.38413925000000004</v>
      </c>
      <c r="AS146" s="245">
        <f t="shared" si="243"/>
        <v>3.25</v>
      </c>
      <c r="AT146" s="245">
        <f t="shared" si="244"/>
        <v>1.8688829375</v>
      </c>
      <c r="AU146" s="244">
        <f>10068.2*J146*POWER(10,-6)</f>
        <v>9.0387265499999994E-2</v>
      </c>
      <c r="AV146" s="245">
        <f t="shared" si="240"/>
        <v>9.4348019529999991</v>
      </c>
      <c r="AW146" s="246">
        <f t="shared" si="245"/>
        <v>8.0000000000000018E-7</v>
      </c>
      <c r="AX146" s="246">
        <f t="shared" si="246"/>
        <v>8.0000000000000018E-7</v>
      </c>
      <c r="AY146" s="246">
        <f t="shared" si="249"/>
        <v>7.5478415624000009E-6</v>
      </c>
    </row>
    <row r="147" spans="1:51" s="241" customFormat="1" x14ac:dyDescent="0.3">
      <c r="A147" s="48" t="s">
        <v>581</v>
      </c>
      <c r="B147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7" s="53" t="s">
        <v>225</v>
      </c>
      <c r="D147" s="234" t="s">
        <v>174</v>
      </c>
      <c r="E147" s="247">
        <f>E145</f>
        <v>1.0000000000000001E-5</v>
      </c>
      <c r="F147" s="248">
        <f t="shared" si="248"/>
        <v>2</v>
      </c>
      <c r="G147" s="232">
        <v>0.15200000000000002</v>
      </c>
      <c r="H147" s="236">
        <f t="shared" si="241"/>
        <v>3.0400000000000005E-6</v>
      </c>
      <c r="I147" s="249">
        <f>I144*0.15</f>
        <v>8.9774999999999991</v>
      </c>
      <c r="J147" s="238">
        <f>I147</f>
        <v>8.9774999999999991</v>
      </c>
      <c r="K147" s="250"/>
      <c r="L147" s="251"/>
      <c r="M147" s="241" t="str">
        <f t="shared" si="238"/>
        <v>С146</v>
      </c>
      <c r="N147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7" s="241" t="str">
        <f t="shared" si="239"/>
        <v>Частичное-пожар-вспышка</v>
      </c>
      <c r="P147" s="241" t="s">
        <v>85</v>
      </c>
      <c r="Q147" s="241" t="s">
        <v>85</v>
      </c>
      <c r="R147" s="241" t="s">
        <v>85</v>
      </c>
      <c r="S147" s="241" t="s">
        <v>85</v>
      </c>
      <c r="T147" s="241" t="s">
        <v>85</v>
      </c>
      <c r="U147" s="241" t="s">
        <v>85</v>
      </c>
      <c r="V147" s="241" t="s">
        <v>85</v>
      </c>
      <c r="W147" s="241" t="s">
        <v>85</v>
      </c>
      <c r="X147" s="241" t="s">
        <v>85</v>
      </c>
      <c r="Y147" s="241" t="s">
        <v>85</v>
      </c>
      <c r="Z147" s="241" t="s">
        <v>85</v>
      </c>
      <c r="AA147" s="241">
        <v>69.150000000000006</v>
      </c>
      <c r="AB147" s="241">
        <v>82.98</v>
      </c>
      <c r="AC147" s="241" t="s">
        <v>85</v>
      </c>
      <c r="AD147" s="241" t="s">
        <v>85</v>
      </c>
      <c r="AE147" s="241" t="s">
        <v>85</v>
      </c>
      <c r="AF147" s="241" t="s">
        <v>85</v>
      </c>
      <c r="AG147" s="241" t="s">
        <v>85</v>
      </c>
      <c r="AH147" s="241" t="s">
        <v>85</v>
      </c>
      <c r="AI147" s="241" t="s">
        <v>85</v>
      </c>
      <c r="AJ147" s="241">
        <v>2</v>
      </c>
      <c r="AK147" s="241">
        <v>3</v>
      </c>
      <c r="AL147" s="241">
        <f t="shared" si="250"/>
        <v>0.35990000000000005</v>
      </c>
      <c r="AM147" s="241">
        <f>AM141</f>
        <v>2.7E-2</v>
      </c>
      <c r="AN147" s="241">
        <f>ROUNDUP(AN141/3,0)</f>
        <v>9</v>
      </c>
      <c r="AQ147" s="244">
        <f t="shared" si="251"/>
        <v>0.60229250000000001</v>
      </c>
      <c r="AR147" s="244">
        <f t="shared" si="242"/>
        <v>6.0229250000000005E-2</v>
      </c>
      <c r="AS147" s="245">
        <f t="shared" si="243"/>
        <v>6.75</v>
      </c>
      <c r="AT147" s="245">
        <f t="shared" si="244"/>
        <v>1.8531304374999999</v>
      </c>
      <c r="AU147" s="244">
        <f>10068.2*J147*POWER(10,-6)</f>
        <v>9.0387265499999994E-2</v>
      </c>
      <c r="AV147" s="245">
        <f t="shared" si="240"/>
        <v>9.3560394530000011</v>
      </c>
      <c r="AW147" s="246">
        <f t="shared" si="245"/>
        <v>6.0800000000000011E-6</v>
      </c>
      <c r="AX147" s="246">
        <f t="shared" si="246"/>
        <v>9.1200000000000008E-6</v>
      </c>
      <c r="AY147" s="246">
        <f t="shared" si="249"/>
        <v>2.8442359937120009E-5</v>
      </c>
    </row>
    <row r="148" spans="1:51" s="241" customFormat="1" ht="15" thickBot="1" x14ac:dyDescent="0.35">
      <c r="A148" s="48" t="s">
        <v>582</v>
      </c>
      <c r="B148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8" s="53" t="s">
        <v>226</v>
      </c>
      <c r="D148" s="234" t="s">
        <v>62</v>
      </c>
      <c r="E148" s="247">
        <f>E145</f>
        <v>1.0000000000000001E-5</v>
      </c>
      <c r="F148" s="248">
        <f t="shared" si="248"/>
        <v>2</v>
      </c>
      <c r="G148" s="232">
        <v>0.6080000000000001</v>
      </c>
      <c r="H148" s="236">
        <f t="shared" si="241"/>
        <v>1.2160000000000002E-5</v>
      </c>
      <c r="I148" s="249">
        <f>I144*0.15</f>
        <v>8.9774999999999991</v>
      </c>
      <c r="J148" s="238">
        <v>0</v>
      </c>
      <c r="K148" s="255"/>
      <c r="L148" s="256"/>
      <c r="M148" s="241" t="str">
        <f t="shared" si="238"/>
        <v>С147</v>
      </c>
      <c r="N148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8" s="241" t="str">
        <f t="shared" si="239"/>
        <v>Частичное-ликвидация</v>
      </c>
      <c r="P148" s="241" t="s">
        <v>85</v>
      </c>
      <c r="Q148" s="241" t="s">
        <v>85</v>
      </c>
      <c r="R148" s="241" t="s">
        <v>85</v>
      </c>
      <c r="S148" s="241" t="s">
        <v>85</v>
      </c>
      <c r="T148" s="241" t="s">
        <v>85</v>
      </c>
      <c r="U148" s="241" t="s">
        <v>85</v>
      </c>
      <c r="V148" s="241" t="s">
        <v>85</v>
      </c>
      <c r="W148" s="241" t="s">
        <v>85</v>
      </c>
      <c r="X148" s="241" t="s">
        <v>85</v>
      </c>
      <c r="Y148" s="241" t="s">
        <v>85</v>
      </c>
      <c r="Z148" s="241" t="s">
        <v>85</v>
      </c>
      <c r="AA148" s="241" t="s">
        <v>85</v>
      </c>
      <c r="AB148" s="241" t="s">
        <v>85</v>
      </c>
      <c r="AC148" s="241" t="s">
        <v>85</v>
      </c>
      <c r="AD148" s="241" t="s">
        <v>85</v>
      </c>
      <c r="AE148" s="241" t="s">
        <v>85</v>
      </c>
      <c r="AF148" s="241" t="s">
        <v>85</v>
      </c>
      <c r="AG148" s="241" t="s">
        <v>85</v>
      </c>
      <c r="AH148" s="241" t="s">
        <v>85</v>
      </c>
      <c r="AI148" s="241" t="s">
        <v>85</v>
      </c>
      <c r="AJ148" s="241">
        <v>1</v>
      </c>
      <c r="AK148" s="241">
        <v>1</v>
      </c>
      <c r="AL148" s="241">
        <f t="shared" si="250"/>
        <v>0.35990000000000005</v>
      </c>
      <c r="AM148" s="241">
        <f>AM141</f>
        <v>2.7E-2</v>
      </c>
      <c r="AN148" s="241">
        <f>ROUNDUP(AN141/3,0)</f>
        <v>9</v>
      </c>
      <c r="AQ148" s="244">
        <f>AM148*I148*0.1+AL148</f>
        <v>0.38413925000000004</v>
      </c>
      <c r="AR148" s="244">
        <f t="shared" si="242"/>
        <v>3.8413925000000008E-2</v>
      </c>
      <c r="AS148" s="245">
        <f t="shared" si="243"/>
        <v>3.25</v>
      </c>
      <c r="AT148" s="245">
        <f t="shared" si="244"/>
        <v>0.91813829375</v>
      </c>
      <c r="AU148" s="244">
        <f>1333*J146*POWER(10,-6)</f>
        <v>1.19670075E-2</v>
      </c>
      <c r="AV148" s="245">
        <f t="shared" si="240"/>
        <v>4.6026584762500011</v>
      </c>
      <c r="AW148" s="246">
        <f t="shared" si="245"/>
        <v>1.2160000000000002E-5</v>
      </c>
      <c r="AX148" s="246">
        <f t="shared" si="246"/>
        <v>1.2160000000000002E-5</v>
      </c>
      <c r="AY148" s="246">
        <f t="shared" si="249"/>
        <v>5.5968327071200022E-5</v>
      </c>
    </row>
    <row r="149" spans="1:51" s="241" customFormat="1" ht="15" thickBot="1" x14ac:dyDescent="0.35">
      <c r="A149" s="48" t="s">
        <v>583</v>
      </c>
      <c r="B149" s="296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9" s="296" t="s">
        <v>354</v>
      </c>
      <c r="D149" s="296" t="s">
        <v>355</v>
      </c>
      <c r="E149" s="297">
        <v>2.5000000000000001E-5</v>
      </c>
      <c r="F149" s="248">
        <f t="shared" si="248"/>
        <v>2</v>
      </c>
      <c r="G149" s="296">
        <v>1</v>
      </c>
      <c r="H149" s="298">
        <f t="shared" si="241"/>
        <v>5.0000000000000002E-5</v>
      </c>
      <c r="I149" s="299">
        <f>I141</f>
        <v>399</v>
      </c>
      <c r="J149" s="299">
        <f>I149*0.07</f>
        <v>27.930000000000003</v>
      </c>
      <c r="K149" s="296"/>
      <c r="L149" s="296"/>
      <c r="M149" s="300" t="str">
        <f t="shared" si="238"/>
        <v>С148</v>
      </c>
      <c r="N149" s="300"/>
      <c r="O149" s="300"/>
      <c r="P149" s="300">
        <v>41.1</v>
      </c>
      <c r="Q149" s="300">
        <v>56.2</v>
      </c>
      <c r="R149" s="300">
        <v>79.5</v>
      </c>
      <c r="S149" s="300">
        <v>143.9</v>
      </c>
      <c r="T149" s="300" t="s">
        <v>85</v>
      </c>
      <c r="U149" s="300" t="s">
        <v>85</v>
      </c>
      <c r="V149" s="300" t="s">
        <v>85</v>
      </c>
      <c r="W149" s="300" t="s">
        <v>85</v>
      </c>
      <c r="X149" s="300" t="s">
        <v>85</v>
      </c>
      <c r="Y149" s="300" t="s">
        <v>85</v>
      </c>
      <c r="Z149" s="300" t="s">
        <v>85</v>
      </c>
      <c r="AA149" s="300" t="s">
        <v>85</v>
      </c>
      <c r="AB149" s="300" t="s">
        <v>85</v>
      </c>
      <c r="AC149" s="300" t="s">
        <v>85</v>
      </c>
      <c r="AD149" s="300" t="s">
        <v>85</v>
      </c>
      <c r="AE149" s="300">
        <v>150.5</v>
      </c>
      <c r="AF149" s="300">
        <v>211</v>
      </c>
      <c r="AG149" s="300">
        <v>249.5</v>
      </c>
      <c r="AH149" s="300">
        <v>317.5</v>
      </c>
      <c r="AI149" s="241" t="s">
        <v>85</v>
      </c>
      <c r="AJ149" s="300">
        <v>1</v>
      </c>
      <c r="AK149" s="300">
        <v>2</v>
      </c>
      <c r="AL149" s="300">
        <f>AL141</f>
        <v>35.99</v>
      </c>
      <c r="AM149" s="300">
        <f>AM141</f>
        <v>2.7E-2</v>
      </c>
      <c r="AN149" s="300">
        <v>5</v>
      </c>
      <c r="AO149" s="300"/>
      <c r="AP149" s="300"/>
      <c r="AQ149" s="301">
        <f>AM149*I149+AL149</f>
        <v>46.763000000000005</v>
      </c>
      <c r="AR149" s="301">
        <f>0.1*AQ149</f>
        <v>4.6763000000000003</v>
      </c>
      <c r="AS149" s="302">
        <f>AJ149*3+0.25*AK149</f>
        <v>3.5</v>
      </c>
      <c r="AT149" s="302">
        <f>SUM(AQ149:AS149)/4</f>
        <v>13.734825000000001</v>
      </c>
      <c r="AU149" s="301">
        <f>10068.2*J149*POWER(10,-6)</f>
        <v>0.28120482600000002</v>
      </c>
      <c r="AV149" s="302">
        <f t="shared" si="240"/>
        <v>68.95532982600001</v>
      </c>
      <c r="AW149" s="303">
        <f>AJ149*H149</f>
        <v>5.0000000000000002E-5</v>
      </c>
      <c r="AX149" s="303">
        <f>H149*AK149</f>
        <v>1E-4</v>
      </c>
      <c r="AY149" s="303">
        <f>H149*AV149</f>
        <v>3.4477664913000008E-3</v>
      </c>
    </row>
    <row r="150" spans="1:51" s="241" customFormat="1" ht="18" customHeight="1" x14ac:dyDescent="0.3">
      <c r="A150" s="48" t="s">
        <v>584</v>
      </c>
      <c r="B150" s="233" t="s">
        <v>357</v>
      </c>
      <c r="C150" s="53" t="s">
        <v>349</v>
      </c>
      <c r="D150" s="234" t="s">
        <v>350</v>
      </c>
      <c r="E150" s="235">
        <v>9.9999999999999995E-7</v>
      </c>
      <c r="F150" s="233">
        <v>1</v>
      </c>
      <c r="G150" s="232">
        <v>0.05</v>
      </c>
      <c r="H150" s="236">
        <f>E150*F150*G150</f>
        <v>4.9999999999999998E-8</v>
      </c>
      <c r="I150" s="237">
        <v>130.05600000000001</v>
      </c>
      <c r="J150" s="238">
        <f>0.03*I150</f>
        <v>3.9016800000000003</v>
      </c>
      <c r="K150" s="239" t="s">
        <v>184</v>
      </c>
      <c r="L150" s="240">
        <f>15*I150</f>
        <v>1950.8400000000001</v>
      </c>
      <c r="M150" s="241" t="str">
        <f t="shared" ref="M150:N158" si="252">A150</f>
        <v>С149</v>
      </c>
      <c r="N150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0" s="241" t="str">
        <f t="shared" ref="O150:O157" si="253">D150</f>
        <v>Полное-огенный шар</v>
      </c>
      <c r="P150" s="241" t="s">
        <v>85</v>
      </c>
      <c r="Q150" s="241" t="s">
        <v>85</v>
      </c>
      <c r="R150" s="241" t="s">
        <v>85</v>
      </c>
      <c r="S150" s="241" t="s">
        <v>85</v>
      </c>
      <c r="T150" s="241" t="s">
        <v>85</v>
      </c>
      <c r="U150" s="241" t="s">
        <v>85</v>
      </c>
      <c r="V150" s="241" t="s">
        <v>85</v>
      </c>
      <c r="W150" s="241" t="s">
        <v>85</v>
      </c>
      <c r="X150" s="241" t="s">
        <v>85</v>
      </c>
      <c r="Y150" s="241" t="s">
        <v>85</v>
      </c>
      <c r="Z150" s="241" t="s">
        <v>85</v>
      </c>
      <c r="AA150" s="241" t="s">
        <v>85</v>
      </c>
      <c r="AB150" s="241" t="s">
        <v>85</v>
      </c>
      <c r="AC150" s="241" t="s">
        <v>85</v>
      </c>
      <c r="AD150" s="241" t="s">
        <v>85</v>
      </c>
      <c r="AE150" s="241">
        <v>49</v>
      </c>
      <c r="AF150" s="241">
        <v>82.5</v>
      </c>
      <c r="AG150" s="241">
        <v>101.5</v>
      </c>
      <c r="AH150" s="241">
        <v>135</v>
      </c>
      <c r="AI150" s="241" t="s">
        <v>85</v>
      </c>
      <c r="AJ150" s="242">
        <v>2</v>
      </c>
      <c r="AK150" s="242">
        <v>5</v>
      </c>
      <c r="AL150" s="243">
        <v>12.36</v>
      </c>
      <c r="AM150" s="243">
        <v>1.4999999999999999E-2</v>
      </c>
      <c r="AN150" s="243">
        <v>10</v>
      </c>
      <c r="AQ150" s="244">
        <f>AM150*I150+AL150</f>
        <v>14.310839999999999</v>
      </c>
      <c r="AR150" s="244">
        <f>0.1*AQ150</f>
        <v>1.431084</v>
      </c>
      <c r="AS150" s="245">
        <f>AJ150*3+0.25*AK150</f>
        <v>7.25</v>
      </c>
      <c r="AT150" s="245">
        <f>SUM(AQ150:AS150)/4</f>
        <v>5.7479809999999993</v>
      </c>
      <c r="AU150" s="244">
        <f>10068.2*J150*POWER(10,-6)</f>
        <v>3.9282894576000003E-2</v>
      </c>
      <c r="AV150" s="245">
        <f t="shared" ref="AV150:AV158" si="254">AU150+AT150+AS150+AR150+AQ150</f>
        <v>28.779187894575998</v>
      </c>
      <c r="AW150" s="246">
        <f>AJ150*H150</f>
        <v>9.9999999999999995E-8</v>
      </c>
      <c r="AX150" s="246">
        <f>H150*AK150</f>
        <v>2.4999999999999999E-7</v>
      </c>
      <c r="AY150" s="246">
        <f>H150*AV150</f>
        <v>1.4389593947287998E-6</v>
      </c>
    </row>
    <row r="151" spans="1:51" s="241" customFormat="1" x14ac:dyDescent="0.3">
      <c r="A151" s="48" t="s">
        <v>585</v>
      </c>
      <c r="B151" s="232" t="str">
        <f>B150</f>
        <v>Горячий сепаратор высокого давление Поз. Е-107 Рег. №ТО-7(У) Учетный номер – 43-20-4614 ОК(НХС) Заводской №- 45755</v>
      </c>
      <c r="C151" s="53" t="s">
        <v>211</v>
      </c>
      <c r="D151" s="234" t="s">
        <v>63</v>
      </c>
      <c r="E151" s="247">
        <f>E150</f>
        <v>9.9999999999999995E-7</v>
      </c>
      <c r="F151" s="248">
        <f>F150</f>
        <v>1</v>
      </c>
      <c r="G151" s="232">
        <v>0.19</v>
      </c>
      <c r="H151" s="236">
        <f t="shared" ref="H151:H158" si="255">E151*F151*G151</f>
        <v>1.8999999999999998E-7</v>
      </c>
      <c r="I151" s="249">
        <f>I150</f>
        <v>130.05600000000001</v>
      </c>
      <c r="J151" s="257">
        <v>1.23</v>
      </c>
      <c r="K151" s="250" t="s">
        <v>185</v>
      </c>
      <c r="L151" s="251">
        <v>2</v>
      </c>
      <c r="M151" s="241" t="str">
        <f t="shared" si="252"/>
        <v>С150</v>
      </c>
      <c r="N151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1" s="241" t="str">
        <f t="shared" si="253"/>
        <v>Полное-взрыв</v>
      </c>
      <c r="P151" s="241" t="s">
        <v>85</v>
      </c>
      <c r="Q151" s="241" t="s">
        <v>85</v>
      </c>
      <c r="R151" s="241" t="s">
        <v>85</v>
      </c>
      <c r="S151" s="241" t="s">
        <v>85</v>
      </c>
      <c r="T151" s="241">
        <v>0</v>
      </c>
      <c r="U151" s="241">
        <v>68.599999999999994</v>
      </c>
      <c r="V151" s="241">
        <v>195.6</v>
      </c>
      <c r="W151" s="241">
        <v>496.6</v>
      </c>
      <c r="X151" s="241">
        <v>839.1</v>
      </c>
      <c r="Y151" s="241" t="s">
        <v>85</v>
      </c>
      <c r="Z151" s="241" t="s">
        <v>85</v>
      </c>
      <c r="AA151" s="241" t="s">
        <v>85</v>
      </c>
      <c r="AB151" s="241" t="s">
        <v>85</v>
      </c>
      <c r="AC151" s="241" t="s">
        <v>85</v>
      </c>
      <c r="AD151" s="241" t="s">
        <v>85</v>
      </c>
      <c r="AE151" s="241" t="s">
        <v>85</v>
      </c>
      <c r="AF151" s="241" t="s">
        <v>85</v>
      </c>
      <c r="AG151" s="241" t="s">
        <v>85</v>
      </c>
      <c r="AH151" s="241" t="s">
        <v>85</v>
      </c>
      <c r="AI151" s="241" t="s">
        <v>85</v>
      </c>
      <c r="AJ151" s="242">
        <v>3</v>
      </c>
      <c r="AK151" s="242">
        <v>8</v>
      </c>
      <c r="AL151" s="241">
        <f>AL150</f>
        <v>12.36</v>
      </c>
      <c r="AM151" s="241">
        <f>AM150</f>
        <v>1.4999999999999999E-2</v>
      </c>
      <c r="AN151" s="241">
        <f>AN150</f>
        <v>10</v>
      </c>
      <c r="AQ151" s="244">
        <f>AM151*I151+AL151</f>
        <v>14.310839999999999</v>
      </c>
      <c r="AR151" s="244">
        <f t="shared" ref="AR151:AR157" si="256">0.1*AQ151</f>
        <v>1.431084</v>
      </c>
      <c r="AS151" s="245">
        <f t="shared" ref="AS151:AS157" si="257">AJ151*3+0.25*AK151</f>
        <v>11</v>
      </c>
      <c r="AT151" s="245">
        <f t="shared" ref="AT151:AT157" si="258">SUM(AQ151:AS151)/4</f>
        <v>6.6854809999999993</v>
      </c>
      <c r="AU151" s="244">
        <f>10068.2*J151*POWER(10,-6)*10</f>
        <v>0.12383886</v>
      </c>
      <c r="AV151" s="245">
        <f t="shared" si="254"/>
        <v>33.55124386</v>
      </c>
      <c r="AW151" s="246">
        <f t="shared" ref="AW151:AW157" si="259">AJ151*H151</f>
        <v>5.6999999999999994E-7</v>
      </c>
      <c r="AX151" s="246">
        <f t="shared" ref="AX151:AX157" si="260">H151*AK151</f>
        <v>1.5199999999999998E-6</v>
      </c>
      <c r="AY151" s="246">
        <f t="shared" ref="AY151" si="261">H151*AV151</f>
        <v>6.3747363333999991E-6</v>
      </c>
    </row>
    <row r="152" spans="1:51" s="241" customFormat="1" x14ac:dyDescent="0.3">
      <c r="A152" s="48" t="s">
        <v>586</v>
      </c>
      <c r="B152" s="232" t="str">
        <f>B150</f>
        <v>Горячий сепаратор высокого давление Поз. Е-107 Рег. №ТО-7(У) Учетный номер – 43-20-4614 ОК(НХС) Заводской №- 45755</v>
      </c>
      <c r="C152" s="53" t="s">
        <v>254</v>
      </c>
      <c r="D152" s="234" t="s">
        <v>61</v>
      </c>
      <c r="E152" s="247">
        <f>E150</f>
        <v>9.9999999999999995E-7</v>
      </c>
      <c r="F152" s="248">
        <f t="shared" ref="F152:F158" si="262">F151</f>
        <v>1</v>
      </c>
      <c r="G152" s="232">
        <v>0.76</v>
      </c>
      <c r="H152" s="236">
        <f t="shared" si="255"/>
        <v>7.5999999999999992E-7</v>
      </c>
      <c r="I152" s="249">
        <f>I150</f>
        <v>130.05600000000001</v>
      </c>
      <c r="J152" s="238">
        <v>0</v>
      </c>
      <c r="K152" s="250" t="s">
        <v>186</v>
      </c>
      <c r="L152" s="251">
        <v>10</v>
      </c>
      <c r="M152" s="241" t="str">
        <f t="shared" si="252"/>
        <v>С151</v>
      </c>
      <c r="N152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2" s="241" t="str">
        <f t="shared" si="253"/>
        <v>Полное-ликвидация</v>
      </c>
      <c r="P152" s="241" t="s">
        <v>85</v>
      </c>
      <c r="Q152" s="241" t="s">
        <v>85</v>
      </c>
      <c r="R152" s="241" t="s">
        <v>85</v>
      </c>
      <c r="S152" s="241" t="s">
        <v>85</v>
      </c>
      <c r="T152" s="241" t="s">
        <v>85</v>
      </c>
      <c r="U152" s="241" t="s">
        <v>85</v>
      </c>
      <c r="V152" s="241" t="s">
        <v>85</v>
      </c>
      <c r="W152" s="241" t="s">
        <v>85</v>
      </c>
      <c r="X152" s="241" t="s">
        <v>85</v>
      </c>
      <c r="Y152" s="241" t="s">
        <v>85</v>
      </c>
      <c r="Z152" s="241" t="s">
        <v>85</v>
      </c>
      <c r="AA152" s="241" t="s">
        <v>85</v>
      </c>
      <c r="AB152" s="241" t="s">
        <v>85</v>
      </c>
      <c r="AC152" s="241" t="s">
        <v>85</v>
      </c>
      <c r="AD152" s="241" t="s">
        <v>85</v>
      </c>
      <c r="AE152" s="241" t="s">
        <v>85</v>
      </c>
      <c r="AF152" s="241" t="s">
        <v>85</v>
      </c>
      <c r="AG152" s="241" t="s">
        <v>85</v>
      </c>
      <c r="AH152" s="241" t="s">
        <v>85</v>
      </c>
      <c r="AI152" s="241" t="s">
        <v>85</v>
      </c>
      <c r="AJ152" s="241">
        <v>0</v>
      </c>
      <c r="AK152" s="241">
        <v>0</v>
      </c>
      <c r="AL152" s="241">
        <f>AL150</f>
        <v>12.36</v>
      </c>
      <c r="AM152" s="241">
        <f>AM150</f>
        <v>1.4999999999999999E-2</v>
      </c>
      <c r="AN152" s="241">
        <f>AN150</f>
        <v>10</v>
      </c>
      <c r="AQ152" s="244">
        <f>AM152*I152*0.1+AL152</f>
        <v>12.555083999999999</v>
      </c>
      <c r="AR152" s="244">
        <f t="shared" si="256"/>
        <v>1.2555084000000001</v>
      </c>
      <c r="AS152" s="245">
        <f t="shared" si="257"/>
        <v>0</v>
      </c>
      <c r="AT152" s="245">
        <f t="shared" si="258"/>
        <v>3.4526480999999998</v>
      </c>
      <c r="AU152" s="244">
        <f>1333*J150*POWER(10,-6)</f>
        <v>5.2009394399999999E-3</v>
      </c>
      <c r="AV152" s="245">
        <f t="shared" si="254"/>
        <v>17.268441439439997</v>
      </c>
      <c r="AW152" s="246">
        <f t="shared" si="259"/>
        <v>0</v>
      </c>
      <c r="AX152" s="246">
        <f t="shared" si="260"/>
        <v>0</v>
      </c>
      <c r="AY152" s="246">
        <f>H152*AV152</f>
        <v>1.3124015493974396E-5</v>
      </c>
    </row>
    <row r="153" spans="1:51" s="241" customFormat="1" x14ac:dyDescent="0.3">
      <c r="A153" s="48" t="s">
        <v>587</v>
      </c>
      <c r="B153" s="232" t="str">
        <f>B150</f>
        <v>Горячий сепаратор высокого давление Поз. Е-107 Рег. №ТО-7(У) Учетный номер – 43-20-4614 ОК(НХС) Заводской №- 45755</v>
      </c>
      <c r="C153" s="53" t="s">
        <v>222</v>
      </c>
      <c r="D153" s="234" t="s">
        <v>223</v>
      </c>
      <c r="E153" s="235">
        <v>1.0000000000000001E-5</v>
      </c>
      <c r="F153" s="248">
        <f t="shared" si="262"/>
        <v>1</v>
      </c>
      <c r="G153" s="232">
        <v>4.0000000000000008E-2</v>
      </c>
      <c r="H153" s="236">
        <f t="shared" si="255"/>
        <v>4.0000000000000009E-7</v>
      </c>
      <c r="I153" s="249">
        <f>0.15*I150</f>
        <v>19.508400000000002</v>
      </c>
      <c r="J153" s="238">
        <f>I153</f>
        <v>19.508400000000002</v>
      </c>
      <c r="K153" s="250" t="s">
        <v>188</v>
      </c>
      <c r="L153" s="251">
        <v>45390</v>
      </c>
      <c r="M153" s="241" t="str">
        <f t="shared" si="252"/>
        <v>С152</v>
      </c>
      <c r="N153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3" s="241" t="str">
        <f t="shared" si="253"/>
        <v>Частичное факел</v>
      </c>
      <c r="P153" s="241" t="s">
        <v>85</v>
      </c>
      <c r="Q153" s="241" t="s">
        <v>85</v>
      </c>
      <c r="R153" s="241" t="s">
        <v>85</v>
      </c>
      <c r="S153" s="241" t="s">
        <v>85</v>
      </c>
      <c r="T153" s="241" t="s">
        <v>85</v>
      </c>
      <c r="U153" s="241" t="s">
        <v>85</v>
      </c>
      <c r="V153" s="241" t="s">
        <v>85</v>
      </c>
      <c r="W153" s="241" t="s">
        <v>85</v>
      </c>
      <c r="X153" s="241" t="s">
        <v>85</v>
      </c>
      <c r="Y153" s="241">
        <v>37</v>
      </c>
      <c r="Z153" s="241">
        <v>6</v>
      </c>
      <c r="AA153" s="241" t="s">
        <v>85</v>
      </c>
      <c r="AB153" s="241" t="s">
        <v>85</v>
      </c>
      <c r="AC153" s="241" t="s">
        <v>85</v>
      </c>
      <c r="AD153" s="241" t="s">
        <v>85</v>
      </c>
      <c r="AE153" s="241" t="s">
        <v>85</v>
      </c>
      <c r="AF153" s="241" t="s">
        <v>85</v>
      </c>
      <c r="AG153" s="241" t="s">
        <v>85</v>
      </c>
      <c r="AH153" s="241" t="s">
        <v>85</v>
      </c>
      <c r="AI153" s="241" t="s">
        <v>85</v>
      </c>
      <c r="AJ153" s="241">
        <v>1</v>
      </c>
      <c r="AK153" s="241">
        <v>1</v>
      </c>
      <c r="AL153" s="241">
        <f>0.1*$AL150</f>
        <v>1.236</v>
      </c>
      <c r="AM153" s="241">
        <f>AM151</f>
        <v>1.4999999999999999E-2</v>
      </c>
      <c r="AN153" s="241">
        <f>AN150</f>
        <v>10</v>
      </c>
      <c r="AQ153" s="244">
        <f>AM153*I153*0.1+AL153</f>
        <v>1.2652626</v>
      </c>
      <c r="AR153" s="244">
        <f t="shared" si="256"/>
        <v>0.12652626</v>
      </c>
      <c r="AS153" s="245">
        <f t="shared" si="257"/>
        <v>3.25</v>
      </c>
      <c r="AT153" s="245">
        <f t="shared" si="258"/>
        <v>1.160447215</v>
      </c>
      <c r="AU153" s="244">
        <f>10068.2*J153*POWER(10,-6)</f>
        <v>0.19641447288000002</v>
      </c>
      <c r="AV153" s="245">
        <f t="shared" si="254"/>
        <v>5.9986505478800005</v>
      </c>
      <c r="AW153" s="246">
        <f t="shared" si="259"/>
        <v>4.0000000000000009E-7</v>
      </c>
      <c r="AX153" s="246">
        <f t="shared" si="260"/>
        <v>4.0000000000000009E-7</v>
      </c>
      <c r="AY153" s="246">
        <f t="shared" ref="AY153:AY157" si="263">H153*AV153</f>
        <v>2.3994602191520008E-6</v>
      </c>
    </row>
    <row r="154" spans="1:51" s="241" customFormat="1" x14ac:dyDescent="0.3">
      <c r="A154" s="48" t="s">
        <v>588</v>
      </c>
      <c r="B154" s="232" t="str">
        <f>B150</f>
        <v>Горячий сепаратор высокого давление Поз. Е-107 Рег. №ТО-7(У) Учетный номер – 43-20-4614 ОК(НХС) Заводской №- 45755</v>
      </c>
      <c r="C154" s="53" t="s">
        <v>255</v>
      </c>
      <c r="D154" s="234" t="s">
        <v>62</v>
      </c>
      <c r="E154" s="247">
        <f>E153</f>
        <v>1.0000000000000001E-5</v>
      </c>
      <c r="F154" s="248">
        <f t="shared" si="262"/>
        <v>1</v>
      </c>
      <c r="G154" s="232">
        <v>0.16000000000000003</v>
      </c>
      <c r="H154" s="236">
        <f t="shared" si="255"/>
        <v>1.6000000000000004E-6</v>
      </c>
      <c r="I154" s="249">
        <f>0.15*I150</f>
        <v>19.508400000000002</v>
      </c>
      <c r="J154" s="238">
        <v>0</v>
      </c>
      <c r="K154" s="250" t="s">
        <v>189</v>
      </c>
      <c r="L154" s="251">
        <v>3</v>
      </c>
      <c r="M154" s="241" t="str">
        <f t="shared" si="252"/>
        <v>С153</v>
      </c>
      <c r="N154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4" s="241" t="str">
        <f t="shared" si="253"/>
        <v>Частичное-ликвидация</v>
      </c>
      <c r="P154" s="241" t="s">
        <v>85</v>
      </c>
      <c r="Q154" s="241" t="s">
        <v>85</v>
      </c>
      <c r="R154" s="241" t="s">
        <v>85</v>
      </c>
      <c r="S154" s="241" t="s">
        <v>85</v>
      </c>
      <c r="T154" s="241" t="s">
        <v>85</v>
      </c>
      <c r="U154" s="241" t="s">
        <v>85</v>
      </c>
      <c r="V154" s="241" t="s">
        <v>85</v>
      </c>
      <c r="W154" s="241" t="s">
        <v>85</v>
      </c>
      <c r="X154" s="241" t="s">
        <v>85</v>
      </c>
      <c r="Y154" s="241" t="s">
        <v>85</v>
      </c>
      <c r="Z154" s="241" t="s">
        <v>85</v>
      </c>
      <c r="AA154" s="241" t="s">
        <v>85</v>
      </c>
      <c r="AB154" s="241" t="s">
        <v>85</v>
      </c>
      <c r="AC154" s="241" t="s">
        <v>85</v>
      </c>
      <c r="AD154" s="241" t="s">
        <v>85</v>
      </c>
      <c r="AE154" s="241" t="s">
        <v>85</v>
      </c>
      <c r="AF154" s="241" t="s">
        <v>85</v>
      </c>
      <c r="AG154" s="241" t="s">
        <v>85</v>
      </c>
      <c r="AH154" s="241" t="s">
        <v>85</v>
      </c>
      <c r="AI154" s="241" t="s">
        <v>85</v>
      </c>
      <c r="AJ154" s="241">
        <v>0</v>
      </c>
      <c r="AK154" s="241">
        <v>1</v>
      </c>
      <c r="AL154" s="241">
        <f t="shared" ref="AL154:AL157" si="264">0.1*$AL151</f>
        <v>1.236</v>
      </c>
      <c r="AM154" s="241">
        <f>AM150</f>
        <v>1.4999999999999999E-2</v>
      </c>
      <c r="AN154" s="241">
        <f>ROUNDUP(AN150/3,0)</f>
        <v>4</v>
      </c>
      <c r="AQ154" s="244">
        <f>AM154*I154+AL154</f>
        <v>1.528626</v>
      </c>
      <c r="AR154" s="244">
        <f t="shared" si="256"/>
        <v>0.15286260000000002</v>
      </c>
      <c r="AS154" s="245">
        <f t="shared" si="257"/>
        <v>0.25</v>
      </c>
      <c r="AT154" s="245">
        <f t="shared" si="258"/>
        <v>0.48287215</v>
      </c>
      <c r="AU154" s="244">
        <f>1333*J151*POWER(10,-6)*10</f>
        <v>1.6395899999999998E-2</v>
      </c>
      <c r="AV154" s="245">
        <f t="shared" si="254"/>
        <v>2.4307566500000002</v>
      </c>
      <c r="AW154" s="246">
        <f t="shared" si="259"/>
        <v>0</v>
      </c>
      <c r="AX154" s="246">
        <f t="shared" si="260"/>
        <v>1.6000000000000004E-6</v>
      </c>
      <c r="AY154" s="246">
        <f t="shared" si="263"/>
        <v>3.8892106400000013E-6</v>
      </c>
    </row>
    <row r="155" spans="1:51" s="241" customFormat="1" x14ac:dyDescent="0.3">
      <c r="A155" s="48" t="s">
        <v>589</v>
      </c>
      <c r="B155" s="232" t="str">
        <f>B150</f>
        <v>Горячий сепаратор высокого давление Поз. Е-107 Рег. №ТО-7(У) Учетный номер – 43-20-4614 ОК(НХС) Заводской №- 45755</v>
      </c>
      <c r="C155" s="53" t="s">
        <v>224</v>
      </c>
      <c r="D155" s="234" t="s">
        <v>223</v>
      </c>
      <c r="E155" s="247">
        <f>E154</f>
        <v>1.0000000000000001E-5</v>
      </c>
      <c r="F155" s="248">
        <f t="shared" si="262"/>
        <v>1</v>
      </c>
      <c r="G155" s="232">
        <v>4.0000000000000008E-2</v>
      </c>
      <c r="H155" s="236">
        <f t="shared" si="255"/>
        <v>4.0000000000000009E-7</v>
      </c>
      <c r="I155" s="249">
        <f>I153*0.15</f>
        <v>2.9262600000000001</v>
      </c>
      <c r="J155" s="238">
        <f>I155</f>
        <v>2.9262600000000001</v>
      </c>
      <c r="K155" s="253" t="s">
        <v>200</v>
      </c>
      <c r="L155" s="254">
        <v>21</v>
      </c>
      <c r="M155" s="241" t="str">
        <f t="shared" si="252"/>
        <v>С154</v>
      </c>
      <c r="N155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5" s="241" t="str">
        <f t="shared" si="253"/>
        <v>Частичное факел</v>
      </c>
      <c r="P155" s="241" t="s">
        <v>85</v>
      </c>
      <c r="Q155" s="241" t="s">
        <v>85</v>
      </c>
      <c r="R155" s="241" t="s">
        <v>85</v>
      </c>
      <c r="S155" s="241" t="s">
        <v>85</v>
      </c>
      <c r="T155" s="241" t="s">
        <v>85</v>
      </c>
      <c r="U155" s="241" t="s">
        <v>85</v>
      </c>
      <c r="V155" s="241" t="s">
        <v>85</v>
      </c>
      <c r="W155" s="241" t="s">
        <v>85</v>
      </c>
      <c r="X155" s="241" t="s">
        <v>85</v>
      </c>
      <c r="Y155" s="241">
        <v>11</v>
      </c>
      <c r="Z155" s="241">
        <v>2</v>
      </c>
      <c r="AA155" s="241" t="s">
        <v>85</v>
      </c>
      <c r="AB155" s="241" t="s">
        <v>85</v>
      </c>
      <c r="AC155" s="241" t="s">
        <v>85</v>
      </c>
      <c r="AD155" s="241" t="s">
        <v>85</v>
      </c>
      <c r="AE155" s="241" t="s">
        <v>85</v>
      </c>
      <c r="AF155" s="241" t="s">
        <v>85</v>
      </c>
      <c r="AG155" s="241" t="s">
        <v>85</v>
      </c>
      <c r="AH155" s="241" t="s">
        <v>85</v>
      </c>
      <c r="AI155" s="241" t="s">
        <v>85</v>
      </c>
      <c r="AJ155" s="241">
        <v>1</v>
      </c>
      <c r="AK155" s="241">
        <v>1</v>
      </c>
      <c r="AL155" s="241">
        <f t="shared" si="264"/>
        <v>1.236</v>
      </c>
      <c r="AM155" s="241">
        <f>AM150</f>
        <v>1.4999999999999999E-2</v>
      </c>
      <c r="AN155" s="241">
        <f>AN154</f>
        <v>4</v>
      </c>
      <c r="AQ155" s="244">
        <f t="shared" ref="AQ155:AQ156" si="265">AM155*I155+AL155</f>
        <v>1.2798939</v>
      </c>
      <c r="AR155" s="244">
        <f t="shared" si="256"/>
        <v>0.12798939000000001</v>
      </c>
      <c r="AS155" s="245">
        <f t="shared" si="257"/>
        <v>3.25</v>
      </c>
      <c r="AT155" s="245">
        <f t="shared" si="258"/>
        <v>1.1644708225</v>
      </c>
      <c r="AU155" s="244">
        <f>10068.2*J155*POWER(10,-6)</f>
        <v>2.9462170932000004E-2</v>
      </c>
      <c r="AV155" s="245">
        <f t="shared" si="254"/>
        <v>5.851816283432</v>
      </c>
      <c r="AW155" s="246">
        <f t="shared" si="259"/>
        <v>4.0000000000000009E-7</v>
      </c>
      <c r="AX155" s="246">
        <f t="shared" si="260"/>
        <v>4.0000000000000009E-7</v>
      </c>
      <c r="AY155" s="246">
        <f t="shared" si="263"/>
        <v>2.3407265133728006E-6</v>
      </c>
    </row>
    <row r="156" spans="1:51" s="241" customFormat="1" x14ac:dyDescent="0.3">
      <c r="A156" s="48" t="s">
        <v>590</v>
      </c>
      <c r="B156" s="232" t="str">
        <f>B150</f>
        <v>Горячий сепаратор высокого давление Поз. Е-107 Рег. №ТО-7(У) Учетный номер – 43-20-4614 ОК(НХС) Заводской №- 45755</v>
      </c>
      <c r="C156" s="53" t="s">
        <v>225</v>
      </c>
      <c r="D156" s="234" t="s">
        <v>174</v>
      </c>
      <c r="E156" s="247">
        <f>E154</f>
        <v>1.0000000000000001E-5</v>
      </c>
      <c r="F156" s="248">
        <f t="shared" si="262"/>
        <v>1</v>
      </c>
      <c r="G156" s="232">
        <v>0.15200000000000002</v>
      </c>
      <c r="H156" s="236">
        <f t="shared" si="255"/>
        <v>1.5200000000000003E-6</v>
      </c>
      <c r="I156" s="249">
        <f>I153*0.15</f>
        <v>2.9262600000000001</v>
      </c>
      <c r="J156" s="238">
        <f>I156</f>
        <v>2.9262600000000001</v>
      </c>
      <c r="K156" s="250"/>
      <c r="L156" s="251"/>
      <c r="M156" s="241" t="str">
        <f t="shared" si="252"/>
        <v>С155</v>
      </c>
      <c r="N156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6" s="241" t="str">
        <f t="shared" si="253"/>
        <v>Частичное-пожар-вспышка</v>
      </c>
      <c r="P156" s="241" t="s">
        <v>85</v>
      </c>
      <c r="Q156" s="241" t="s">
        <v>85</v>
      </c>
      <c r="R156" s="241" t="s">
        <v>85</v>
      </c>
      <c r="S156" s="241" t="s">
        <v>85</v>
      </c>
      <c r="T156" s="241" t="s">
        <v>85</v>
      </c>
      <c r="U156" s="241" t="s">
        <v>85</v>
      </c>
      <c r="V156" s="241" t="s">
        <v>85</v>
      </c>
      <c r="W156" s="241" t="s">
        <v>85</v>
      </c>
      <c r="X156" s="241" t="s">
        <v>85</v>
      </c>
      <c r="Y156" s="241" t="s">
        <v>85</v>
      </c>
      <c r="Z156" s="241" t="s">
        <v>85</v>
      </c>
      <c r="AA156" s="241">
        <v>47.77</v>
      </c>
      <c r="AB156" s="241">
        <v>57.32</v>
      </c>
      <c r="AC156" s="241" t="s">
        <v>85</v>
      </c>
      <c r="AD156" s="241" t="s">
        <v>85</v>
      </c>
      <c r="AE156" s="241" t="s">
        <v>85</v>
      </c>
      <c r="AF156" s="241" t="s">
        <v>85</v>
      </c>
      <c r="AG156" s="241" t="s">
        <v>85</v>
      </c>
      <c r="AH156" s="241" t="s">
        <v>85</v>
      </c>
      <c r="AI156" s="241" t="s">
        <v>85</v>
      </c>
      <c r="AJ156" s="241">
        <v>1</v>
      </c>
      <c r="AK156" s="241">
        <v>1</v>
      </c>
      <c r="AL156" s="241">
        <f t="shared" si="264"/>
        <v>0.1236</v>
      </c>
      <c r="AM156" s="241">
        <f>AM150</f>
        <v>1.4999999999999999E-2</v>
      </c>
      <c r="AN156" s="241">
        <f>ROUNDUP(AN150/3,0)</f>
        <v>4</v>
      </c>
      <c r="AQ156" s="244">
        <f t="shared" si="265"/>
        <v>0.1674939</v>
      </c>
      <c r="AR156" s="244">
        <f t="shared" si="256"/>
        <v>1.6749389999999999E-2</v>
      </c>
      <c r="AS156" s="245">
        <f t="shared" si="257"/>
        <v>3.25</v>
      </c>
      <c r="AT156" s="245">
        <f t="shared" si="258"/>
        <v>0.85856082249999999</v>
      </c>
      <c r="AU156" s="244">
        <f>10068.2*J156*POWER(10,-6)</f>
        <v>2.9462170932000004E-2</v>
      </c>
      <c r="AV156" s="245">
        <f t="shared" si="254"/>
        <v>4.3222662834320005</v>
      </c>
      <c r="AW156" s="246">
        <f t="shared" si="259"/>
        <v>1.5200000000000003E-6</v>
      </c>
      <c r="AX156" s="246">
        <f t="shared" si="260"/>
        <v>1.5200000000000003E-6</v>
      </c>
      <c r="AY156" s="246">
        <f t="shared" si="263"/>
        <v>6.5698447508166415E-6</v>
      </c>
    </row>
    <row r="157" spans="1:51" s="241" customFormat="1" ht="15" thickBot="1" x14ac:dyDescent="0.35">
      <c r="A157" s="48" t="s">
        <v>591</v>
      </c>
      <c r="B157" s="232" t="str">
        <f>B150</f>
        <v>Горячий сепаратор высокого давление Поз. Е-107 Рег. №ТО-7(У) Учетный номер – 43-20-4614 ОК(НХС) Заводской №- 45755</v>
      </c>
      <c r="C157" s="53" t="s">
        <v>226</v>
      </c>
      <c r="D157" s="234" t="s">
        <v>62</v>
      </c>
      <c r="E157" s="247">
        <f>E154</f>
        <v>1.0000000000000001E-5</v>
      </c>
      <c r="F157" s="248">
        <f t="shared" si="262"/>
        <v>1</v>
      </c>
      <c r="G157" s="232">
        <v>0.6080000000000001</v>
      </c>
      <c r="H157" s="236">
        <f t="shared" si="255"/>
        <v>6.0800000000000011E-6</v>
      </c>
      <c r="I157" s="249">
        <f>I153*0.15</f>
        <v>2.9262600000000001</v>
      </c>
      <c r="J157" s="238">
        <v>0</v>
      </c>
      <c r="K157" s="255"/>
      <c r="L157" s="256"/>
      <c r="M157" s="241" t="str">
        <f t="shared" si="252"/>
        <v>С156</v>
      </c>
      <c r="N157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7" s="241" t="str">
        <f t="shared" si="253"/>
        <v>Частичное-ликвидация</v>
      </c>
      <c r="P157" s="241" t="s">
        <v>85</v>
      </c>
      <c r="Q157" s="241" t="s">
        <v>85</v>
      </c>
      <c r="R157" s="241" t="s">
        <v>85</v>
      </c>
      <c r="S157" s="241" t="s">
        <v>85</v>
      </c>
      <c r="T157" s="241" t="s">
        <v>85</v>
      </c>
      <c r="U157" s="241" t="s">
        <v>85</v>
      </c>
      <c r="V157" s="241" t="s">
        <v>85</v>
      </c>
      <c r="W157" s="241" t="s">
        <v>85</v>
      </c>
      <c r="X157" s="241" t="s">
        <v>85</v>
      </c>
      <c r="Y157" s="241" t="s">
        <v>85</v>
      </c>
      <c r="Z157" s="241" t="s">
        <v>85</v>
      </c>
      <c r="AA157" s="241" t="s">
        <v>85</v>
      </c>
      <c r="AB157" s="241" t="s">
        <v>85</v>
      </c>
      <c r="AC157" s="241" t="s">
        <v>85</v>
      </c>
      <c r="AD157" s="241" t="s">
        <v>85</v>
      </c>
      <c r="AE157" s="241" t="s">
        <v>85</v>
      </c>
      <c r="AF157" s="241" t="s">
        <v>85</v>
      </c>
      <c r="AG157" s="241" t="s">
        <v>85</v>
      </c>
      <c r="AH157" s="241" t="s">
        <v>85</v>
      </c>
      <c r="AI157" s="241" t="s">
        <v>85</v>
      </c>
      <c r="AJ157" s="241">
        <v>0</v>
      </c>
      <c r="AK157" s="241">
        <v>0</v>
      </c>
      <c r="AL157" s="241">
        <f t="shared" si="264"/>
        <v>0.1236</v>
      </c>
      <c r="AM157" s="241">
        <f>AM150</f>
        <v>1.4999999999999999E-2</v>
      </c>
      <c r="AN157" s="241">
        <f>ROUNDUP(AN150/3,0)</f>
        <v>4</v>
      </c>
      <c r="AQ157" s="244">
        <f>AM157*I157*0.1+AL157</f>
        <v>0.12798939000000001</v>
      </c>
      <c r="AR157" s="244">
        <f t="shared" si="256"/>
        <v>1.2798939000000002E-2</v>
      </c>
      <c r="AS157" s="245">
        <f t="shared" si="257"/>
        <v>0</v>
      </c>
      <c r="AT157" s="245">
        <f t="shared" si="258"/>
        <v>3.5197082250000004E-2</v>
      </c>
      <c r="AU157" s="244">
        <f>1333*J155*POWER(10,-6)</f>
        <v>3.9007045799999999E-3</v>
      </c>
      <c r="AV157" s="245">
        <f t="shared" si="254"/>
        <v>0.17988611583000003</v>
      </c>
      <c r="AW157" s="246">
        <f t="shared" si="259"/>
        <v>0</v>
      </c>
      <c r="AX157" s="246">
        <f t="shared" si="260"/>
        <v>0</v>
      </c>
      <c r="AY157" s="246">
        <f t="shared" si="263"/>
        <v>1.0937075842464004E-6</v>
      </c>
    </row>
    <row r="158" spans="1:51" s="241" customFormat="1" ht="15" thickBot="1" x14ac:dyDescent="0.35">
      <c r="A158" s="48" t="s">
        <v>592</v>
      </c>
      <c r="B158" s="296" t="str">
        <f>B150</f>
        <v>Горячий сепаратор высокого давление Поз. Е-107 Рег. №ТО-7(У) Учетный номер – 43-20-4614 ОК(НХС) Заводской №- 45755</v>
      </c>
      <c r="C158" s="296" t="s">
        <v>354</v>
      </c>
      <c r="D158" s="296" t="s">
        <v>355</v>
      </c>
      <c r="E158" s="297">
        <v>2.5000000000000001E-5</v>
      </c>
      <c r="F158" s="248">
        <f t="shared" si="262"/>
        <v>1</v>
      </c>
      <c r="G158" s="296">
        <v>1</v>
      </c>
      <c r="H158" s="298">
        <f t="shared" si="255"/>
        <v>2.5000000000000001E-5</v>
      </c>
      <c r="I158" s="299">
        <f>I150</f>
        <v>130.05600000000001</v>
      </c>
      <c r="J158" s="299">
        <f>I158*0.07</f>
        <v>9.1039200000000022</v>
      </c>
      <c r="K158" s="296"/>
      <c r="L158" s="296"/>
      <c r="M158" s="300" t="str">
        <f t="shared" si="252"/>
        <v>С157</v>
      </c>
      <c r="N158" s="300"/>
      <c r="O158" s="300"/>
      <c r="P158" s="300">
        <v>29.9</v>
      </c>
      <c r="Q158" s="300">
        <v>41.2</v>
      </c>
      <c r="R158" s="300">
        <v>59</v>
      </c>
      <c r="S158" s="300">
        <v>109</v>
      </c>
      <c r="T158" s="300" t="s">
        <v>85</v>
      </c>
      <c r="U158" s="300" t="s">
        <v>85</v>
      </c>
      <c r="V158" s="300" t="s">
        <v>85</v>
      </c>
      <c r="W158" s="300" t="s">
        <v>85</v>
      </c>
      <c r="X158" s="300" t="s">
        <v>85</v>
      </c>
      <c r="Y158" s="300" t="s">
        <v>85</v>
      </c>
      <c r="Z158" s="300" t="s">
        <v>85</v>
      </c>
      <c r="AA158" s="300" t="s">
        <v>85</v>
      </c>
      <c r="AB158" s="300" t="s">
        <v>85</v>
      </c>
      <c r="AC158" s="300" t="s">
        <v>85</v>
      </c>
      <c r="AD158" s="300" t="s">
        <v>85</v>
      </c>
      <c r="AE158" s="300">
        <v>82.5</v>
      </c>
      <c r="AF158" s="300">
        <v>125</v>
      </c>
      <c r="AG158" s="300">
        <v>151</v>
      </c>
      <c r="AH158" s="300">
        <v>196.5</v>
      </c>
      <c r="AI158" s="241" t="s">
        <v>85</v>
      </c>
      <c r="AJ158" s="300">
        <v>1</v>
      </c>
      <c r="AK158" s="300">
        <v>2</v>
      </c>
      <c r="AL158" s="300">
        <f>AL150</f>
        <v>12.36</v>
      </c>
      <c r="AM158" s="300">
        <f>AM150</f>
        <v>1.4999999999999999E-2</v>
      </c>
      <c r="AN158" s="300">
        <v>5</v>
      </c>
      <c r="AO158" s="300"/>
      <c r="AP158" s="300"/>
      <c r="AQ158" s="301">
        <f>AM158*I158+AL158</f>
        <v>14.310839999999999</v>
      </c>
      <c r="AR158" s="301">
        <f>0.1*AQ158</f>
        <v>1.431084</v>
      </c>
      <c r="AS158" s="302">
        <f>AJ158*3+0.25*AK158</f>
        <v>3.5</v>
      </c>
      <c r="AT158" s="302">
        <f>SUM(AQ158:AS158)/4</f>
        <v>4.8104809999999993</v>
      </c>
      <c r="AU158" s="301">
        <f>10068.2*J158*POWER(10,-6)</f>
        <v>9.1660087344000024E-2</v>
      </c>
      <c r="AV158" s="302">
        <f t="shared" si="254"/>
        <v>24.144065087343996</v>
      </c>
      <c r="AW158" s="303">
        <f>AJ158*H158</f>
        <v>2.5000000000000001E-5</v>
      </c>
      <c r="AX158" s="303">
        <f>H158*AK158</f>
        <v>5.0000000000000002E-5</v>
      </c>
      <c r="AY158" s="303">
        <f>H158*AV158</f>
        <v>6.0360162718359992E-4</v>
      </c>
    </row>
    <row r="159" spans="1:51" s="241" customFormat="1" ht="18" customHeight="1" x14ac:dyDescent="0.3">
      <c r="A159" s="48" t="s">
        <v>593</v>
      </c>
      <c r="B159" s="233" t="s">
        <v>358</v>
      </c>
      <c r="C159" s="53" t="s">
        <v>349</v>
      </c>
      <c r="D159" s="234" t="s">
        <v>350</v>
      </c>
      <c r="E159" s="235">
        <v>9.9999999999999995E-7</v>
      </c>
      <c r="F159" s="233">
        <v>1</v>
      </c>
      <c r="G159" s="232">
        <v>0.05</v>
      </c>
      <c r="H159" s="236">
        <f>E159*F159*G159</f>
        <v>4.9999999999999998E-8</v>
      </c>
      <c r="I159" s="237">
        <v>139.5</v>
      </c>
      <c r="J159" s="238">
        <f>0.03*I159</f>
        <v>4.1849999999999996</v>
      </c>
      <c r="K159" s="239" t="s">
        <v>184</v>
      </c>
      <c r="L159" s="240">
        <f>15*I159</f>
        <v>2092.5</v>
      </c>
      <c r="M159" s="241" t="str">
        <f t="shared" ref="M159:N167" si="266">A159</f>
        <v>С158</v>
      </c>
      <c r="N159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59" s="241" t="str">
        <f t="shared" ref="O159:O166" si="267">D159</f>
        <v>Полное-огенный шар</v>
      </c>
      <c r="P159" s="241" t="s">
        <v>85</v>
      </c>
      <c r="Q159" s="241" t="s">
        <v>85</v>
      </c>
      <c r="R159" s="241" t="s">
        <v>85</v>
      </c>
      <c r="S159" s="241" t="s">
        <v>85</v>
      </c>
      <c r="T159" s="241" t="s">
        <v>85</v>
      </c>
      <c r="U159" s="241" t="s">
        <v>85</v>
      </c>
      <c r="V159" s="241" t="s">
        <v>85</v>
      </c>
      <c r="W159" s="241" t="s">
        <v>85</v>
      </c>
      <c r="X159" s="241" t="s">
        <v>85</v>
      </c>
      <c r="Y159" s="241" t="s">
        <v>85</v>
      </c>
      <c r="Z159" s="241" t="s">
        <v>85</v>
      </c>
      <c r="AA159" s="241" t="s">
        <v>85</v>
      </c>
      <c r="AB159" s="241" t="s">
        <v>85</v>
      </c>
      <c r="AC159" s="241" t="s">
        <v>85</v>
      </c>
      <c r="AD159" s="241" t="s">
        <v>85</v>
      </c>
      <c r="AE159" s="241">
        <v>51.5</v>
      </c>
      <c r="AF159" s="241">
        <v>85</v>
      </c>
      <c r="AG159" s="241">
        <v>105</v>
      </c>
      <c r="AH159" s="241">
        <v>139.5</v>
      </c>
      <c r="AI159" s="241" t="s">
        <v>85</v>
      </c>
      <c r="AJ159" s="242">
        <v>2</v>
      </c>
      <c r="AK159" s="242">
        <v>5</v>
      </c>
      <c r="AL159" s="243">
        <v>15.36</v>
      </c>
      <c r="AM159" s="243">
        <v>1.7999999999999999E-2</v>
      </c>
      <c r="AN159" s="243">
        <v>10</v>
      </c>
      <c r="AQ159" s="244">
        <f>AM159*I159+AL159</f>
        <v>17.870999999999999</v>
      </c>
      <c r="AR159" s="244">
        <f>0.1*AQ159</f>
        <v>1.7870999999999999</v>
      </c>
      <c r="AS159" s="245">
        <f>AJ159*3+0.25*AK159</f>
        <v>7.25</v>
      </c>
      <c r="AT159" s="245">
        <f>SUM(AQ159:AS159)/4</f>
        <v>6.7270249999999994</v>
      </c>
      <c r="AU159" s="244">
        <f>10068.2*J159*POWER(10,-6)</f>
        <v>4.2135417000000001E-2</v>
      </c>
      <c r="AV159" s="245">
        <f t="shared" ref="AV159:AV167" si="268">AU159+AT159+AS159+AR159+AQ159</f>
        <v>33.677260416999999</v>
      </c>
      <c r="AW159" s="246">
        <f>AJ159*H159</f>
        <v>9.9999999999999995E-8</v>
      </c>
      <c r="AX159" s="246">
        <f>H159*AK159</f>
        <v>2.4999999999999999E-7</v>
      </c>
      <c r="AY159" s="246">
        <f>H159*AV159</f>
        <v>1.6838630208499999E-6</v>
      </c>
    </row>
    <row r="160" spans="1:51" s="241" customFormat="1" x14ac:dyDescent="0.3">
      <c r="A160" s="48" t="s">
        <v>594</v>
      </c>
      <c r="B160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0" s="53" t="s">
        <v>211</v>
      </c>
      <c r="D160" s="234" t="s">
        <v>63</v>
      </c>
      <c r="E160" s="247">
        <f>E159</f>
        <v>9.9999999999999995E-7</v>
      </c>
      <c r="F160" s="248">
        <f>F159</f>
        <v>1</v>
      </c>
      <c r="G160" s="232">
        <v>0.19</v>
      </c>
      <c r="H160" s="236">
        <f t="shared" ref="H160:H167" si="269">E160*F160*G160</f>
        <v>1.8999999999999998E-7</v>
      </c>
      <c r="I160" s="249">
        <f>I159</f>
        <v>139.5</v>
      </c>
      <c r="J160" s="257">
        <v>0.28000000000000003</v>
      </c>
      <c r="K160" s="250" t="s">
        <v>185</v>
      </c>
      <c r="L160" s="251">
        <v>2</v>
      </c>
      <c r="M160" s="241" t="str">
        <f t="shared" si="266"/>
        <v>С159</v>
      </c>
      <c r="N160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0" s="241" t="str">
        <f t="shared" si="267"/>
        <v>Полное-взрыв</v>
      </c>
      <c r="P160" s="241" t="s">
        <v>85</v>
      </c>
      <c r="Q160" s="241" t="s">
        <v>85</v>
      </c>
      <c r="R160" s="241" t="s">
        <v>85</v>
      </c>
      <c r="S160" s="241" t="s">
        <v>85</v>
      </c>
      <c r="T160" s="241">
        <v>0</v>
      </c>
      <c r="U160" s="241">
        <v>42.1</v>
      </c>
      <c r="V160" s="241">
        <v>119.1</v>
      </c>
      <c r="W160" s="241">
        <v>303.10000000000002</v>
      </c>
      <c r="X160" s="241">
        <v>512.6</v>
      </c>
      <c r="Y160" s="241" t="s">
        <v>85</v>
      </c>
      <c r="Z160" s="241" t="s">
        <v>85</v>
      </c>
      <c r="AA160" s="241" t="s">
        <v>85</v>
      </c>
      <c r="AB160" s="241" t="s">
        <v>85</v>
      </c>
      <c r="AC160" s="241" t="s">
        <v>85</v>
      </c>
      <c r="AD160" s="241" t="s">
        <v>85</v>
      </c>
      <c r="AE160" s="241" t="s">
        <v>85</v>
      </c>
      <c r="AF160" s="241" t="s">
        <v>85</v>
      </c>
      <c r="AG160" s="241" t="s">
        <v>85</v>
      </c>
      <c r="AH160" s="241" t="s">
        <v>85</v>
      </c>
      <c r="AI160" s="241" t="s">
        <v>85</v>
      </c>
      <c r="AJ160" s="242">
        <v>3</v>
      </c>
      <c r="AK160" s="242">
        <v>8</v>
      </c>
      <c r="AL160" s="241">
        <f>AL159</f>
        <v>15.36</v>
      </c>
      <c r="AM160" s="241">
        <f>AM159</f>
        <v>1.7999999999999999E-2</v>
      </c>
      <c r="AN160" s="241">
        <f>AN159</f>
        <v>10</v>
      </c>
      <c r="AQ160" s="244">
        <f>AM160*I160+AL160</f>
        <v>17.870999999999999</v>
      </c>
      <c r="AR160" s="244">
        <f t="shared" ref="AR160:AR166" si="270">0.1*AQ160</f>
        <v>1.7870999999999999</v>
      </c>
      <c r="AS160" s="245">
        <f t="shared" ref="AS160:AS166" si="271">AJ160*3+0.25*AK160</f>
        <v>11</v>
      </c>
      <c r="AT160" s="245">
        <f t="shared" ref="AT160:AT166" si="272">SUM(AQ160:AS160)/4</f>
        <v>7.6645249999999994</v>
      </c>
      <c r="AU160" s="244">
        <f>10068.2*J160*POWER(10,-6)*10</f>
        <v>2.8190960000000004E-2</v>
      </c>
      <c r="AV160" s="245">
        <f t="shared" si="268"/>
        <v>38.350815959999998</v>
      </c>
      <c r="AW160" s="246">
        <f t="shared" ref="AW160:AW166" si="273">AJ160*H160</f>
        <v>5.6999999999999994E-7</v>
      </c>
      <c r="AX160" s="246">
        <f t="shared" ref="AX160:AX166" si="274">H160*AK160</f>
        <v>1.5199999999999998E-6</v>
      </c>
      <c r="AY160" s="246">
        <f t="shared" ref="AY160" si="275">H160*AV160</f>
        <v>7.286655032399999E-6</v>
      </c>
    </row>
    <row r="161" spans="1:51" s="241" customFormat="1" x14ac:dyDescent="0.3">
      <c r="A161" s="48" t="s">
        <v>595</v>
      </c>
      <c r="B161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1" s="53" t="s">
        <v>254</v>
      </c>
      <c r="D161" s="234" t="s">
        <v>61</v>
      </c>
      <c r="E161" s="247">
        <f>E159</f>
        <v>9.9999999999999995E-7</v>
      </c>
      <c r="F161" s="248">
        <f t="shared" ref="F161:F167" si="276">F160</f>
        <v>1</v>
      </c>
      <c r="G161" s="232">
        <v>0.76</v>
      </c>
      <c r="H161" s="236">
        <f t="shared" si="269"/>
        <v>7.5999999999999992E-7</v>
      </c>
      <c r="I161" s="249">
        <f>I159</f>
        <v>139.5</v>
      </c>
      <c r="J161" s="238">
        <v>0</v>
      </c>
      <c r="K161" s="250" t="s">
        <v>186</v>
      </c>
      <c r="L161" s="251">
        <v>10</v>
      </c>
      <c r="M161" s="241" t="str">
        <f t="shared" si="266"/>
        <v>С160</v>
      </c>
      <c r="N161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1" s="241" t="str">
        <f t="shared" si="267"/>
        <v>Полное-ликвидация</v>
      </c>
      <c r="P161" s="241" t="s">
        <v>85</v>
      </c>
      <c r="Q161" s="241" t="s">
        <v>85</v>
      </c>
      <c r="R161" s="241" t="s">
        <v>85</v>
      </c>
      <c r="S161" s="241" t="s">
        <v>85</v>
      </c>
      <c r="T161" s="241" t="s">
        <v>85</v>
      </c>
      <c r="U161" s="241" t="s">
        <v>85</v>
      </c>
      <c r="V161" s="241" t="s">
        <v>85</v>
      </c>
      <c r="W161" s="241" t="s">
        <v>85</v>
      </c>
      <c r="X161" s="241" t="s">
        <v>85</v>
      </c>
      <c r="Y161" s="241" t="s">
        <v>85</v>
      </c>
      <c r="Z161" s="241" t="s">
        <v>85</v>
      </c>
      <c r="AA161" s="241" t="s">
        <v>85</v>
      </c>
      <c r="AB161" s="241" t="s">
        <v>85</v>
      </c>
      <c r="AC161" s="241" t="s">
        <v>85</v>
      </c>
      <c r="AD161" s="241" t="s">
        <v>85</v>
      </c>
      <c r="AE161" s="241" t="s">
        <v>85</v>
      </c>
      <c r="AF161" s="241" t="s">
        <v>85</v>
      </c>
      <c r="AG161" s="241" t="s">
        <v>85</v>
      </c>
      <c r="AH161" s="241" t="s">
        <v>85</v>
      </c>
      <c r="AI161" s="241" t="s">
        <v>85</v>
      </c>
      <c r="AJ161" s="241">
        <v>0</v>
      </c>
      <c r="AK161" s="241">
        <v>0</v>
      </c>
      <c r="AL161" s="241">
        <f>AL159</f>
        <v>15.36</v>
      </c>
      <c r="AM161" s="241">
        <f>AM159</f>
        <v>1.7999999999999999E-2</v>
      </c>
      <c r="AN161" s="241">
        <f>AN159</f>
        <v>10</v>
      </c>
      <c r="AQ161" s="244">
        <f>AM161*I161*0.1+AL161</f>
        <v>15.611099999999999</v>
      </c>
      <c r="AR161" s="244">
        <f t="shared" si="270"/>
        <v>1.56111</v>
      </c>
      <c r="AS161" s="245">
        <f t="shared" si="271"/>
        <v>0</v>
      </c>
      <c r="AT161" s="245">
        <f t="shared" si="272"/>
        <v>4.2930524999999999</v>
      </c>
      <c r="AU161" s="244">
        <f>1333*J159*POWER(10,-6)</f>
        <v>5.5786049999999995E-3</v>
      </c>
      <c r="AV161" s="245">
        <f t="shared" si="268"/>
        <v>21.470841104999998</v>
      </c>
      <c r="AW161" s="246">
        <f t="shared" si="273"/>
        <v>0</v>
      </c>
      <c r="AX161" s="246">
        <f t="shared" si="274"/>
        <v>0</v>
      </c>
      <c r="AY161" s="246">
        <f>H161*AV161</f>
        <v>1.6317839239799996E-5</v>
      </c>
    </row>
    <row r="162" spans="1:51" s="241" customFormat="1" x14ac:dyDescent="0.3">
      <c r="A162" s="48" t="s">
        <v>596</v>
      </c>
      <c r="B162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2" s="53" t="s">
        <v>222</v>
      </c>
      <c r="D162" s="234" t="s">
        <v>223</v>
      </c>
      <c r="E162" s="235">
        <v>1.0000000000000001E-5</v>
      </c>
      <c r="F162" s="248">
        <f t="shared" si="276"/>
        <v>1</v>
      </c>
      <c r="G162" s="232">
        <v>4.0000000000000008E-2</v>
      </c>
      <c r="H162" s="236">
        <f t="shared" si="269"/>
        <v>4.0000000000000009E-7</v>
      </c>
      <c r="I162" s="249">
        <f>0.15*I159</f>
        <v>20.925000000000001</v>
      </c>
      <c r="J162" s="238">
        <f>I162</f>
        <v>20.925000000000001</v>
      </c>
      <c r="K162" s="250" t="s">
        <v>188</v>
      </c>
      <c r="L162" s="251">
        <v>45390</v>
      </c>
      <c r="M162" s="241" t="str">
        <f t="shared" si="266"/>
        <v>С161</v>
      </c>
      <c r="N162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2" s="241" t="str">
        <f t="shared" si="267"/>
        <v>Частичное факел</v>
      </c>
      <c r="P162" s="241" t="s">
        <v>85</v>
      </c>
      <c r="Q162" s="241" t="s">
        <v>85</v>
      </c>
      <c r="R162" s="241" t="s">
        <v>85</v>
      </c>
      <c r="S162" s="241" t="s">
        <v>85</v>
      </c>
      <c r="T162" s="241" t="s">
        <v>85</v>
      </c>
      <c r="U162" s="241" t="s">
        <v>85</v>
      </c>
      <c r="V162" s="241" t="s">
        <v>85</v>
      </c>
      <c r="W162" s="241" t="s">
        <v>85</v>
      </c>
      <c r="X162" s="241" t="s">
        <v>85</v>
      </c>
      <c r="Y162" s="241">
        <v>37</v>
      </c>
      <c r="Z162" s="241">
        <v>6</v>
      </c>
      <c r="AA162" s="241" t="s">
        <v>85</v>
      </c>
      <c r="AB162" s="241" t="s">
        <v>85</v>
      </c>
      <c r="AC162" s="241" t="s">
        <v>85</v>
      </c>
      <c r="AD162" s="241" t="s">
        <v>85</v>
      </c>
      <c r="AE162" s="241" t="s">
        <v>85</v>
      </c>
      <c r="AF162" s="241" t="s">
        <v>85</v>
      </c>
      <c r="AG162" s="241" t="s">
        <v>85</v>
      </c>
      <c r="AH162" s="241" t="s">
        <v>85</v>
      </c>
      <c r="AI162" s="241" t="s">
        <v>85</v>
      </c>
      <c r="AJ162" s="241">
        <v>1</v>
      </c>
      <c r="AK162" s="241">
        <v>1</v>
      </c>
      <c r="AL162" s="241">
        <f>0.1*$AL159</f>
        <v>1.536</v>
      </c>
      <c r="AM162" s="241">
        <f>AM160</f>
        <v>1.7999999999999999E-2</v>
      </c>
      <c r="AN162" s="241">
        <f>AN159</f>
        <v>10</v>
      </c>
      <c r="AQ162" s="244">
        <f>AM162*I162*0.1+AL162</f>
        <v>1.5736650000000001</v>
      </c>
      <c r="AR162" s="244">
        <f t="shared" si="270"/>
        <v>0.15736650000000002</v>
      </c>
      <c r="AS162" s="245">
        <f t="shared" si="271"/>
        <v>3.25</v>
      </c>
      <c r="AT162" s="245">
        <f t="shared" si="272"/>
        <v>1.2452578750000001</v>
      </c>
      <c r="AU162" s="244">
        <f>10068.2*J162*POWER(10,-6)</f>
        <v>0.21067708500000001</v>
      </c>
      <c r="AV162" s="245">
        <f t="shared" si="268"/>
        <v>6.4369664600000007</v>
      </c>
      <c r="AW162" s="246">
        <f t="shared" si="273"/>
        <v>4.0000000000000009E-7</v>
      </c>
      <c r="AX162" s="246">
        <f t="shared" si="274"/>
        <v>4.0000000000000009E-7</v>
      </c>
      <c r="AY162" s="246">
        <f t="shared" ref="AY162:AY166" si="277">H162*AV162</f>
        <v>2.5747865840000008E-6</v>
      </c>
    </row>
    <row r="163" spans="1:51" s="241" customFormat="1" x14ac:dyDescent="0.3">
      <c r="A163" s="48" t="s">
        <v>597</v>
      </c>
      <c r="B163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3" s="53" t="s">
        <v>255</v>
      </c>
      <c r="D163" s="234" t="s">
        <v>62</v>
      </c>
      <c r="E163" s="247">
        <f>E162</f>
        <v>1.0000000000000001E-5</v>
      </c>
      <c r="F163" s="248">
        <f t="shared" si="276"/>
        <v>1</v>
      </c>
      <c r="G163" s="232">
        <v>0.16000000000000003</v>
      </c>
      <c r="H163" s="236">
        <f t="shared" si="269"/>
        <v>1.6000000000000004E-6</v>
      </c>
      <c r="I163" s="249">
        <f>0.15*I159</f>
        <v>20.925000000000001</v>
      </c>
      <c r="J163" s="238">
        <v>0</v>
      </c>
      <c r="K163" s="250" t="s">
        <v>189</v>
      </c>
      <c r="L163" s="251">
        <v>3</v>
      </c>
      <c r="M163" s="241" t="str">
        <f t="shared" si="266"/>
        <v>С162</v>
      </c>
      <c r="N163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3" s="241" t="str">
        <f t="shared" si="267"/>
        <v>Частичное-ликвидация</v>
      </c>
      <c r="P163" s="241" t="s">
        <v>85</v>
      </c>
      <c r="Q163" s="241" t="s">
        <v>85</v>
      </c>
      <c r="R163" s="241" t="s">
        <v>85</v>
      </c>
      <c r="S163" s="241" t="s">
        <v>85</v>
      </c>
      <c r="T163" s="241" t="s">
        <v>85</v>
      </c>
      <c r="U163" s="241" t="s">
        <v>85</v>
      </c>
      <c r="V163" s="241" t="s">
        <v>85</v>
      </c>
      <c r="W163" s="241" t="s">
        <v>85</v>
      </c>
      <c r="X163" s="241" t="s">
        <v>85</v>
      </c>
      <c r="Y163" s="241" t="s">
        <v>85</v>
      </c>
      <c r="Z163" s="241" t="s">
        <v>85</v>
      </c>
      <c r="AA163" s="241" t="s">
        <v>85</v>
      </c>
      <c r="AB163" s="241" t="s">
        <v>85</v>
      </c>
      <c r="AC163" s="241" t="s">
        <v>85</v>
      </c>
      <c r="AD163" s="241" t="s">
        <v>85</v>
      </c>
      <c r="AE163" s="241" t="s">
        <v>85</v>
      </c>
      <c r="AF163" s="241" t="s">
        <v>85</v>
      </c>
      <c r="AG163" s="241" t="s">
        <v>85</v>
      </c>
      <c r="AH163" s="241" t="s">
        <v>85</v>
      </c>
      <c r="AI163" s="241" t="s">
        <v>85</v>
      </c>
      <c r="AJ163" s="241">
        <v>0</v>
      </c>
      <c r="AK163" s="241">
        <v>1</v>
      </c>
      <c r="AL163" s="241">
        <f t="shared" ref="AL163:AL166" si="278">0.1*$AL160</f>
        <v>1.536</v>
      </c>
      <c r="AM163" s="241">
        <f>AM159</f>
        <v>1.7999999999999999E-2</v>
      </c>
      <c r="AN163" s="241">
        <f>ROUNDUP(AN159/3,0)</f>
        <v>4</v>
      </c>
      <c r="AQ163" s="244">
        <f>AM163*I163+AL163</f>
        <v>1.91265</v>
      </c>
      <c r="AR163" s="244">
        <f t="shared" si="270"/>
        <v>0.19126500000000002</v>
      </c>
      <c r="AS163" s="245">
        <f t="shared" si="271"/>
        <v>0.25</v>
      </c>
      <c r="AT163" s="245">
        <f t="shared" si="272"/>
        <v>0.58847874999999994</v>
      </c>
      <c r="AU163" s="244">
        <f>1333*J160*POWER(10,-6)*10</f>
        <v>3.7323999999999999E-3</v>
      </c>
      <c r="AV163" s="245">
        <f t="shared" si="268"/>
        <v>2.9461261499999996</v>
      </c>
      <c r="AW163" s="246">
        <f t="shared" si="273"/>
        <v>0</v>
      </c>
      <c r="AX163" s="246">
        <f t="shared" si="274"/>
        <v>1.6000000000000004E-6</v>
      </c>
      <c r="AY163" s="246">
        <f t="shared" si="277"/>
        <v>4.7138018400000004E-6</v>
      </c>
    </row>
    <row r="164" spans="1:51" s="241" customFormat="1" x14ac:dyDescent="0.3">
      <c r="A164" s="48" t="s">
        <v>598</v>
      </c>
      <c r="B164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4" s="53" t="s">
        <v>224</v>
      </c>
      <c r="D164" s="234" t="s">
        <v>223</v>
      </c>
      <c r="E164" s="247">
        <f>E163</f>
        <v>1.0000000000000001E-5</v>
      </c>
      <c r="F164" s="248">
        <f t="shared" si="276"/>
        <v>1</v>
      </c>
      <c r="G164" s="232">
        <v>4.0000000000000008E-2</v>
      </c>
      <c r="H164" s="236">
        <f t="shared" si="269"/>
        <v>4.0000000000000009E-7</v>
      </c>
      <c r="I164" s="249">
        <f>I162*0.15</f>
        <v>3.1387499999999999</v>
      </c>
      <c r="J164" s="238">
        <f>I164</f>
        <v>3.1387499999999999</v>
      </c>
      <c r="K164" s="253" t="s">
        <v>200</v>
      </c>
      <c r="L164" s="254">
        <v>21</v>
      </c>
      <c r="M164" s="241" t="str">
        <f t="shared" si="266"/>
        <v>С163</v>
      </c>
      <c r="N164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4" s="241" t="str">
        <f t="shared" si="267"/>
        <v>Частичное факел</v>
      </c>
      <c r="P164" s="241" t="s">
        <v>85</v>
      </c>
      <c r="Q164" s="241" t="s">
        <v>85</v>
      </c>
      <c r="R164" s="241" t="s">
        <v>85</v>
      </c>
      <c r="S164" s="241" t="s">
        <v>85</v>
      </c>
      <c r="T164" s="241" t="s">
        <v>85</v>
      </c>
      <c r="U164" s="241" t="s">
        <v>85</v>
      </c>
      <c r="V164" s="241" t="s">
        <v>85</v>
      </c>
      <c r="W164" s="241" t="s">
        <v>85</v>
      </c>
      <c r="X164" s="241" t="s">
        <v>85</v>
      </c>
      <c r="Y164" s="241">
        <v>11</v>
      </c>
      <c r="Z164" s="241">
        <v>2</v>
      </c>
      <c r="AA164" s="241" t="s">
        <v>85</v>
      </c>
      <c r="AB164" s="241" t="s">
        <v>85</v>
      </c>
      <c r="AC164" s="241" t="s">
        <v>85</v>
      </c>
      <c r="AD164" s="241" t="s">
        <v>85</v>
      </c>
      <c r="AE164" s="241" t="s">
        <v>85</v>
      </c>
      <c r="AF164" s="241" t="s">
        <v>85</v>
      </c>
      <c r="AG164" s="241" t="s">
        <v>85</v>
      </c>
      <c r="AH164" s="241" t="s">
        <v>85</v>
      </c>
      <c r="AI164" s="241" t="s">
        <v>85</v>
      </c>
      <c r="AJ164" s="241">
        <v>1</v>
      </c>
      <c r="AK164" s="241">
        <v>1</v>
      </c>
      <c r="AL164" s="241">
        <f t="shared" si="278"/>
        <v>1.536</v>
      </c>
      <c r="AM164" s="241">
        <f>AM159</f>
        <v>1.7999999999999999E-2</v>
      </c>
      <c r="AN164" s="241">
        <f>AN163</f>
        <v>4</v>
      </c>
      <c r="AQ164" s="244">
        <f t="shared" ref="AQ164:AQ165" si="279">AM164*I164+AL164</f>
        <v>1.5924975000000001</v>
      </c>
      <c r="AR164" s="244">
        <f t="shared" si="270"/>
        <v>0.15924975000000002</v>
      </c>
      <c r="AS164" s="245">
        <f t="shared" si="271"/>
        <v>3.25</v>
      </c>
      <c r="AT164" s="245">
        <f t="shared" si="272"/>
        <v>1.2504368125000001</v>
      </c>
      <c r="AU164" s="244">
        <f>10068.2*J164*POWER(10,-6)</f>
        <v>3.1601562749999999E-2</v>
      </c>
      <c r="AV164" s="245">
        <f t="shared" si="268"/>
        <v>6.2837856252500002</v>
      </c>
      <c r="AW164" s="246">
        <f t="shared" si="273"/>
        <v>4.0000000000000009E-7</v>
      </c>
      <c r="AX164" s="246">
        <f t="shared" si="274"/>
        <v>4.0000000000000009E-7</v>
      </c>
      <c r="AY164" s="246">
        <f t="shared" si="277"/>
        <v>2.5135142501000007E-6</v>
      </c>
    </row>
    <row r="165" spans="1:51" s="241" customFormat="1" x14ac:dyDescent="0.3">
      <c r="A165" s="48" t="s">
        <v>599</v>
      </c>
      <c r="B165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5" s="53" t="s">
        <v>225</v>
      </c>
      <c r="D165" s="234" t="s">
        <v>174</v>
      </c>
      <c r="E165" s="247">
        <f>E163</f>
        <v>1.0000000000000001E-5</v>
      </c>
      <c r="F165" s="248">
        <f t="shared" si="276"/>
        <v>1</v>
      </c>
      <c r="G165" s="232">
        <v>0.15200000000000002</v>
      </c>
      <c r="H165" s="236">
        <f t="shared" si="269"/>
        <v>1.5200000000000003E-6</v>
      </c>
      <c r="I165" s="249">
        <f>I162*0.15</f>
        <v>3.1387499999999999</v>
      </c>
      <c r="J165" s="238">
        <f>I165</f>
        <v>3.1387499999999999</v>
      </c>
      <c r="K165" s="250"/>
      <c r="L165" s="251"/>
      <c r="M165" s="241" t="str">
        <f t="shared" si="266"/>
        <v>С164</v>
      </c>
      <c r="N165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5" s="241" t="str">
        <f t="shared" si="267"/>
        <v>Частичное-пожар-вспышка</v>
      </c>
      <c r="P165" s="241" t="s">
        <v>85</v>
      </c>
      <c r="Q165" s="241" t="s">
        <v>85</v>
      </c>
      <c r="R165" s="241" t="s">
        <v>85</v>
      </c>
      <c r="S165" s="241" t="s">
        <v>85</v>
      </c>
      <c r="T165" s="241" t="s">
        <v>85</v>
      </c>
      <c r="U165" s="241" t="s">
        <v>85</v>
      </c>
      <c r="V165" s="241" t="s">
        <v>85</v>
      </c>
      <c r="W165" s="241" t="s">
        <v>85</v>
      </c>
      <c r="X165" s="241" t="s">
        <v>85</v>
      </c>
      <c r="Y165" s="241" t="s">
        <v>85</v>
      </c>
      <c r="Z165" s="241" t="s">
        <v>85</v>
      </c>
      <c r="AA165" s="241">
        <v>48.89</v>
      </c>
      <c r="AB165" s="241">
        <v>58.67</v>
      </c>
      <c r="AC165" s="241" t="s">
        <v>85</v>
      </c>
      <c r="AD165" s="241" t="s">
        <v>85</v>
      </c>
      <c r="AE165" s="241" t="s">
        <v>85</v>
      </c>
      <c r="AF165" s="241" t="s">
        <v>85</v>
      </c>
      <c r="AG165" s="241" t="s">
        <v>85</v>
      </c>
      <c r="AH165" s="241" t="s">
        <v>85</v>
      </c>
      <c r="AI165" s="241" t="s">
        <v>85</v>
      </c>
      <c r="AJ165" s="241">
        <v>1</v>
      </c>
      <c r="AK165" s="241">
        <v>1</v>
      </c>
      <c r="AL165" s="241">
        <f t="shared" si="278"/>
        <v>0.15360000000000001</v>
      </c>
      <c r="AM165" s="241">
        <f>AM159</f>
        <v>1.7999999999999999E-2</v>
      </c>
      <c r="AN165" s="241">
        <f>ROUNDUP(AN159/3,0)</f>
        <v>4</v>
      </c>
      <c r="AQ165" s="244">
        <f t="shared" si="279"/>
        <v>0.21009749999999999</v>
      </c>
      <c r="AR165" s="244">
        <f t="shared" si="270"/>
        <v>2.1009750000000001E-2</v>
      </c>
      <c r="AS165" s="245">
        <f t="shared" si="271"/>
        <v>3.25</v>
      </c>
      <c r="AT165" s="245">
        <f t="shared" si="272"/>
        <v>0.8702768125</v>
      </c>
      <c r="AU165" s="244">
        <f>10068.2*J165*POWER(10,-6)</f>
        <v>3.1601562749999999E-2</v>
      </c>
      <c r="AV165" s="245">
        <f t="shared" si="268"/>
        <v>4.3829856252499999</v>
      </c>
      <c r="AW165" s="246">
        <f t="shared" si="273"/>
        <v>1.5200000000000003E-6</v>
      </c>
      <c r="AX165" s="246">
        <f t="shared" si="274"/>
        <v>1.5200000000000003E-6</v>
      </c>
      <c r="AY165" s="246">
        <f t="shared" si="277"/>
        <v>6.6621381503800008E-6</v>
      </c>
    </row>
    <row r="166" spans="1:51" s="241" customFormat="1" ht="15" thickBot="1" x14ac:dyDescent="0.35">
      <c r="A166" s="48" t="s">
        <v>600</v>
      </c>
      <c r="B166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6" s="53" t="s">
        <v>226</v>
      </c>
      <c r="D166" s="234" t="s">
        <v>62</v>
      </c>
      <c r="E166" s="247">
        <f>E163</f>
        <v>1.0000000000000001E-5</v>
      </c>
      <c r="F166" s="248">
        <f t="shared" si="276"/>
        <v>1</v>
      </c>
      <c r="G166" s="232">
        <v>0.6080000000000001</v>
      </c>
      <c r="H166" s="236">
        <f t="shared" si="269"/>
        <v>6.0800000000000011E-6</v>
      </c>
      <c r="I166" s="249">
        <f>I162*0.15</f>
        <v>3.1387499999999999</v>
      </c>
      <c r="J166" s="238">
        <v>0</v>
      </c>
      <c r="K166" s="255"/>
      <c r="L166" s="256"/>
      <c r="M166" s="241" t="str">
        <f t="shared" si="266"/>
        <v>С165</v>
      </c>
      <c r="N166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6" s="241" t="str">
        <f t="shared" si="267"/>
        <v>Частичное-ликвидация</v>
      </c>
      <c r="P166" s="241" t="s">
        <v>85</v>
      </c>
      <c r="Q166" s="241" t="s">
        <v>85</v>
      </c>
      <c r="R166" s="241" t="s">
        <v>85</v>
      </c>
      <c r="S166" s="241" t="s">
        <v>85</v>
      </c>
      <c r="T166" s="241" t="s">
        <v>85</v>
      </c>
      <c r="U166" s="241" t="s">
        <v>85</v>
      </c>
      <c r="V166" s="241" t="s">
        <v>85</v>
      </c>
      <c r="W166" s="241" t="s">
        <v>85</v>
      </c>
      <c r="X166" s="241" t="s">
        <v>85</v>
      </c>
      <c r="Y166" s="241" t="s">
        <v>85</v>
      </c>
      <c r="Z166" s="241" t="s">
        <v>85</v>
      </c>
      <c r="AA166" s="241" t="s">
        <v>85</v>
      </c>
      <c r="AB166" s="241" t="s">
        <v>85</v>
      </c>
      <c r="AC166" s="241" t="s">
        <v>85</v>
      </c>
      <c r="AD166" s="241" t="s">
        <v>85</v>
      </c>
      <c r="AE166" s="241" t="s">
        <v>85</v>
      </c>
      <c r="AF166" s="241" t="s">
        <v>85</v>
      </c>
      <c r="AG166" s="241" t="s">
        <v>85</v>
      </c>
      <c r="AH166" s="241" t="s">
        <v>85</v>
      </c>
      <c r="AI166" s="241" t="s">
        <v>85</v>
      </c>
      <c r="AJ166" s="241">
        <v>0</v>
      </c>
      <c r="AK166" s="241">
        <v>0</v>
      </c>
      <c r="AL166" s="241">
        <f t="shared" si="278"/>
        <v>0.15360000000000001</v>
      </c>
      <c r="AM166" s="241">
        <f>AM159</f>
        <v>1.7999999999999999E-2</v>
      </c>
      <c r="AN166" s="241">
        <f>ROUNDUP(AN159/3,0)</f>
        <v>4</v>
      </c>
      <c r="AQ166" s="244">
        <f>AM166*I166*0.1+AL166</f>
        <v>0.15924975000000002</v>
      </c>
      <c r="AR166" s="244">
        <f t="shared" si="270"/>
        <v>1.5924975000000004E-2</v>
      </c>
      <c r="AS166" s="245">
        <f t="shared" si="271"/>
        <v>0</v>
      </c>
      <c r="AT166" s="245">
        <f t="shared" si="272"/>
        <v>4.3793681250000008E-2</v>
      </c>
      <c r="AU166" s="244">
        <f>1333*J164*POWER(10,-6)</f>
        <v>4.1839537499999994E-3</v>
      </c>
      <c r="AV166" s="245">
        <f t="shared" si="268"/>
        <v>0.22315236000000005</v>
      </c>
      <c r="AW166" s="246">
        <f t="shared" si="273"/>
        <v>0</v>
      </c>
      <c r="AX166" s="246">
        <f t="shared" si="274"/>
        <v>0</v>
      </c>
      <c r="AY166" s="246">
        <f t="shared" si="277"/>
        <v>1.3567663488000006E-6</v>
      </c>
    </row>
    <row r="167" spans="1:51" s="241" customFormat="1" ht="15" thickBot="1" x14ac:dyDescent="0.35">
      <c r="A167" s="48" t="s">
        <v>601</v>
      </c>
      <c r="B167" s="296" t="str">
        <f>B159</f>
        <v>Холодный сепаратор высокого давление Поз. Е-108 Рег. №ТО-437(У) Учетный номер – 43-20-4813 ОК(НХС) Заводской №- 13С-0014-01</v>
      </c>
      <c r="C167" s="296" t="s">
        <v>354</v>
      </c>
      <c r="D167" s="296" t="s">
        <v>355</v>
      </c>
      <c r="E167" s="297">
        <v>2.5000000000000001E-5</v>
      </c>
      <c r="F167" s="248">
        <f t="shared" si="276"/>
        <v>1</v>
      </c>
      <c r="G167" s="296">
        <v>1</v>
      </c>
      <c r="H167" s="298">
        <f t="shared" si="269"/>
        <v>2.5000000000000001E-5</v>
      </c>
      <c r="I167" s="299">
        <f>I159</f>
        <v>139.5</v>
      </c>
      <c r="J167" s="299">
        <f>I167*0.07</f>
        <v>9.7650000000000006</v>
      </c>
      <c r="K167" s="296"/>
      <c r="L167" s="296"/>
      <c r="M167" s="300" t="str">
        <f t="shared" si="266"/>
        <v>С166</v>
      </c>
      <c r="N167" s="300"/>
      <c r="O167" s="300"/>
      <c r="P167" s="300">
        <v>30.8</v>
      </c>
      <c r="Q167" s="300">
        <v>42.5</v>
      </c>
      <c r="R167" s="300">
        <v>60.8</v>
      </c>
      <c r="S167" s="300">
        <v>112.2</v>
      </c>
      <c r="T167" s="300" t="s">
        <v>85</v>
      </c>
      <c r="U167" s="300" t="s">
        <v>85</v>
      </c>
      <c r="V167" s="300" t="s">
        <v>85</v>
      </c>
      <c r="W167" s="300" t="s">
        <v>85</v>
      </c>
      <c r="X167" s="300" t="s">
        <v>85</v>
      </c>
      <c r="Y167" s="300" t="s">
        <v>85</v>
      </c>
      <c r="Z167" s="300" t="s">
        <v>85</v>
      </c>
      <c r="AA167" s="300" t="s">
        <v>85</v>
      </c>
      <c r="AB167" s="300" t="s">
        <v>85</v>
      </c>
      <c r="AC167" s="300" t="s">
        <v>85</v>
      </c>
      <c r="AD167" s="300" t="s">
        <v>85</v>
      </c>
      <c r="AE167" s="300">
        <v>86</v>
      </c>
      <c r="AF167" s="300">
        <v>129.5</v>
      </c>
      <c r="AG167" s="300">
        <v>156</v>
      </c>
      <c r="AH167" s="300">
        <v>203</v>
      </c>
      <c r="AI167" s="241" t="s">
        <v>85</v>
      </c>
      <c r="AJ167" s="300">
        <v>1</v>
      </c>
      <c r="AK167" s="300">
        <v>2</v>
      </c>
      <c r="AL167" s="300">
        <f>AL159</f>
        <v>15.36</v>
      </c>
      <c r="AM167" s="300">
        <f>AM159</f>
        <v>1.7999999999999999E-2</v>
      </c>
      <c r="AN167" s="300">
        <v>5</v>
      </c>
      <c r="AO167" s="300"/>
      <c r="AP167" s="300"/>
      <c r="AQ167" s="301">
        <f>AM167*I167+AL167</f>
        <v>17.870999999999999</v>
      </c>
      <c r="AR167" s="301">
        <f>0.1*AQ167</f>
        <v>1.7870999999999999</v>
      </c>
      <c r="AS167" s="302">
        <f>AJ167*3+0.25*AK167</f>
        <v>3.5</v>
      </c>
      <c r="AT167" s="302">
        <f>SUM(AQ167:AS167)/4</f>
        <v>5.7895249999999994</v>
      </c>
      <c r="AU167" s="301">
        <f>10068.2*J167*POWER(10,-6)</f>
        <v>9.8315973000000015E-2</v>
      </c>
      <c r="AV167" s="302">
        <f t="shared" si="268"/>
        <v>29.045940973</v>
      </c>
      <c r="AW167" s="303">
        <f>AJ167*H167</f>
        <v>2.5000000000000001E-5</v>
      </c>
      <c r="AX167" s="303">
        <f>H167*AK167</f>
        <v>5.0000000000000002E-5</v>
      </c>
      <c r="AY167" s="303">
        <f>H167*AV167</f>
        <v>7.26148524325E-4</v>
      </c>
    </row>
    <row r="168" spans="1:51" s="241" customFormat="1" ht="18" customHeight="1" x14ac:dyDescent="0.3">
      <c r="A168" s="48" t="s">
        <v>602</v>
      </c>
      <c r="B168" s="233" t="s">
        <v>359</v>
      </c>
      <c r="C168" s="53" t="s">
        <v>349</v>
      </c>
      <c r="D168" s="234" t="s">
        <v>350</v>
      </c>
      <c r="E168" s="235">
        <v>9.9999999999999995E-7</v>
      </c>
      <c r="F168" s="233">
        <v>1</v>
      </c>
      <c r="G168" s="232">
        <v>0.05</v>
      </c>
      <c r="H168" s="236">
        <f>E168*F168*G168</f>
        <v>4.9999999999999998E-8</v>
      </c>
      <c r="I168" s="237">
        <v>20.52</v>
      </c>
      <c r="J168" s="238">
        <f>0.03*I168</f>
        <v>0.61559999999999993</v>
      </c>
      <c r="K168" s="239" t="s">
        <v>184</v>
      </c>
      <c r="L168" s="240">
        <f>15*I168</f>
        <v>307.8</v>
      </c>
      <c r="M168" s="241" t="str">
        <f t="shared" ref="M168:N176" si="280">A168</f>
        <v>С167</v>
      </c>
      <c r="N168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68" s="241" t="str">
        <f t="shared" ref="O168:O175" si="281">D168</f>
        <v>Полное-огенный шар</v>
      </c>
      <c r="P168" s="241" t="s">
        <v>85</v>
      </c>
      <c r="Q168" s="241" t="s">
        <v>85</v>
      </c>
      <c r="R168" s="241" t="s">
        <v>85</v>
      </c>
      <c r="S168" s="241" t="s">
        <v>85</v>
      </c>
      <c r="T168" s="241" t="s">
        <v>85</v>
      </c>
      <c r="U168" s="241" t="s">
        <v>85</v>
      </c>
      <c r="V168" s="241" t="s">
        <v>85</v>
      </c>
      <c r="W168" s="241" t="s">
        <v>85</v>
      </c>
      <c r="X168" s="241" t="s">
        <v>85</v>
      </c>
      <c r="Y168" s="241" t="s">
        <v>85</v>
      </c>
      <c r="Z168" s="241" t="s">
        <v>85</v>
      </c>
      <c r="AA168" s="241" t="s">
        <v>85</v>
      </c>
      <c r="AB168" s="241" t="s">
        <v>85</v>
      </c>
      <c r="AC168" s="241" t="s">
        <v>85</v>
      </c>
      <c r="AD168" s="241" t="s">
        <v>85</v>
      </c>
      <c r="AE168" s="241">
        <v>1</v>
      </c>
      <c r="AF168" s="241">
        <v>29</v>
      </c>
      <c r="AG168" s="241">
        <v>40</v>
      </c>
      <c r="AH168" s="241">
        <v>57.5</v>
      </c>
      <c r="AI168" s="241" t="s">
        <v>85</v>
      </c>
      <c r="AJ168" s="242">
        <v>2</v>
      </c>
      <c r="AK168" s="242">
        <v>5</v>
      </c>
      <c r="AL168" s="243">
        <v>5.36</v>
      </c>
      <c r="AM168" s="243">
        <v>2.5000000000000001E-2</v>
      </c>
      <c r="AN168" s="243">
        <v>5</v>
      </c>
      <c r="AQ168" s="244">
        <f>AM168*I168+AL168</f>
        <v>5.8730000000000002</v>
      </c>
      <c r="AR168" s="244">
        <f>0.1*AQ168</f>
        <v>0.58730000000000004</v>
      </c>
      <c r="AS168" s="245">
        <f>AJ168*3+0.25*AK168</f>
        <v>7.25</v>
      </c>
      <c r="AT168" s="245">
        <f>SUM(AQ168:AS168)/4</f>
        <v>3.427575</v>
      </c>
      <c r="AU168" s="244">
        <f>10068.2*J168*POWER(10,-6)</f>
        <v>6.1979839199999996E-3</v>
      </c>
      <c r="AV168" s="245">
        <f t="shared" ref="AV168:AV176" si="282">AU168+AT168+AS168+AR168+AQ168</f>
        <v>17.144072983920001</v>
      </c>
      <c r="AW168" s="246">
        <f>AJ168*H168</f>
        <v>9.9999999999999995E-8</v>
      </c>
      <c r="AX168" s="246">
        <f>H168*AK168</f>
        <v>2.4999999999999999E-7</v>
      </c>
      <c r="AY168" s="246">
        <f>H168*AV168</f>
        <v>8.5720364919600006E-7</v>
      </c>
    </row>
    <row r="169" spans="1:51" s="241" customFormat="1" x14ac:dyDescent="0.3">
      <c r="A169" s="48" t="s">
        <v>603</v>
      </c>
      <c r="B169" s="232" t="str">
        <f>B168</f>
        <v>Горячий сепаратор низкого давление Поз. Е-109 Рег. №ТО-324(У) Учетный номер – 43-20-4891 ОК(НХС) Заводской №- WHC-13-036-01</v>
      </c>
      <c r="C169" s="53" t="s">
        <v>211</v>
      </c>
      <c r="D169" s="234" t="s">
        <v>63</v>
      </c>
      <c r="E169" s="247">
        <f>E168</f>
        <v>9.9999999999999995E-7</v>
      </c>
      <c r="F169" s="248">
        <f>F168</f>
        <v>1</v>
      </c>
      <c r="G169" s="232">
        <v>0.19</v>
      </c>
      <c r="H169" s="236">
        <f t="shared" ref="H169:H176" si="283">E169*F169*G169</f>
        <v>1.8999999999999998E-7</v>
      </c>
      <c r="I169" s="249">
        <f>I168</f>
        <v>20.52</v>
      </c>
      <c r="J169" s="257">
        <v>0.69</v>
      </c>
      <c r="K169" s="250" t="s">
        <v>185</v>
      </c>
      <c r="L169" s="251">
        <v>2</v>
      </c>
      <c r="M169" s="241" t="str">
        <f t="shared" si="280"/>
        <v>С168</v>
      </c>
      <c r="N169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69" s="241" t="str">
        <f t="shared" si="281"/>
        <v>Полное-взрыв</v>
      </c>
      <c r="P169" s="241" t="s">
        <v>85</v>
      </c>
      <c r="Q169" s="241" t="s">
        <v>85</v>
      </c>
      <c r="R169" s="241" t="s">
        <v>85</v>
      </c>
      <c r="S169" s="241" t="s">
        <v>85</v>
      </c>
      <c r="T169" s="241">
        <v>0</v>
      </c>
      <c r="U169" s="241">
        <v>56.6</v>
      </c>
      <c r="V169" s="241">
        <v>161.1</v>
      </c>
      <c r="W169" s="241">
        <v>409.6</v>
      </c>
      <c r="X169" s="241">
        <v>692.1</v>
      </c>
      <c r="Y169" s="241" t="s">
        <v>85</v>
      </c>
      <c r="Z169" s="241" t="s">
        <v>85</v>
      </c>
      <c r="AA169" s="241" t="s">
        <v>85</v>
      </c>
      <c r="AB169" s="241" t="s">
        <v>85</v>
      </c>
      <c r="AC169" s="241" t="s">
        <v>85</v>
      </c>
      <c r="AD169" s="241" t="s">
        <v>85</v>
      </c>
      <c r="AE169" s="241" t="s">
        <v>85</v>
      </c>
      <c r="AF169" s="241" t="s">
        <v>85</v>
      </c>
      <c r="AG169" s="241" t="s">
        <v>85</v>
      </c>
      <c r="AH169" s="241" t="s">
        <v>85</v>
      </c>
      <c r="AI169" s="241" t="s">
        <v>85</v>
      </c>
      <c r="AJ169" s="242">
        <v>3</v>
      </c>
      <c r="AK169" s="242">
        <v>8</v>
      </c>
      <c r="AL169" s="241">
        <f>AL168</f>
        <v>5.36</v>
      </c>
      <c r="AM169" s="241">
        <f>AM168</f>
        <v>2.5000000000000001E-2</v>
      </c>
      <c r="AN169" s="241">
        <f>AN168</f>
        <v>5</v>
      </c>
      <c r="AQ169" s="244">
        <f>AM169*I169+AL169</f>
        <v>5.8730000000000002</v>
      </c>
      <c r="AR169" s="244">
        <f t="shared" ref="AR169:AR175" si="284">0.1*AQ169</f>
        <v>0.58730000000000004</v>
      </c>
      <c r="AS169" s="245">
        <f t="shared" ref="AS169:AS175" si="285">AJ169*3+0.25*AK169</f>
        <v>11</v>
      </c>
      <c r="AT169" s="245">
        <f t="shared" ref="AT169:AT175" si="286">SUM(AQ169:AS169)/4</f>
        <v>4.365075</v>
      </c>
      <c r="AU169" s="244">
        <f>10068.2*J169*POWER(10,-6)*10</f>
        <v>6.9470580000000004E-2</v>
      </c>
      <c r="AV169" s="245">
        <f t="shared" si="282"/>
        <v>21.894845580000002</v>
      </c>
      <c r="AW169" s="246">
        <f t="shared" ref="AW169:AW175" si="287">AJ169*H169</f>
        <v>5.6999999999999994E-7</v>
      </c>
      <c r="AX169" s="246">
        <f t="shared" ref="AX169:AX175" si="288">H169*AK169</f>
        <v>1.5199999999999998E-6</v>
      </c>
      <c r="AY169" s="246">
        <f t="shared" ref="AY169" si="289">H169*AV169</f>
        <v>4.1600206601999997E-6</v>
      </c>
    </row>
    <row r="170" spans="1:51" s="241" customFormat="1" x14ac:dyDescent="0.3">
      <c r="A170" s="48" t="s">
        <v>604</v>
      </c>
      <c r="B170" s="232" t="str">
        <f>B168</f>
        <v>Горячий сепаратор низкого давление Поз. Е-109 Рег. №ТО-324(У) Учетный номер – 43-20-4891 ОК(НХС) Заводской №- WHC-13-036-01</v>
      </c>
      <c r="C170" s="53" t="s">
        <v>254</v>
      </c>
      <c r="D170" s="234" t="s">
        <v>61</v>
      </c>
      <c r="E170" s="247">
        <f>E168</f>
        <v>9.9999999999999995E-7</v>
      </c>
      <c r="F170" s="248">
        <f t="shared" ref="F170:F176" si="290">F169</f>
        <v>1</v>
      </c>
      <c r="G170" s="232">
        <v>0.76</v>
      </c>
      <c r="H170" s="236">
        <f t="shared" si="283"/>
        <v>7.5999999999999992E-7</v>
      </c>
      <c r="I170" s="249">
        <f>I168</f>
        <v>20.52</v>
      </c>
      <c r="J170" s="238">
        <v>0</v>
      </c>
      <c r="K170" s="250" t="s">
        <v>186</v>
      </c>
      <c r="L170" s="251">
        <v>10</v>
      </c>
      <c r="M170" s="241" t="str">
        <f t="shared" si="280"/>
        <v>С169</v>
      </c>
      <c r="N170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0" s="241" t="str">
        <f t="shared" si="281"/>
        <v>Полное-ликвидация</v>
      </c>
      <c r="P170" s="241" t="s">
        <v>85</v>
      </c>
      <c r="Q170" s="241" t="s">
        <v>85</v>
      </c>
      <c r="R170" s="241" t="s">
        <v>85</v>
      </c>
      <c r="S170" s="241" t="s">
        <v>85</v>
      </c>
      <c r="T170" s="241" t="s">
        <v>85</v>
      </c>
      <c r="U170" s="241" t="s">
        <v>85</v>
      </c>
      <c r="V170" s="241" t="s">
        <v>85</v>
      </c>
      <c r="W170" s="241" t="s">
        <v>85</v>
      </c>
      <c r="X170" s="241" t="s">
        <v>85</v>
      </c>
      <c r="Y170" s="241" t="s">
        <v>85</v>
      </c>
      <c r="Z170" s="241" t="s">
        <v>85</v>
      </c>
      <c r="AA170" s="241" t="s">
        <v>85</v>
      </c>
      <c r="AB170" s="241" t="s">
        <v>85</v>
      </c>
      <c r="AC170" s="241" t="s">
        <v>85</v>
      </c>
      <c r="AD170" s="241" t="s">
        <v>85</v>
      </c>
      <c r="AE170" s="241" t="s">
        <v>85</v>
      </c>
      <c r="AF170" s="241" t="s">
        <v>85</v>
      </c>
      <c r="AG170" s="241" t="s">
        <v>85</v>
      </c>
      <c r="AH170" s="241" t="s">
        <v>85</v>
      </c>
      <c r="AI170" s="241" t="s">
        <v>85</v>
      </c>
      <c r="AJ170" s="241">
        <v>0</v>
      </c>
      <c r="AK170" s="241">
        <v>0</v>
      </c>
      <c r="AL170" s="241">
        <f>AL168</f>
        <v>5.36</v>
      </c>
      <c r="AM170" s="241">
        <f>AM168</f>
        <v>2.5000000000000001E-2</v>
      </c>
      <c r="AN170" s="241">
        <f>AN168</f>
        <v>5</v>
      </c>
      <c r="AQ170" s="244">
        <f>AM170*I170*0.1+AL170</f>
        <v>5.4113000000000007</v>
      </c>
      <c r="AR170" s="244">
        <f t="shared" si="284"/>
        <v>0.54113000000000011</v>
      </c>
      <c r="AS170" s="245">
        <f t="shared" si="285"/>
        <v>0</v>
      </c>
      <c r="AT170" s="245">
        <f t="shared" si="286"/>
        <v>1.4881075000000001</v>
      </c>
      <c r="AU170" s="244">
        <f>1333*J168*POWER(10,-6)</f>
        <v>8.2059479999999985E-4</v>
      </c>
      <c r="AV170" s="245">
        <f t="shared" si="282"/>
        <v>7.4413580948000009</v>
      </c>
      <c r="AW170" s="246">
        <f t="shared" si="287"/>
        <v>0</v>
      </c>
      <c r="AX170" s="246">
        <f t="shared" si="288"/>
        <v>0</v>
      </c>
      <c r="AY170" s="246">
        <f>H170*AV170</f>
        <v>5.6554321520480003E-6</v>
      </c>
    </row>
    <row r="171" spans="1:51" s="241" customFormat="1" x14ac:dyDescent="0.3">
      <c r="A171" s="48" t="s">
        <v>605</v>
      </c>
      <c r="B171" s="232" t="str">
        <f>B168</f>
        <v>Горячий сепаратор низкого давление Поз. Е-109 Рег. №ТО-324(У) Учетный номер – 43-20-4891 ОК(НХС) Заводской №- WHC-13-036-01</v>
      </c>
      <c r="C171" s="53" t="s">
        <v>222</v>
      </c>
      <c r="D171" s="234" t="s">
        <v>223</v>
      </c>
      <c r="E171" s="235">
        <v>1.0000000000000001E-5</v>
      </c>
      <c r="F171" s="248">
        <f t="shared" si="290"/>
        <v>1</v>
      </c>
      <c r="G171" s="232">
        <v>4.0000000000000008E-2</v>
      </c>
      <c r="H171" s="236">
        <f t="shared" si="283"/>
        <v>4.0000000000000009E-7</v>
      </c>
      <c r="I171" s="249">
        <f>0.15*I168</f>
        <v>3.0779999999999998</v>
      </c>
      <c r="J171" s="238">
        <f>I171</f>
        <v>3.0779999999999998</v>
      </c>
      <c r="K171" s="250" t="s">
        <v>188</v>
      </c>
      <c r="L171" s="251">
        <v>45390</v>
      </c>
      <c r="M171" s="241" t="str">
        <f t="shared" si="280"/>
        <v>С170</v>
      </c>
      <c r="N171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1" s="241" t="str">
        <f t="shared" si="281"/>
        <v>Частичное факел</v>
      </c>
      <c r="P171" s="241" t="s">
        <v>85</v>
      </c>
      <c r="Q171" s="241" t="s">
        <v>85</v>
      </c>
      <c r="R171" s="241" t="s">
        <v>85</v>
      </c>
      <c r="S171" s="241" t="s">
        <v>85</v>
      </c>
      <c r="T171" s="241" t="s">
        <v>85</v>
      </c>
      <c r="U171" s="241" t="s">
        <v>85</v>
      </c>
      <c r="V171" s="241" t="s">
        <v>85</v>
      </c>
      <c r="W171" s="241" t="s">
        <v>85</v>
      </c>
      <c r="X171" s="241" t="s">
        <v>85</v>
      </c>
      <c r="Y171" s="241">
        <v>37</v>
      </c>
      <c r="Z171" s="241">
        <v>6</v>
      </c>
      <c r="AA171" s="241" t="s">
        <v>85</v>
      </c>
      <c r="AB171" s="241" t="s">
        <v>85</v>
      </c>
      <c r="AC171" s="241" t="s">
        <v>85</v>
      </c>
      <c r="AD171" s="241" t="s">
        <v>85</v>
      </c>
      <c r="AE171" s="241" t="s">
        <v>85</v>
      </c>
      <c r="AF171" s="241" t="s">
        <v>85</v>
      </c>
      <c r="AG171" s="241" t="s">
        <v>85</v>
      </c>
      <c r="AH171" s="241" t="s">
        <v>85</v>
      </c>
      <c r="AI171" s="241" t="s">
        <v>85</v>
      </c>
      <c r="AJ171" s="241">
        <v>1</v>
      </c>
      <c r="AK171" s="241">
        <v>1</v>
      </c>
      <c r="AL171" s="241">
        <f>0.1*$AL168</f>
        <v>0.53600000000000003</v>
      </c>
      <c r="AM171" s="241">
        <f>AM169</f>
        <v>2.5000000000000001E-2</v>
      </c>
      <c r="AN171" s="241">
        <f>AN168</f>
        <v>5</v>
      </c>
      <c r="AQ171" s="244">
        <f>AM171*I171*0.1+AL171</f>
        <v>0.54369500000000004</v>
      </c>
      <c r="AR171" s="244">
        <f t="shared" si="284"/>
        <v>5.4369500000000008E-2</v>
      </c>
      <c r="AS171" s="245">
        <f t="shared" si="285"/>
        <v>3.25</v>
      </c>
      <c r="AT171" s="245">
        <f t="shared" si="286"/>
        <v>0.962016125</v>
      </c>
      <c r="AU171" s="244">
        <f>10068.2*J171*POWER(10,-6)</f>
        <v>3.0989919599999999E-2</v>
      </c>
      <c r="AV171" s="245">
        <f t="shared" si="282"/>
        <v>4.8410705445999991</v>
      </c>
      <c r="AW171" s="246">
        <f t="shared" si="287"/>
        <v>4.0000000000000009E-7</v>
      </c>
      <c r="AX171" s="246">
        <f t="shared" si="288"/>
        <v>4.0000000000000009E-7</v>
      </c>
      <c r="AY171" s="246">
        <f t="shared" ref="AY171:AY175" si="291">H171*AV171</f>
        <v>1.93642821784E-6</v>
      </c>
    </row>
    <row r="172" spans="1:51" s="241" customFormat="1" x14ac:dyDescent="0.3">
      <c r="A172" s="48" t="s">
        <v>606</v>
      </c>
      <c r="B172" s="232" t="str">
        <f>B168</f>
        <v>Горячий сепаратор низкого давление Поз. Е-109 Рег. №ТО-324(У) Учетный номер – 43-20-4891 ОК(НХС) Заводской №- WHC-13-036-01</v>
      </c>
      <c r="C172" s="53" t="s">
        <v>255</v>
      </c>
      <c r="D172" s="234" t="s">
        <v>62</v>
      </c>
      <c r="E172" s="247">
        <f>E171</f>
        <v>1.0000000000000001E-5</v>
      </c>
      <c r="F172" s="248">
        <f t="shared" si="290"/>
        <v>1</v>
      </c>
      <c r="G172" s="232">
        <v>0.16000000000000003</v>
      </c>
      <c r="H172" s="236">
        <f t="shared" si="283"/>
        <v>1.6000000000000004E-6</v>
      </c>
      <c r="I172" s="249">
        <f>0.15*I168</f>
        <v>3.0779999999999998</v>
      </c>
      <c r="J172" s="238">
        <v>0</v>
      </c>
      <c r="K172" s="250" t="s">
        <v>189</v>
      </c>
      <c r="L172" s="251">
        <v>3</v>
      </c>
      <c r="M172" s="241" t="str">
        <f t="shared" si="280"/>
        <v>С171</v>
      </c>
      <c r="N172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2" s="241" t="str">
        <f t="shared" si="281"/>
        <v>Частичное-ликвидация</v>
      </c>
      <c r="P172" s="241" t="s">
        <v>85</v>
      </c>
      <c r="Q172" s="241" t="s">
        <v>85</v>
      </c>
      <c r="R172" s="241" t="s">
        <v>85</v>
      </c>
      <c r="S172" s="241" t="s">
        <v>85</v>
      </c>
      <c r="T172" s="241" t="s">
        <v>85</v>
      </c>
      <c r="U172" s="241" t="s">
        <v>85</v>
      </c>
      <c r="V172" s="241" t="s">
        <v>85</v>
      </c>
      <c r="W172" s="241" t="s">
        <v>85</v>
      </c>
      <c r="X172" s="241" t="s">
        <v>85</v>
      </c>
      <c r="Y172" s="241" t="s">
        <v>85</v>
      </c>
      <c r="Z172" s="241" t="s">
        <v>85</v>
      </c>
      <c r="AA172" s="241" t="s">
        <v>85</v>
      </c>
      <c r="AB172" s="241" t="s">
        <v>85</v>
      </c>
      <c r="AC172" s="241" t="s">
        <v>85</v>
      </c>
      <c r="AD172" s="241" t="s">
        <v>85</v>
      </c>
      <c r="AE172" s="241" t="s">
        <v>85</v>
      </c>
      <c r="AF172" s="241" t="s">
        <v>85</v>
      </c>
      <c r="AG172" s="241" t="s">
        <v>85</v>
      </c>
      <c r="AH172" s="241" t="s">
        <v>85</v>
      </c>
      <c r="AI172" s="241" t="s">
        <v>85</v>
      </c>
      <c r="AJ172" s="241">
        <v>0</v>
      </c>
      <c r="AK172" s="241">
        <v>1</v>
      </c>
      <c r="AL172" s="241">
        <f t="shared" ref="AL172:AL175" si="292">0.1*$AL169</f>
        <v>0.53600000000000003</v>
      </c>
      <c r="AM172" s="241">
        <f>AM168</f>
        <v>2.5000000000000001E-2</v>
      </c>
      <c r="AN172" s="241">
        <f>ROUNDUP(AN168/3,0)</f>
        <v>2</v>
      </c>
      <c r="AQ172" s="244">
        <f>AM172*I172+AL172</f>
        <v>0.61294999999999999</v>
      </c>
      <c r="AR172" s="244">
        <f t="shared" si="284"/>
        <v>6.1295000000000002E-2</v>
      </c>
      <c r="AS172" s="245">
        <f t="shared" si="285"/>
        <v>0.25</v>
      </c>
      <c r="AT172" s="245">
        <f t="shared" si="286"/>
        <v>0.23106125</v>
      </c>
      <c r="AU172" s="244">
        <f>1333*J169*POWER(10,-6)*10</f>
        <v>9.1976999999999996E-3</v>
      </c>
      <c r="AV172" s="245">
        <f t="shared" si="282"/>
        <v>1.1645039499999998</v>
      </c>
      <c r="AW172" s="246">
        <f t="shared" si="287"/>
        <v>0</v>
      </c>
      <c r="AX172" s="246">
        <f t="shared" si="288"/>
        <v>1.6000000000000004E-6</v>
      </c>
      <c r="AY172" s="246">
        <f t="shared" si="291"/>
        <v>1.8632063200000001E-6</v>
      </c>
    </row>
    <row r="173" spans="1:51" s="241" customFormat="1" x14ac:dyDescent="0.3">
      <c r="A173" s="48" t="s">
        <v>607</v>
      </c>
      <c r="B173" s="232" t="str">
        <f>B168</f>
        <v>Горячий сепаратор низкого давление Поз. Е-109 Рег. №ТО-324(У) Учетный номер – 43-20-4891 ОК(НХС) Заводской №- WHC-13-036-01</v>
      </c>
      <c r="C173" s="53" t="s">
        <v>224</v>
      </c>
      <c r="D173" s="234" t="s">
        <v>223</v>
      </c>
      <c r="E173" s="247">
        <f>E172</f>
        <v>1.0000000000000001E-5</v>
      </c>
      <c r="F173" s="248">
        <f t="shared" si="290"/>
        <v>1</v>
      </c>
      <c r="G173" s="232">
        <v>4.0000000000000008E-2</v>
      </c>
      <c r="H173" s="236">
        <f t="shared" si="283"/>
        <v>4.0000000000000009E-7</v>
      </c>
      <c r="I173" s="249">
        <f>I171*0.15</f>
        <v>0.46169999999999994</v>
      </c>
      <c r="J173" s="238">
        <f>I173</f>
        <v>0.46169999999999994</v>
      </c>
      <c r="K173" s="253" t="s">
        <v>200</v>
      </c>
      <c r="L173" s="254">
        <v>21</v>
      </c>
      <c r="M173" s="241" t="str">
        <f t="shared" si="280"/>
        <v>С172</v>
      </c>
      <c r="N173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3" s="241" t="str">
        <f t="shared" si="281"/>
        <v>Частичное факел</v>
      </c>
      <c r="P173" s="241" t="s">
        <v>85</v>
      </c>
      <c r="Q173" s="241" t="s">
        <v>85</v>
      </c>
      <c r="R173" s="241" t="s">
        <v>85</v>
      </c>
      <c r="S173" s="241" t="s">
        <v>85</v>
      </c>
      <c r="T173" s="241" t="s">
        <v>85</v>
      </c>
      <c r="U173" s="241" t="s">
        <v>85</v>
      </c>
      <c r="V173" s="241" t="s">
        <v>85</v>
      </c>
      <c r="W173" s="241" t="s">
        <v>85</v>
      </c>
      <c r="X173" s="241" t="s">
        <v>85</v>
      </c>
      <c r="Y173" s="241">
        <v>11</v>
      </c>
      <c r="Z173" s="241">
        <v>2</v>
      </c>
      <c r="AA173" s="241" t="s">
        <v>85</v>
      </c>
      <c r="AB173" s="241" t="s">
        <v>85</v>
      </c>
      <c r="AC173" s="241" t="s">
        <v>85</v>
      </c>
      <c r="AD173" s="241" t="s">
        <v>85</v>
      </c>
      <c r="AE173" s="241" t="s">
        <v>85</v>
      </c>
      <c r="AF173" s="241" t="s">
        <v>85</v>
      </c>
      <c r="AG173" s="241" t="s">
        <v>85</v>
      </c>
      <c r="AH173" s="241" t="s">
        <v>85</v>
      </c>
      <c r="AI173" s="241" t="s">
        <v>85</v>
      </c>
      <c r="AJ173" s="241">
        <v>1</v>
      </c>
      <c r="AK173" s="241">
        <v>1</v>
      </c>
      <c r="AL173" s="241">
        <f t="shared" si="292"/>
        <v>0.53600000000000003</v>
      </c>
      <c r="AM173" s="241">
        <f>AM168</f>
        <v>2.5000000000000001E-2</v>
      </c>
      <c r="AN173" s="241">
        <f>AN172</f>
        <v>2</v>
      </c>
      <c r="AQ173" s="244">
        <f t="shared" ref="AQ173:AQ174" si="293">AM173*I173+AL173</f>
        <v>0.54754250000000004</v>
      </c>
      <c r="AR173" s="244">
        <f t="shared" si="284"/>
        <v>5.4754250000000004E-2</v>
      </c>
      <c r="AS173" s="245">
        <f t="shared" si="285"/>
        <v>3.25</v>
      </c>
      <c r="AT173" s="245">
        <f t="shared" si="286"/>
        <v>0.96307418749999996</v>
      </c>
      <c r="AU173" s="244">
        <f>10068.2*J173*POWER(10,-6)</f>
        <v>4.6484879399999995E-3</v>
      </c>
      <c r="AV173" s="245">
        <f t="shared" si="282"/>
        <v>4.8200194254399999</v>
      </c>
      <c r="AW173" s="246">
        <f t="shared" si="287"/>
        <v>4.0000000000000009E-7</v>
      </c>
      <c r="AX173" s="246">
        <f t="shared" si="288"/>
        <v>4.0000000000000009E-7</v>
      </c>
      <c r="AY173" s="246">
        <f t="shared" si="291"/>
        <v>1.9280077701760003E-6</v>
      </c>
    </row>
    <row r="174" spans="1:51" s="241" customFormat="1" x14ac:dyDescent="0.3">
      <c r="A174" s="48" t="s">
        <v>608</v>
      </c>
      <c r="B174" s="232" t="str">
        <f>B168</f>
        <v>Горячий сепаратор низкого давление Поз. Е-109 Рег. №ТО-324(У) Учетный номер – 43-20-4891 ОК(НХС) Заводской №- WHC-13-036-01</v>
      </c>
      <c r="C174" s="53" t="s">
        <v>225</v>
      </c>
      <c r="D174" s="234" t="s">
        <v>174</v>
      </c>
      <c r="E174" s="247">
        <f>E172</f>
        <v>1.0000000000000001E-5</v>
      </c>
      <c r="F174" s="248">
        <f t="shared" si="290"/>
        <v>1</v>
      </c>
      <c r="G174" s="232">
        <v>0.15200000000000002</v>
      </c>
      <c r="H174" s="236">
        <f t="shared" si="283"/>
        <v>1.5200000000000003E-6</v>
      </c>
      <c r="I174" s="249">
        <f>I171*0.15</f>
        <v>0.46169999999999994</v>
      </c>
      <c r="J174" s="238">
        <f>I174</f>
        <v>0.46169999999999994</v>
      </c>
      <c r="K174" s="250"/>
      <c r="L174" s="251"/>
      <c r="M174" s="241" t="str">
        <f t="shared" si="280"/>
        <v>С173</v>
      </c>
      <c r="N174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4" s="241" t="str">
        <f t="shared" si="281"/>
        <v>Частичное-пожар-вспышка</v>
      </c>
      <c r="P174" s="241" t="s">
        <v>85</v>
      </c>
      <c r="Q174" s="241" t="s">
        <v>85</v>
      </c>
      <c r="R174" s="241" t="s">
        <v>85</v>
      </c>
      <c r="S174" s="241" t="s">
        <v>85</v>
      </c>
      <c r="T174" s="241" t="s">
        <v>85</v>
      </c>
      <c r="U174" s="241" t="s">
        <v>85</v>
      </c>
      <c r="V174" s="241" t="s">
        <v>85</v>
      </c>
      <c r="W174" s="241" t="s">
        <v>85</v>
      </c>
      <c r="X174" s="241" t="s">
        <v>85</v>
      </c>
      <c r="Y174" s="241" t="s">
        <v>85</v>
      </c>
      <c r="Z174" s="241" t="s">
        <v>85</v>
      </c>
      <c r="AA174" s="241">
        <v>25.97</v>
      </c>
      <c r="AB174" s="241">
        <v>31.16</v>
      </c>
      <c r="AC174" s="241" t="s">
        <v>85</v>
      </c>
      <c r="AD174" s="241" t="s">
        <v>85</v>
      </c>
      <c r="AE174" s="241" t="s">
        <v>85</v>
      </c>
      <c r="AF174" s="241" t="s">
        <v>85</v>
      </c>
      <c r="AG174" s="241" t="s">
        <v>85</v>
      </c>
      <c r="AH174" s="241" t="s">
        <v>85</v>
      </c>
      <c r="AI174" s="241" t="s">
        <v>85</v>
      </c>
      <c r="AJ174" s="241">
        <v>1</v>
      </c>
      <c r="AK174" s="241">
        <v>1</v>
      </c>
      <c r="AL174" s="241">
        <f t="shared" si="292"/>
        <v>5.3600000000000009E-2</v>
      </c>
      <c r="AM174" s="241">
        <f>AM168</f>
        <v>2.5000000000000001E-2</v>
      </c>
      <c r="AN174" s="241">
        <f>ROUNDUP(AN168/3,0)</f>
        <v>2</v>
      </c>
      <c r="AQ174" s="244">
        <f t="shared" si="293"/>
        <v>6.5142500000000006E-2</v>
      </c>
      <c r="AR174" s="244">
        <f t="shared" si="284"/>
        <v>6.5142500000000009E-3</v>
      </c>
      <c r="AS174" s="245">
        <f t="shared" si="285"/>
        <v>3.25</v>
      </c>
      <c r="AT174" s="245">
        <f t="shared" si="286"/>
        <v>0.83041418749999996</v>
      </c>
      <c r="AU174" s="244">
        <f>10068.2*J174*POWER(10,-6)</f>
        <v>4.6484879399999995E-3</v>
      </c>
      <c r="AV174" s="245">
        <f t="shared" si="282"/>
        <v>4.1567194254400004</v>
      </c>
      <c r="AW174" s="246">
        <f t="shared" si="287"/>
        <v>1.5200000000000003E-6</v>
      </c>
      <c r="AX174" s="246">
        <f t="shared" si="288"/>
        <v>1.5200000000000003E-6</v>
      </c>
      <c r="AY174" s="246">
        <f t="shared" si="291"/>
        <v>6.318213526668802E-6</v>
      </c>
    </row>
    <row r="175" spans="1:51" s="241" customFormat="1" ht="15" thickBot="1" x14ac:dyDescent="0.35">
      <c r="A175" s="48" t="s">
        <v>609</v>
      </c>
      <c r="B175" s="232" t="str">
        <f>B168</f>
        <v>Горячий сепаратор низкого давление Поз. Е-109 Рег. №ТО-324(У) Учетный номер – 43-20-4891 ОК(НХС) Заводской №- WHC-13-036-01</v>
      </c>
      <c r="C175" s="53" t="s">
        <v>226</v>
      </c>
      <c r="D175" s="234" t="s">
        <v>62</v>
      </c>
      <c r="E175" s="247">
        <f>E172</f>
        <v>1.0000000000000001E-5</v>
      </c>
      <c r="F175" s="248">
        <f t="shared" si="290"/>
        <v>1</v>
      </c>
      <c r="G175" s="232">
        <v>0.6080000000000001</v>
      </c>
      <c r="H175" s="236">
        <f t="shared" si="283"/>
        <v>6.0800000000000011E-6</v>
      </c>
      <c r="I175" s="249">
        <f>I171*0.15</f>
        <v>0.46169999999999994</v>
      </c>
      <c r="J175" s="238">
        <v>0</v>
      </c>
      <c r="K175" s="255"/>
      <c r="L175" s="256"/>
      <c r="M175" s="241" t="str">
        <f t="shared" si="280"/>
        <v>С174</v>
      </c>
      <c r="N175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5" s="241" t="str">
        <f t="shared" si="281"/>
        <v>Частичное-ликвидация</v>
      </c>
      <c r="P175" s="241" t="s">
        <v>85</v>
      </c>
      <c r="Q175" s="241" t="s">
        <v>85</v>
      </c>
      <c r="R175" s="241" t="s">
        <v>85</v>
      </c>
      <c r="S175" s="241" t="s">
        <v>85</v>
      </c>
      <c r="T175" s="241" t="s">
        <v>85</v>
      </c>
      <c r="U175" s="241" t="s">
        <v>85</v>
      </c>
      <c r="V175" s="241" t="s">
        <v>85</v>
      </c>
      <c r="W175" s="241" t="s">
        <v>85</v>
      </c>
      <c r="X175" s="241" t="s">
        <v>85</v>
      </c>
      <c r="Y175" s="241" t="s">
        <v>85</v>
      </c>
      <c r="Z175" s="241" t="s">
        <v>85</v>
      </c>
      <c r="AA175" s="241" t="s">
        <v>85</v>
      </c>
      <c r="AB175" s="241" t="s">
        <v>85</v>
      </c>
      <c r="AC175" s="241" t="s">
        <v>85</v>
      </c>
      <c r="AD175" s="241" t="s">
        <v>85</v>
      </c>
      <c r="AE175" s="241" t="s">
        <v>85</v>
      </c>
      <c r="AF175" s="241" t="s">
        <v>85</v>
      </c>
      <c r="AG175" s="241" t="s">
        <v>85</v>
      </c>
      <c r="AH175" s="241" t="s">
        <v>85</v>
      </c>
      <c r="AI175" s="241" t="s">
        <v>85</v>
      </c>
      <c r="AJ175" s="241">
        <v>0</v>
      </c>
      <c r="AK175" s="241">
        <v>0</v>
      </c>
      <c r="AL175" s="241">
        <f t="shared" si="292"/>
        <v>5.3600000000000009E-2</v>
      </c>
      <c r="AM175" s="241">
        <f>AM168</f>
        <v>2.5000000000000001E-2</v>
      </c>
      <c r="AN175" s="241">
        <f>ROUNDUP(AN168/3,0)</f>
        <v>2</v>
      </c>
      <c r="AQ175" s="244">
        <f>AM175*I175*0.1+AL175</f>
        <v>5.4754250000000011E-2</v>
      </c>
      <c r="AR175" s="244">
        <f t="shared" si="284"/>
        <v>5.4754250000000016E-3</v>
      </c>
      <c r="AS175" s="245">
        <f t="shared" si="285"/>
        <v>0</v>
      </c>
      <c r="AT175" s="245">
        <f t="shared" si="286"/>
        <v>1.5057418750000003E-2</v>
      </c>
      <c r="AU175" s="244">
        <f>1333*J173*POWER(10,-6)</f>
        <v>6.1544609999999989E-4</v>
      </c>
      <c r="AV175" s="245">
        <f t="shared" si="282"/>
        <v>7.590253985000002E-2</v>
      </c>
      <c r="AW175" s="246">
        <f t="shared" si="287"/>
        <v>0</v>
      </c>
      <c r="AX175" s="246">
        <f t="shared" si="288"/>
        <v>0</v>
      </c>
      <c r="AY175" s="246">
        <f t="shared" si="291"/>
        <v>4.6148744228800023E-7</v>
      </c>
    </row>
    <row r="176" spans="1:51" s="241" customFormat="1" ht="15" thickBot="1" x14ac:dyDescent="0.35">
      <c r="A176" s="48" t="s">
        <v>610</v>
      </c>
      <c r="B176" s="296" t="str">
        <f>B168</f>
        <v>Горячий сепаратор низкого давление Поз. Е-109 Рег. №ТО-324(У) Учетный номер – 43-20-4891 ОК(НХС) Заводской №- WHC-13-036-01</v>
      </c>
      <c r="C176" s="296" t="s">
        <v>354</v>
      </c>
      <c r="D176" s="296" t="s">
        <v>355</v>
      </c>
      <c r="E176" s="297">
        <v>2.5000000000000001E-5</v>
      </c>
      <c r="F176" s="248">
        <f t="shared" si="290"/>
        <v>1</v>
      </c>
      <c r="G176" s="296">
        <v>1</v>
      </c>
      <c r="H176" s="298">
        <f t="shared" si="283"/>
        <v>2.5000000000000001E-5</v>
      </c>
      <c r="I176" s="299">
        <f>I168</f>
        <v>20.52</v>
      </c>
      <c r="J176" s="299">
        <f>I176*0.07</f>
        <v>1.4364000000000001</v>
      </c>
      <c r="K176" s="296"/>
      <c r="L176" s="296"/>
      <c r="M176" s="300" t="str">
        <f t="shared" si="280"/>
        <v>С175</v>
      </c>
      <c r="N176" s="300"/>
      <c r="O176" s="300"/>
      <c r="P176" s="300">
        <v>17.100000000000001</v>
      </c>
      <c r="Q176" s="300">
        <v>23.6</v>
      </c>
      <c r="R176" s="300">
        <v>33.299999999999997</v>
      </c>
      <c r="S176" s="300">
        <v>61.6</v>
      </c>
      <c r="T176" s="300" t="s">
        <v>85</v>
      </c>
      <c r="U176" s="300" t="s">
        <v>85</v>
      </c>
      <c r="V176" s="300" t="s">
        <v>85</v>
      </c>
      <c r="W176" s="300" t="s">
        <v>85</v>
      </c>
      <c r="X176" s="300" t="s">
        <v>85</v>
      </c>
      <c r="Y176" s="300" t="s">
        <v>85</v>
      </c>
      <c r="Z176" s="300" t="s">
        <v>85</v>
      </c>
      <c r="AA176" s="300" t="s">
        <v>85</v>
      </c>
      <c r="AB176" s="300" t="s">
        <v>85</v>
      </c>
      <c r="AC176" s="300" t="s">
        <v>85</v>
      </c>
      <c r="AD176" s="300" t="s">
        <v>85</v>
      </c>
      <c r="AE176" s="300">
        <v>21</v>
      </c>
      <c r="AF176" s="300">
        <v>48.5</v>
      </c>
      <c r="AG176" s="300">
        <v>62.5</v>
      </c>
      <c r="AH176" s="300">
        <v>86</v>
      </c>
      <c r="AI176" s="241" t="s">
        <v>85</v>
      </c>
      <c r="AJ176" s="300">
        <v>1</v>
      </c>
      <c r="AK176" s="300">
        <v>2</v>
      </c>
      <c r="AL176" s="300">
        <f>AL168</f>
        <v>5.36</v>
      </c>
      <c r="AM176" s="300">
        <f>AM168</f>
        <v>2.5000000000000001E-2</v>
      </c>
      <c r="AN176" s="300">
        <v>5</v>
      </c>
      <c r="AO176" s="300"/>
      <c r="AP176" s="300"/>
      <c r="AQ176" s="301">
        <f>AM176*I176+AL176</f>
        <v>5.8730000000000002</v>
      </c>
      <c r="AR176" s="301">
        <f>0.1*AQ176</f>
        <v>0.58730000000000004</v>
      </c>
      <c r="AS176" s="302">
        <f>AJ176*3+0.25*AK176</f>
        <v>3.5</v>
      </c>
      <c r="AT176" s="302">
        <f>SUM(AQ176:AS176)/4</f>
        <v>2.490075</v>
      </c>
      <c r="AU176" s="301">
        <f>10068.2*J176*POWER(10,-6)</f>
        <v>1.4461962480000002E-2</v>
      </c>
      <c r="AV176" s="302">
        <f t="shared" si="282"/>
        <v>12.46483696248</v>
      </c>
      <c r="AW176" s="303">
        <f>AJ176*H176</f>
        <v>2.5000000000000001E-5</v>
      </c>
      <c r="AX176" s="303">
        <f>H176*AK176</f>
        <v>5.0000000000000002E-5</v>
      </c>
      <c r="AY176" s="303">
        <f>H176*AV176</f>
        <v>3.1162092406200002E-4</v>
      </c>
    </row>
    <row r="177" spans="1:51" s="241" customFormat="1" ht="18" customHeight="1" x14ac:dyDescent="0.3">
      <c r="A177" s="48" t="s">
        <v>611</v>
      </c>
      <c r="B177" s="233" t="s">
        <v>360</v>
      </c>
      <c r="C177" s="53" t="s">
        <v>349</v>
      </c>
      <c r="D177" s="234" t="s">
        <v>350</v>
      </c>
      <c r="E177" s="235">
        <v>9.9999999999999995E-7</v>
      </c>
      <c r="F177" s="233">
        <v>1</v>
      </c>
      <c r="G177" s="232">
        <v>0.05</v>
      </c>
      <c r="H177" s="236">
        <f>E177*F177*G177</f>
        <v>4.9999999999999998E-8</v>
      </c>
      <c r="I177" s="237">
        <v>31.04</v>
      </c>
      <c r="J177" s="238">
        <f>0.03*I177</f>
        <v>0.93119999999999992</v>
      </c>
      <c r="K177" s="239" t="s">
        <v>184</v>
      </c>
      <c r="L177" s="240">
        <f>15*I177</f>
        <v>465.59999999999997</v>
      </c>
      <c r="M177" s="241" t="str">
        <f t="shared" ref="M177:N185" si="294">A177</f>
        <v>С176</v>
      </c>
      <c r="N177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77" s="241" t="str">
        <f t="shared" ref="O177:O184" si="295">D177</f>
        <v>Полное-огенный шар</v>
      </c>
      <c r="P177" s="241" t="s">
        <v>85</v>
      </c>
      <c r="Q177" s="241" t="s">
        <v>85</v>
      </c>
      <c r="R177" s="241" t="s">
        <v>85</v>
      </c>
      <c r="S177" s="241" t="s">
        <v>85</v>
      </c>
      <c r="T177" s="241" t="s">
        <v>85</v>
      </c>
      <c r="U177" s="241" t="s">
        <v>85</v>
      </c>
      <c r="V177" s="241" t="s">
        <v>85</v>
      </c>
      <c r="W177" s="241" t="s">
        <v>85</v>
      </c>
      <c r="X177" s="241" t="s">
        <v>85</v>
      </c>
      <c r="Y177" s="241" t="s">
        <v>85</v>
      </c>
      <c r="Z177" s="241" t="s">
        <v>85</v>
      </c>
      <c r="AA177" s="241" t="s">
        <v>85</v>
      </c>
      <c r="AB177" s="241" t="s">
        <v>85</v>
      </c>
      <c r="AC177" s="241" t="s">
        <v>85</v>
      </c>
      <c r="AD177" s="241" t="s">
        <v>85</v>
      </c>
      <c r="AE177" s="241">
        <v>10</v>
      </c>
      <c r="AF177" s="241">
        <v>37.5</v>
      </c>
      <c r="AG177" s="241">
        <v>50</v>
      </c>
      <c r="AH177" s="241">
        <v>70</v>
      </c>
      <c r="AI177" s="241" t="s">
        <v>85</v>
      </c>
      <c r="AJ177" s="242">
        <v>2</v>
      </c>
      <c r="AK177" s="242">
        <v>5</v>
      </c>
      <c r="AL177" s="243">
        <v>5.36</v>
      </c>
      <c r="AM177" s="243">
        <v>2.5000000000000001E-2</v>
      </c>
      <c r="AN177" s="243">
        <v>5</v>
      </c>
      <c r="AQ177" s="244">
        <f>AM177*I177+AL177</f>
        <v>6.1360000000000001</v>
      </c>
      <c r="AR177" s="244">
        <f>0.1*AQ177</f>
        <v>0.61360000000000003</v>
      </c>
      <c r="AS177" s="245">
        <f>AJ177*3+0.25*AK177</f>
        <v>7.25</v>
      </c>
      <c r="AT177" s="245">
        <f>SUM(AQ177:AS177)/4</f>
        <v>3.4999000000000002</v>
      </c>
      <c r="AU177" s="244">
        <f>10068.2*J177*POWER(10,-6)</f>
        <v>9.3755078400000001E-3</v>
      </c>
      <c r="AV177" s="245">
        <f t="shared" ref="AV177:AV185" si="296">AU177+AT177+AS177+AR177+AQ177</f>
        <v>17.508875507839999</v>
      </c>
      <c r="AW177" s="246">
        <f>AJ177*H177</f>
        <v>9.9999999999999995E-8</v>
      </c>
      <c r="AX177" s="246">
        <f>H177*AK177</f>
        <v>2.4999999999999999E-7</v>
      </c>
      <c r="AY177" s="246">
        <f>H177*AV177</f>
        <v>8.7544377539199996E-7</v>
      </c>
    </row>
    <row r="178" spans="1:51" s="241" customFormat="1" x14ac:dyDescent="0.3">
      <c r="A178" s="48" t="s">
        <v>612</v>
      </c>
      <c r="B178" s="232" t="str">
        <f>B177</f>
        <v>Холодный сепаратор низкого давление Поз. Е-110 Рег. №ТО-407(У) Учетный номер – 43-20-4615 ОК(НХС) Заводской №- WHC-13-036-02</v>
      </c>
      <c r="C178" s="53" t="s">
        <v>211</v>
      </c>
      <c r="D178" s="234" t="s">
        <v>63</v>
      </c>
      <c r="E178" s="247">
        <f>E177</f>
        <v>9.9999999999999995E-7</v>
      </c>
      <c r="F178" s="248">
        <f>F177</f>
        <v>1</v>
      </c>
      <c r="G178" s="232">
        <v>0.19</v>
      </c>
      <c r="H178" s="236">
        <f t="shared" ref="H178:H185" si="297">E178*F178*G178</f>
        <v>1.8999999999999998E-7</v>
      </c>
      <c r="I178" s="249">
        <f>I177</f>
        <v>31.04</v>
      </c>
      <c r="J178" s="257">
        <v>0.25</v>
      </c>
      <c r="K178" s="250" t="s">
        <v>185</v>
      </c>
      <c r="L178" s="251">
        <v>2</v>
      </c>
      <c r="M178" s="241" t="str">
        <f t="shared" si="294"/>
        <v>С177</v>
      </c>
      <c r="N178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78" s="241" t="str">
        <f t="shared" si="295"/>
        <v>Полное-взрыв</v>
      </c>
      <c r="P178" s="241" t="s">
        <v>85</v>
      </c>
      <c r="Q178" s="241" t="s">
        <v>85</v>
      </c>
      <c r="R178" s="241" t="s">
        <v>85</v>
      </c>
      <c r="S178" s="241" t="s">
        <v>85</v>
      </c>
      <c r="T178" s="241">
        <v>0</v>
      </c>
      <c r="U178" s="241">
        <v>40.1</v>
      </c>
      <c r="V178" s="241">
        <v>115.1</v>
      </c>
      <c r="W178" s="241">
        <v>292.10000000000002</v>
      </c>
      <c r="X178" s="241">
        <v>493.6</v>
      </c>
      <c r="Y178" s="241" t="s">
        <v>85</v>
      </c>
      <c r="Z178" s="241" t="s">
        <v>85</v>
      </c>
      <c r="AA178" s="241" t="s">
        <v>85</v>
      </c>
      <c r="AB178" s="241" t="s">
        <v>85</v>
      </c>
      <c r="AC178" s="241" t="s">
        <v>85</v>
      </c>
      <c r="AD178" s="241" t="s">
        <v>85</v>
      </c>
      <c r="AE178" s="241" t="s">
        <v>85</v>
      </c>
      <c r="AF178" s="241" t="s">
        <v>85</v>
      </c>
      <c r="AG178" s="241" t="s">
        <v>85</v>
      </c>
      <c r="AH178" s="241" t="s">
        <v>85</v>
      </c>
      <c r="AI178" s="241" t="s">
        <v>85</v>
      </c>
      <c r="AJ178" s="242">
        <v>3</v>
      </c>
      <c r="AK178" s="242">
        <v>8</v>
      </c>
      <c r="AL178" s="241">
        <f>AL177</f>
        <v>5.36</v>
      </c>
      <c r="AM178" s="241">
        <f>AM177</f>
        <v>2.5000000000000001E-2</v>
      </c>
      <c r="AN178" s="241">
        <f>AN177</f>
        <v>5</v>
      </c>
      <c r="AQ178" s="244">
        <f>AM178*I178+AL178</f>
        <v>6.1360000000000001</v>
      </c>
      <c r="AR178" s="244">
        <f t="shared" ref="AR178:AR184" si="298">0.1*AQ178</f>
        <v>0.61360000000000003</v>
      </c>
      <c r="AS178" s="245">
        <f t="shared" ref="AS178:AS184" si="299">AJ178*3+0.25*AK178</f>
        <v>11</v>
      </c>
      <c r="AT178" s="245">
        <f t="shared" ref="AT178:AT184" si="300">SUM(AQ178:AS178)/4</f>
        <v>4.4374000000000002</v>
      </c>
      <c r="AU178" s="244">
        <f>10068.2*J178*POWER(10,-6)*10</f>
        <v>2.5170500000000002E-2</v>
      </c>
      <c r="AV178" s="245">
        <f t="shared" si="296"/>
        <v>22.212170499999999</v>
      </c>
      <c r="AW178" s="246">
        <f t="shared" ref="AW178:AW184" si="301">AJ178*H178</f>
        <v>5.6999999999999994E-7</v>
      </c>
      <c r="AX178" s="246">
        <f t="shared" ref="AX178:AX184" si="302">H178*AK178</f>
        <v>1.5199999999999998E-6</v>
      </c>
      <c r="AY178" s="246">
        <f t="shared" ref="AY178" si="303">H178*AV178</f>
        <v>4.2203123949999994E-6</v>
      </c>
    </row>
    <row r="179" spans="1:51" s="241" customFormat="1" x14ac:dyDescent="0.3">
      <c r="A179" s="48" t="s">
        <v>613</v>
      </c>
      <c r="B179" s="232" t="str">
        <f>B177</f>
        <v>Холодный сепаратор низкого давление Поз. Е-110 Рег. №ТО-407(У) Учетный номер – 43-20-4615 ОК(НХС) Заводской №- WHC-13-036-02</v>
      </c>
      <c r="C179" s="53" t="s">
        <v>254</v>
      </c>
      <c r="D179" s="234" t="s">
        <v>61</v>
      </c>
      <c r="E179" s="247">
        <f>E177</f>
        <v>9.9999999999999995E-7</v>
      </c>
      <c r="F179" s="248">
        <f t="shared" ref="F179:F185" si="304">F178</f>
        <v>1</v>
      </c>
      <c r="G179" s="232">
        <v>0.76</v>
      </c>
      <c r="H179" s="236">
        <f t="shared" si="297"/>
        <v>7.5999999999999992E-7</v>
      </c>
      <c r="I179" s="249">
        <f>I177</f>
        <v>31.04</v>
      </c>
      <c r="J179" s="238">
        <v>0</v>
      </c>
      <c r="K179" s="250" t="s">
        <v>186</v>
      </c>
      <c r="L179" s="251">
        <v>10</v>
      </c>
      <c r="M179" s="241" t="str">
        <f t="shared" si="294"/>
        <v>С178</v>
      </c>
      <c r="N179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79" s="241" t="str">
        <f t="shared" si="295"/>
        <v>Полное-ликвидация</v>
      </c>
      <c r="P179" s="241" t="s">
        <v>85</v>
      </c>
      <c r="Q179" s="241" t="s">
        <v>85</v>
      </c>
      <c r="R179" s="241" t="s">
        <v>85</v>
      </c>
      <c r="S179" s="241" t="s">
        <v>85</v>
      </c>
      <c r="T179" s="241" t="s">
        <v>85</v>
      </c>
      <c r="U179" s="241" t="s">
        <v>85</v>
      </c>
      <c r="V179" s="241" t="s">
        <v>85</v>
      </c>
      <c r="W179" s="241" t="s">
        <v>85</v>
      </c>
      <c r="X179" s="241" t="s">
        <v>85</v>
      </c>
      <c r="Y179" s="241" t="s">
        <v>85</v>
      </c>
      <c r="Z179" s="241" t="s">
        <v>85</v>
      </c>
      <c r="AA179" s="241" t="s">
        <v>85</v>
      </c>
      <c r="AB179" s="241" t="s">
        <v>85</v>
      </c>
      <c r="AC179" s="241" t="s">
        <v>85</v>
      </c>
      <c r="AD179" s="241" t="s">
        <v>85</v>
      </c>
      <c r="AE179" s="241" t="s">
        <v>85</v>
      </c>
      <c r="AF179" s="241" t="s">
        <v>85</v>
      </c>
      <c r="AG179" s="241" t="s">
        <v>85</v>
      </c>
      <c r="AH179" s="241" t="s">
        <v>85</v>
      </c>
      <c r="AI179" s="241" t="s">
        <v>85</v>
      </c>
      <c r="AJ179" s="241">
        <v>0</v>
      </c>
      <c r="AK179" s="241">
        <v>0</v>
      </c>
      <c r="AL179" s="241">
        <f>AL177</f>
        <v>5.36</v>
      </c>
      <c r="AM179" s="241">
        <f>AM177</f>
        <v>2.5000000000000001E-2</v>
      </c>
      <c r="AN179" s="241">
        <f>AN177</f>
        <v>5</v>
      </c>
      <c r="AQ179" s="244">
        <f>AM179*I179*0.1+AL179</f>
        <v>5.4376000000000007</v>
      </c>
      <c r="AR179" s="244">
        <f t="shared" si="298"/>
        <v>0.54376000000000013</v>
      </c>
      <c r="AS179" s="245">
        <f t="shared" si="299"/>
        <v>0</v>
      </c>
      <c r="AT179" s="245">
        <f t="shared" si="300"/>
        <v>1.4953400000000001</v>
      </c>
      <c r="AU179" s="244">
        <f>1333*J177*POWER(10,-6)</f>
        <v>1.2412895999999998E-3</v>
      </c>
      <c r="AV179" s="245">
        <f t="shared" si="296"/>
        <v>7.4779412896000004</v>
      </c>
      <c r="AW179" s="246">
        <f t="shared" si="301"/>
        <v>0</v>
      </c>
      <c r="AX179" s="246">
        <f t="shared" si="302"/>
        <v>0</v>
      </c>
      <c r="AY179" s="246">
        <f>H179*AV179</f>
        <v>5.6832353800959994E-6</v>
      </c>
    </row>
    <row r="180" spans="1:51" s="241" customFormat="1" x14ac:dyDescent="0.3">
      <c r="A180" s="48" t="s">
        <v>614</v>
      </c>
      <c r="B180" s="232" t="str">
        <f>B177</f>
        <v>Холодный сепаратор низкого давление Поз. Е-110 Рег. №ТО-407(У) Учетный номер – 43-20-4615 ОК(НХС) Заводской №- WHC-13-036-02</v>
      </c>
      <c r="C180" s="53" t="s">
        <v>222</v>
      </c>
      <c r="D180" s="234" t="s">
        <v>223</v>
      </c>
      <c r="E180" s="235">
        <v>1.0000000000000001E-5</v>
      </c>
      <c r="F180" s="248">
        <f t="shared" si="304"/>
        <v>1</v>
      </c>
      <c r="G180" s="232">
        <v>4.0000000000000008E-2</v>
      </c>
      <c r="H180" s="236">
        <f t="shared" si="297"/>
        <v>4.0000000000000009E-7</v>
      </c>
      <c r="I180" s="249">
        <f>0.15*I177</f>
        <v>4.6559999999999997</v>
      </c>
      <c r="J180" s="238">
        <f>I180</f>
        <v>4.6559999999999997</v>
      </c>
      <c r="K180" s="250" t="s">
        <v>188</v>
      </c>
      <c r="L180" s="251">
        <v>45390</v>
      </c>
      <c r="M180" s="241" t="str">
        <f t="shared" si="294"/>
        <v>С179</v>
      </c>
      <c r="N180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0" s="241" t="str">
        <f t="shared" si="295"/>
        <v>Частичное факел</v>
      </c>
      <c r="P180" s="241" t="s">
        <v>85</v>
      </c>
      <c r="Q180" s="241" t="s">
        <v>85</v>
      </c>
      <c r="R180" s="241" t="s">
        <v>85</v>
      </c>
      <c r="S180" s="241" t="s">
        <v>85</v>
      </c>
      <c r="T180" s="241" t="s">
        <v>85</v>
      </c>
      <c r="U180" s="241" t="s">
        <v>85</v>
      </c>
      <c r="V180" s="241" t="s">
        <v>85</v>
      </c>
      <c r="W180" s="241" t="s">
        <v>85</v>
      </c>
      <c r="X180" s="241" t="s">
        <v>85</v>
      </c>
      <c r="Y180" s="241">
        <v>37</v>
      </c>
      <c r="Z180" s="241">
        <v>6</v>
      </c>
      <c r="AA180" s="241" t="s">
        <v>85</v>
      </c>
      <c r="AB180" s="241" t="s">
        <v>85</v>
      </c>
      <c r="AC180" s="241" t="s">
        <v>85</v>
      </c>
      <c r="AD180" s="241" t="s">
        <v>85</v>
      </c>
      <c r="AE180" s="241" t="s">
        <v>85</v>
      </c>
      <c r="AF180" s="241" t="s">
        <v>85</v>
      </c>
      <c r="AG180" s="241" t="s">
        <v>85</v>
      </c>
      <c r="AH180" s="241" t="s">
        <v>85</v>
      </c>
      <c r="AI180" s="241" t="s">
        <v>85</v>
      </c>
      <c r="AJ180" s="241">
        <v>1</v>
      </c>
      <c r="AK180" s="241">
        <v>1</v>
      </c>
      <c r="AL180" s="241">
        <f>0.1*$AL177</f>
        <v>0.53600000000000003</v>
      </c>
      <c r="AM180" s="241">
        <f>AM178</f>
        <v>2.5000000000000001E-2</v>
      </c>
      <c r="AN180" s="241">
        <f>AN177</f>
        <v>5</v>
      </c>
      <c r="AQ180" s="244">
        <f>AM180*I180*0.1+AL180</f>
        <v>0.54764000000000002</v>
      </c>
      <c r="AR180" s="244">
        <f t="shared" si="298"/>
        <v>5.4764000000000007E-2</v>
      </c>
      <c r="AS180" s="245">
        <f t="shared" si="299"/>
        <v>3.25</v>
      </c>
      <c r="AT180" s="245">
        <f t="shared" si="300"/>
        <v>0.96310099999999998</v>
      </c>
      <c r="AU180" s="244">
        <f>10068.2*J180*POWER(10,-6)</f>
        <v>4.6877539199999999E-2</v>
      </c>
      <c r="AV180" s="245">
        <f t="shared" si="296"/>
        <v>4.8623825392000004</v>
      </c>
      <c r="AW180" s="246">
        <f t="shared" si="301"/>
        <v>4.0000000000000009E-7</v>
      </c>
      <c r="AX180" s="246">
        <f t="shared" si="302"/>
        <v>4.0000000000000009E-7</v>
      </c>
      <c r="AY180" s="246">
        <f t="shared" ref="AY180:AY184" si="305">H180*AV180</f>
        <v>1.9449530156800005E-6</v>
      </c>
    </row>
    <row r="181" spans="1:51" s="241" customFormat="1" x14ac:dyDescent="0.3">
      <c r="A181" s="48" t="s">
        <v>615</v>
      </c>
      <c r="B181" s="232" t="str">
        <f>B177</f>
        <v>Холодный сепаратор низкого давление Поз. Е-110 Рег. №ТО-407(У) Учетный номер – 43-20-4615 ОК(НХС) Заводской №- WHC-13-036-02</v>
      </c>
      <c r="C181" s="53" t="s">
        <v>255</v>
      </c>
      <c r="D181" s="234" t="s">
        <v>62</v>
      </c>
      <c r="E181" s="247">
        <f>E180</f>
        <v>1.0000000000000001E-5</v>
      </c>
      <c r="F181" s="248">
        <f t="shared" si="304"/>
        <v>1</v>
      </c>
      <c r="G181" s="232">
        <v>0.16000000000000003</v>
      </c>
      <c r="H181" s="236">
        <f t="shared" si="297"/>
        <v>1.6000000000000004E-6</v>
      </c>
      <c r="I181" s="249">
        <f>0.15*I177</f>
        <v>4.6559999999999997</v>
      </c>
      <c r="J181" s="238">
        <v>0</v>
      </c>
      <c r="K181" s="250" t="s">
        <v>189</v>
      </c>
      <c r="L181" s="251">
        <v>3</v>
      </c>
      <c r="M181" s="241" t="str">
        <f t="shared" si="294"/>
        <v>С180</v>
      </c>
      <c r="N181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1" s="241" t="str">
        <f t="shared" si="295"/>
        <v>Частичное-ликвидация</v>
      </c>
      <c r="P181" s="241" t="s">
        <v>85</v>
      </c>
      <c r="Q181" s="241" t="s">
        <v>85</v>
      </c>
      <c r="R181" s="241" t="s">
        <v>85</v>
      </c>
      <c r="S181" s="241" t="s">
        <v>85</v>
      </c>
      <c r="T181" s="241" t="s">
        <v>85</v>
      </c>
      <c r="U181" s="241" t="s">
        <v>85</v>
      </c>
      <c r="V181" s="241" t="s">
        <v>85</v>
      </c>
      <c r="W181" s="241" t="s">
        <v>85</v>
      </c>
      <c r="X181" s="241" t="s">
        <v>85</v>
      </c>
      <c r="Y181" s="241" t="s">
        <v>85</v>
      </c>
      <c r="Z181" s="241" t="s">
        <v>85</v>
      </c>
      <c r="AA181" s="241" t="s">
        <v>85</v>
      </c>
      <c r="AB181" s="241" t="s">
        <v>85</v>
      </c>
      <c r="AC181" s="241" t="s">
        <v>85</v>
      </c>
      <c r="AD181" s="241" t="s">
        <v>85</v>
      </c>
      <c r="AE181" s="241" t="s">
        <v>85</v>
      </c>
      <c r="AF181" s="241" t="s">
        <v>85</v>
      </c>
      <c r="AG181" s="241" t="s">
        <v>85</v>
      </c>
      <c r="AH181" s="241" t="s">
        <v>85</v>
      </c>
      <c r="AI181" s="241" t="s">
        <v>85</v>
      </c>
      <c r="AJ181" s="241">
        <v>0</v>
      </c>
      <c r="AK181" s="241">
        <v>1</v>
      </c>
      <c r="AL181" s="241">
        <f t="shared" ref="AL181:AL184" si="306">0.1*$AL178</f>
        <v>0.53600000000000003</v>
      </c>
      <c r="AM181" s="241">
        <f>AM177</f>
        <v>2.5000000000000001E-2</v>
      </c>
      <c r="AN181" s="241">
        <f>ROUNDUP(AN177/3,0)</f>
        <v>2</v>
      </c>
      <c r="AQ181" s="244">
        <f>AM181*I181+AL181</f>
        <v>0.65240000000000009</v>
      </c>
      <c r="AR181" s="244">
        <f t="shared" si="298"/>
        <v>6.5240000000000006E-2</v>
      </c>
      <c r="AS181" s="245">
        <f t="shared" si="299"/>
        <v>0.25</v>
      </c>
      <c r="AT181" s="245">
        <f t="shared" si="300"/>
        <v>0.24191000000000001</v>
      </c>
      <c r="AU181" s="244">
        <f>1333*J178*POWER(10,-6)*10</f>
        <v>3.3325E-3</v>
      </c>
      <c r="AV181" s="245">
        <f t="shared" si="296"/>
        <v>1.2128825000000001</v>
      </c>
      <c r="AW181" s="246">
        <f t="shared" si="301"/>
        <v>0</v>
      </c>
      <c r="AX181" s="246">
        <f t="shared" si="302"/>
        <v>1.6000000000000004E-6</v>
      </c>
      <c r="AY181" s="246">
        <f t="shared" si="305"/>
        <v>1.9406120000000004E-6</v>
      </c>
    </row>
    <row r="182" spans="1:51" s="241" customFormat="1" x14ac:dyDescent="0.3">
      <c r="A182" s="48" t="s">
        <v>616</v>
      </c>
      <c r="B182" s="232" t="str">
        <f>B177</f>
        <v>Холодный сепаратор низкого давление Поз. Е-110 Рег. №ТО-407(У) Учетный номер – 43-20-4615 ОК(НХС) Заводской №- WHC-13-036-02</v>
      </c>
      <c r="C182" s="53" t="s">
        <v>224</v>
      </c>
      <c r="D182" s="234" t="s">
        <v>223</v>
      </c>
      <c r="E182" s="247">
        <f>E181</f>
        <v>1.0000000000000001E-5</v>
      </c>
      <c r="F182" s="248">
        <f t="shared" si="304"/>
        <v>1</v>
      </c>
      <c r="G182" s="232">
        <v>4.0000000000000008E-2</v>
      </c>
      <c r="H182" s="236">
        <f t="shared" si="297"/>
        <v>4.0000000000000009E-7</v>
      </c>
      <c r="I182" s="249">
        <f>I180*0.15</f>
        <v>0.69839999999999991</v>
      </c>
      <c r="J182" s="238">
        <f>I182</f>
        <v>0.69839999999999991</v>
      </c>
      <c r="K182" s="253" t="s">
        <v>200</v>
      </c>
      <c r="L182" s="254">
        <v>21</v>
      </c>
      <c r="M182" s="241" t="str">
        <f t="shared" si="294"/>
        <v>С181</v>
      </c>
      <c r="N182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2" s="241" t="str">
        <f t="shared" si="295"/>
        <v>Частичное факел</v>
      </c>
      <c r="P182" s="241" t="s">
        <v>85</v>
      </c>
      <c r="Q182" s="241" t="s">
        <v>85</v>
      </c>
      <c r="R182" s="241" t="s">
        <v>85</v>
      </c>
      <c r="S182" s="241" t="s">
        <v>85</v>
      </c>
      <c r="T182" s="241" t="s">
        <v>85</v>
      </c>
      <c r="U182" s="241" t="s">
        <v>85</v>
      </c>
      <c r="V182" s="241" t="s">
        <v>85</v>
      </c>
      <c r="W182" s="241" t="s">
        <v>85</v>
      </c>
      <c r="X182" s="241" t="s">
        <v>85</v>
      </c>
      <c r="Y182" s="241">
        <v>11</v>
      </c>
      <c r="Z182" s="241">
        <v>2</v>
      </c>
      <c r="AA182" s="241" t="s">
        <v>85</v>
      </c>
      <c r="AB182" s="241" t="s">
        <v>85</v>
      </c>
      <c r="AC182" s="241" t="s">
        <v>85</v>
      </c>
      <c r="AD182" s="241" t="s">
        <v>85</v>
      </c>
      <c r="AE182" s="241" t="s">
        <v>85</v>
      </c>
      <c r="AF182" s="241" t="s">
        <v>85</v>
      </c>
      <c r="AG182" s="241" t="s">
        <v>85</v>
      </c>
      <c r="AH182" s="241" t="s">
        <v>85</v>
      </c>
      <c r="AI182" s="241" t="s">
        <v>85</v>
      </c>
      <c r="AJ182" s="241">
        <v>1</v>
      </c>
      <c r="AK182" s="241">
        <v>1</v>
      </c>
      <c r="AL182" s="241">
        <f t="shared" si="306"/>
        <v>0.53600000000000003</v>
      </c>
      <c r="AM182" s="241">
        <f>AM177</f>
        <v>2.5000000000000001E-2</v>
      </c>
      <c r="AN182" s="241">
        <f>AN181</f>
        <v>2</v>
      </c>
      <c r="AQ182" s="244">
        <f t="shared" ref="AQ182:AQ183" si="307">AM182*I182+AL182</f>
        <v>0.55346000000000006</v>
      </c>
      <c r="AR182" s="244">
        <f t="shared" si="298"/>
        <v>5.5346000000000006E-2</v>
      </c>
      <c r="AS182" s="245">
        <f t="shared" si="299"/>
        <v>3.25</v>
      </c>
      <c r="AT182" s="245">
        <f t="shared" si="300"/>
        <v>0.96470149999999999</v>
      </c>
      <c r="AU182" s="244">
        <f>10068.2*J182*POWER(10,-6)</f>
        <v>7.0316308799999996E-3</v>
      </c>
      <c r="AV182" s="245">
        <f t="shared" si="296"/>
        <v>4.8305391308800001</v>
      </c>
      <c r="AW182" s="246">
        <f t="shared" si="301"/>
        <v>4.0000000000000009E-7</v>
      </c>
      <c r="AX182" s="246">
        <f t="shared" si="302"/>
        <v>4.0000000000000009E-7</v>
      </c>
      <c r="AY182" s="246">
        <f t="shared" si="305"/>
        <v>1.9322156523520006E-6</v>
      </c>
    </row>
    <row r="183" spans="1:51" s="241" customFormat="1" x14ac:dyDescent="0.3">
      <c r="A183" s="48" t="s">
        <v>617</v>
      </c>
      <c r="B183" s="232" t="str">
        <f>B177</f>
        <v>Холодный сепаратор низкого давление Поз. Е-110 Рег. №ТО-407(У) Учетный номер – 43-20-4615 ОК(НХС) Заводской №- WHC-13-036-02</v>
      </c>
      <c r="C183" s="53" t="s">
        <v>225</v>
      </c>
      <c r="D183" s="234" t="s">
        <v>174</v>
      </c>
      <c r="E183" s="247">
        <f>E181</f>
        <v>1.0000000000000001E-5</v>
      </c>
      <c r="F183" s="248">
        <f t="shared" si="304"/>
        <v>1</v>
      </c>
      <c r="G183" s="232">
        <v>0.15200000000000002</v>
      </c>
      <c r="H183" s="236">
        <f t="shared" si="297"/>
        <v>1.5200000000000003E-6</v>
      </c>
      <c r="I183" s="249">
        <f>I180*0.15</f>
        <v>0.69839999999999991</v>
      </c>
      <c r="J183" s="238">
        <f>I183</f>
        <v>0.69839999999999991</v>
      </c>
      <c r="K183" s="250"/>
      <c r="L183" s="251"/>
      <c r="M183" s="241" t="str">
        <f t="shared" si="294"/>
        <v>С182</v>
      </c>
      <c r="N183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3" s="241" t="str">
        <f t="shared" si="295"/>
        <v>Частичное-пожар-вспышка</v>
      </c>
      <c r="P183" s="241" t="s">
        <v>85</v>
      </c>
      <c r="Q183" s="241" t="s">
        <v>85</v>
      </c>
      <c r="R183" s="241" t="s">
        <v>85</v>
      </c>
      <c r="S183" s="241" t="s">
        <v>85</v>
      </c>
      <c r="T183" s="241" t="s">
        <v>85</v>
      </c>
      <c r="U183" s="241" t="s">
        <v>85</v>
      </c>
      <c r="V183" s="241" t="s">
        <v>85</v>
      </c>
      <c r="W183" s="241" t="s">
        <v>85</v>
      </c>
      <c r="X183" s="241" t="s">
        <v>85</v>
      </c>
      <c r="Y183" s="241" t="s">
        <v>85</v>
      </c>
      <c r="Z183" s="241" t="s">
        <v>85</v>
      </c>
      <c r="AA183" s="241">
        <v>29.77</v>
      </c>
      <c r="AB183" s="241">
        <v>35.72</v>
      </c>
      <c r="AC183" s="241" t="s">
        <v>85</v>
      </c>
      <c r="AD183" s="241" t="s">
        <v>85</v>
      </c>
      <c r="AE183" s="241" t="s">
        <v>85</v>
      </c>
      <c r="AF183" s="241" t="s">
        <v>85</v>
      </c>
      <c r="AG183" s="241" t="s">
        <v>85</v>
      </c>
      <c r="AH183" s="241" t="s">
        <v>85</v>
      </c>
      <c r="AI183" s="241" t="s">
        <v>85</v>
      </c>
      <c r="AJ183" s="241">
        <v>1</v>
      </c>
      <c r="AK183" s="241">
        <v>1</v>
      </c>
      <c r="AL183" s="241">
        <f t="shared" si="306"/>
        <v>5.3600000000000009E-2</v>
      </c>
      <c r="AM183" s="241">
        <f>AM177</f>
        <v>2.5000000000000001E-2</v>
      </c>
      <c r="AN183" s="241">
        <f>ROUNDUP(AN177/3,0)</f>
        <v>2</v>
      </c>
      <c r="AQ183" s="244">
        <f t="shared" si="307"/>
        <v>7.1060000000000012E-2</v>
      </c>
      <c r="AR183" s="244">
        <f t="shared" si="298"/>
        <v>7.1060000000000012E-3</v>
      </c>
      <c r="AS183" s="245">
        <f t="shared" si="299"/>
        <v>3.25</v>
      </c>
      <c r="AT183" s="245">
        <f t="shared" si="300"/>
        <v>0.83204149999999999</v>
      </c>
      <c r="AU183" s="244">
        <f>10068.2*J183*POWER(10,-6)</f>
        <v>7.0316308799999996E-3</v>
      </c>
      <c r="AV183" s="245">
        <f t="shared" si="296"/>
        <v>4.1672391308800005</v>
      </c>
      <c r="AW183" s="246">
        <f t="shared" si="301"/>
        <v>1.5200000000000003E-6</v>
      </c>
      <c r="AX183" s="246">
        <f t="shared" si="302"/>
        <v>1.5200000000000003E-6</v>
      </c>
      <c r="AY183" s="246">
        <f t="shared" si="305"/>
        <v>6.3342034789376023E-6</v>
      </c>
    </row>
    <row r="184" spans="1:51" s="241" customFormat="1" ht="15" thickBot="1" x14ac:dyDescent="0.35">
      <c r="A184" s="48" t="s">
        <v>618</v>
      </c>
      <c r="B184" s="232" t="str">
        <f>B177</f>
        <v>Холодный сепаратор низкого давление Поз. Е-110 Рег. №ТО-407(У) Учетный номер – 43-20-4615 ОК(НХС) Заводской №- WHC-13-036-02</v>
      </c>
      <c r="C184" s="53" t="s">
        <v>226</v>
      </c>
      <c r="D184" s="234" t="s">
        <v>62</v>
      </c>
      <c r="E184" s="247">
        <f>E181</f>
        <v>1.0000000000000001E-5</v>
      </c>
      <c r="F184" s="248">
        <f t="shared" si="304"/>
        <v>1</v>
      </c>
      <c r="G184" s="232">
        <v>0.6080000000000001</v>
      </c>
      <c r="H184" s="236">
        <f t="shared" si="297"/>
        <v>6.0800000000000011E-6</v>
      </c>
      <c r="I184" s="249">
        <f>I180*0.15</f>
        <v>0.69839999999999991</v>
      </c>
      <c r="J184" s="238">
        <v>0</v>
      </c>
      <c r="K184" s="255"/>
      <c r="L184" s="256"/>
      <c r="M184" s="241" t="str">
        <f t="shared" si="294"/>
        <v>С183</v>
      </c>
      <c r="N184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4" s="241" t="str">
        <f t="shared" si="295"/>
        <v>Частичное-ликвидация</v>
      </c>
      <c r="P184" s="241" t="s">
        <v>85</v>
      </c>
      <c r="Q184" s="241" t="s">
        <v>85</v>
      </c>
      <c r="R184" s="241" t="s">
        <v>85</v>
      </c>
      <c r="S184" s="241" t="s">
        <v>85</v>
      </c>
      <c r="T184" s="241" t="s">
        <v>85</v>
      </c>
      <c r="U184" s="241" t="s">
        <v>85</v>
      </c>
      <c r="V184" s="241" t="s">
        <v>85</v>
      </c>
      <c r="W184" s="241" t="s">
        <v>85</v>
      </c>
      <c r="X184" s="241" t="s">
        <v>85</v>
      </c>
      <c r="Y184" s="241" t="s">
        <v>85</v>
      </c>
      <c r="Z184" s="241" t="s">
        <v>85</v>
      </c>
      <c r="AA184" s="241" t="s">
        <v>85</v>
      </c>
      <c r="AB184" s="241" t="s">
        <v>85</v>
      </c>
      <c r="AC184" s="241" t="s">
        <v>85</v>
      </c>
      <c r="AD184" s="241" t="s">
        <v>85</v>
      </c>
      <c r="AE184" s="241" t="s">
        <v>85</v>
      </c>
      <c r="AF184" s="241" t="s">
        <v>85</v>
      </c>
      <c r="AG184" s="241" t="s">
        <v>85</v>
      </c>
      <c r="AH184" s="241" t="s">
        <v>85</v>
      </c>
      <c r="AI184" s="241" t="s">
        <v>85</v>
      </c>
      <c r="AJ184" s="241">
        <v>0</v>
      </c>
      <c r="AK184" s="241">
        <v>0</v>
      </c>
      <c r="AL184" s="241">
        <f t="shared" si="306"/>
        <v>5.3600000000000009E-2</v>
      </c>
      <c r="AM184" s="241">
        <f>AM177</f>
        <v>2.5000000000000001E-2</v>
      </c>
      <c r="AN184" s="241">
        <f>ROUNDUP(AN177/3,0)</f>
        <v>2</v>
      </c>
      <c r="AQ184" s="244">
        <f>AM184*I184*0.1+AL184</f>
        <v>5.5346000000000006E-2</v>
      </c>
      <c r="AR184" s="244">
        <f t="shared" si="298"/>
        <v>5.5346000000000006E-3</v>
      </c>
      <c r="AS184" s="245">
        <f t="shared" si="299"/>
        <v>0</v>
      </c>
      <c r="AT184" s="245">
        <f t="shared" si="300"/>
        <v>1.5220150000000002E-2</v>
      </c>
      <c r="AU184" s="244">
        <f>1333*J182*POWER(10,-6)</f>
        <v>9.3096719999999984E-4</v>
      </c>
      <c r="AV184" s="245">
        <f t="shared" si="296"/>
        <v>7.7031717200000016E-2</v>
      </c>
      <c r="AW184" s="246">
        <f t="shared" si="301"/>
        <v>0</v>
      </c>
      <c r="AX184" s="246">
        <f t="shared" si="302"/>
        <v>0</v>
      </c>
      <c r="AY184" s="246">
        <f t="shared" si="305"/>
        <v>4.6835284057600021E-7</v>
      </c>
    </row>
    <row r="185" spans="1:51" s="241" customFormat="1" ht="15" thickBot="1" x14ac:dyDescent="0.35">
      <c r="A185" s="48" t="s">
        <v>619</v>
      </c>
      <c r="B185" s="296" t="str">
        <f>B177</f>
        <v>Холодный сепаратор низкого давление Поз. Е-110 Рег. №ТО-407(У) Учетный номер – 43-20-4615 ОК(НХС) Заводской №- WHC-13-036-02</v>
      </c>
      <c r="C185" s="296" t="s">
        <v>354</v>
      </c>
      <c r="D185" s="296" t="s">
        <v>355</v>
      </c>
      <c r="E185" s="297">
        <v>2.5000000000000001E-5</v>
      </c>
      <c r="F185" s="248">
        <f t="shared" si="304"/>
        <v>1</v>
      </c>
      <c r="G185" s="296">
        <v>1</v>
      </c>
      <c r="H185" s="298">
        <f t="shared" si="297"/>
        <v>2.5000000000000001E-5</v>
      </c>
      <c r="I185" s="299">
        <f>I177</f>
        <v>31.04</v>
      </c>
      <c r="J185" s="299">
        <f>I185*0.07</f>
        <v>2.1728000000000001</v>
      </c>
      <c r="K185" s="296"/>
      <c r="L185" s="296"/>
      <c r="M185" s="300" t="str">
        <f t="shared" si="294"/>
        <v>С184</v>
      </c>
      <c r="N185" s="300"/>
      <c r="O185" s="300"/>
      <c r="P185" s="300">
        <v>18.3</v>
      </c>
      <c r="Q185" s="300">
        <v>25.4</v>
      </c>
      <c r="R185" s="300">
        <v>36.299999999999997</v>
      </c>
      <c r="S185" s="300">
        <v>67.599999999999994</v>
      </c>
      <c r="T185" s="300" t="s">
        <v>85</v>
      </c>
      <c r="U185" s="300" t="s">
        <v>85</v>
      </c>
      <c r="V185" s="300" t="s">
        <v>85</v>
      </c>
      <c r="W185" s="300" t="s">
        <v>85</v>
      </c>
      <c r="X185" s="300" t="s">
        <v>85</v>
      </c>
      <c r="Y185" s="300" t="s">
        <v>85</v>
      </c>
      <c r="Z185" s="300" t="s">
        <v>85</v>
      </c>
      <c r="AA185" s="300" t="s">
        <v>85</v>
      </c>
      <c r="AB185" s="300" t="s">
        <v>85</v>
      </c>
      <c r="AC185" s="300" t="s">
        <v>85</v>
      </c>
      <c r="AD185" s="300" t="s">
        <v>85</v>
      </c>
      <c r="AE185" s="300">
        <v>31.5</v>
      </c>
      <c r="AF185" s="300">
        <v>60.5</v>
      </c>
      <c r="AG185" s="300">
        <v>76.5</v>
      </c>
      <c r="AH185" s="300">
        <v>104</v>
      </c>
      <c r="AI185" s="241" t="s">
        <v>85</v>
      </c>
      <c r="AJ185" s="300">
        <v>1</v>
      </c>
      <c r="AK185" s="300">
        <v>2</v>
      </c>
      <c r="AL185" s="300">
        <f>AL177</f>
        <v>5.36</v>
      </c>
      <c r="AM185" s="300">
        <f>AM177</f>
        <v>2.5000000000000001E-2</v>
      </c>
      <c r="AN185" s="300">
        <v>5</v>
      </c>
      <c r="AO185" s="300"/>
      <c r="AP185" s="300"/>
      <c r="AQ185" s="301">
        <f>AM185*I185+AL185</f>
        <v>6.1360000000000001</v>
      </c>
      <c r="AR185" s="301">
        <f>0.1*AQ185</f>
        <v>0.61360000000000003</v>
      </c>
      <c r="AS185" s="302">
        <f>AJ185*3+0.25*AK185</f>
        <v>3.5</v>
      </c>
      <c r="AT185" s="302">
        <f>SUM(AQ185:AS185)/4</f>
        <v>2.5624000000000002</v>
      </c>
      <c r="AU185" s="301">
        <f>10068.2*J185*POWER(10,-6)</f>
        <v>2.1876184960000003E-2</v>
      </c>
      <c r="AV185" s="302">
        <f t="shared" si="296"/>
        <v>12.833876184960001</v>
      </c>
      <c r="AW185" s="303">
        <f>AJ185*H185</f>
        <v>2.5000000000000001E-5</v>
      </c>
      <c r="AX185" s="303">
        <f>H185*AK185</f>
        <v>5.0000000000000002E-5</v>
      </c>
      <c r="AY185" s="303">
        <f>H185*AV185</f>
        <v>3.2084690462400007E-4</v>
      </c>
    </row>
    <row r="186" spans="1:51" s="215" customFormat="1" ht="15" thickBot="1" x14ac:dyDescent="0.35">
      <c r="A186" s="48" t="s">
        <v>620</v>
      </c>
      <c r="B186" s="207" t="s">
        <v>361</v>
      </c>
      <c r="C186" s="51" t="s">
        <v>205</v>
      </c>
      <c r="D186" s="208" t="s">
        <v>60</v>
      </c>
      <c r="E186" s="209">
        <v>1.0000000000000001E-5</v>
      </c>
      <c r="F186" s="207">
        <v>1</v>
      </c>
      <c r="G186" s="206">
        <v>0.05</v>
      </c>
      <c r="H186" s="210">
        <f>E186*F186*G186</f>
        <v>5.0000000000000008E-7</v>
      </c>
      <c r="I186" s="211">
        <v>101.16</v>
      </c>
      <c r="J186" s="223">
        <f>I186</f>
        <v>101.16</v>
      </c>
      <c r="K186" s="213" t="s">
        <v>184</v>
      </c>
      <c r="L186" s="214">
        <v>621</v>
      </c>
      <c r="M186" s="215" t="str">
        <f t="shared" ref="M186:N191" si="308">A186</f>
        <v>С185</v>
      </c>
      <c r="N186" s="215" t="str">
        <f t="shared" si="308"/>
        <v>Отстойная емкость 1-й ступени Поз. Е-602 Рег. № ТО-356(У) Учетный номер – 43-20-4730 ОК(НХС) Заводской №- М4С0030-02</v>
      </c>
      <c r="O186" s="215" t="str">
        <f t="shared" ref="O186:O191" si="309">D186</f>
        <v>Полное-пожар</v>
      </c>
      <c r="P186" s="215">
        <v>19.5</v>
      </c>
      <c r="Q186" s="215">
        <v>27.1</v>
      </c>
      <c r="R186" s="215">
        <v>38.9</v>
      </c>
      <c r="S186" s="215">
        <v>72.900000000000006</v>
      </c>
      <c r="T186" s="215" t="s">
        <v>85</v>
      </c>
      <c r="U186" s="215" t="s">
        <v>85</v>
      </c>
      <c r="V186" s="215" t="s">
        <v>85</v>
      </c>
      <c r="W186" s="215" t="s">
        <v>85</v>
      </c>
      <c r="X186" s="215" t="s">
        <v>85</v>
      </c>
      <c r="Y186" s="215" t="s">
        <v>85</v>
      </c>
      <c r="Z186" s="215" t="s">
        <v>85</v>
      </c>
      <c r="AA186" s="215" t="s">
        <v>85</v>
      </c>
      <c r="AB186" s="215" t="s">
        <v>85</v>
      </c>
      <c r="AC186" s="215" t="s">
        <v>85</v>
      </c>
      <c r="AD186" s="215" t="s">
        <v>85</v>
      </c>
      <c r="AE186" s="215" t="s">
        <v>85</v>
      </c>
      <c r="AF186" s="215" t="s">
        <v>85</v>
      </c>
      <c r="AG186" s="215" t="s">
        <v>85</v>
      </c>
      <c r="AH186" s="215" t="s">
        <v>85</v>
      </c>
      <c r="AI186" s="215" t="s">
        <v>85</v>
      </c>
      <c r="AJ186" s="216">
        <v>1</v>
      </c>
      <c r="AK186" s="216">
        <v>2</v>
      </c>
      <c r="AL186" s="217">
        <v>1.59</v>
      </c>
      <c r="AM186" s="217">
        <v>2.7E-2</v>
      </c>
      <c r="AN186" s="217">
        <v>5</v>
      </c>
      <c r="AQ186" s="218">
        <f>AM186*I186+AL186</f>
        <v>4.3213200000000001</v>
      </c>
      <c r="AR186" s="218">
        <f>0.1*AQ186</f>
        <v>0.43213200000000002</v>
      </c>
      <c r="AS186" s="219">
        <f>AJ186*3+0.25*AK186</f>
        <v>3.5</v>
      </c>
      <c r="AT186" s="219">
        <f>SUM(AQ186:AS186)/4</f>
        <v>2.0633629999999998</v>
      </c>
      <c r="AU186" s="218">
        <f>10068.2*J186*POWER(10,-6)</f>
        <v>1.018499112</v>
      </c>
      <c r="AV186" s="219">
        <f t="shared" ref="AV186:AV191" si="310">AU186+AT186+AS186+AR186+AQ186</f>
        <v>11.335314111999999</v>
      </c>
      <c r="AW186" s="220">
        <f>AJ186*H186</f>
        <v>5.0000000000000008E-7</v>
      </c>
      <c r="AX186" s="220">
        <f>H186*AK186</f>
        <v>1.0000000000000002E-6</v>
      </c>
      <c r="AY186" s="220">
        <f>H186*AV186</f>
        <v>5.667657056E-6</v>
      </c>
    </row>
    <row r="187" spans="1:51" s="215" customFormat="1" ht="15" thickBot="1" x14ac:dyDescent="0.35">
      <c r="A187" s="48" t="s">
        <v>621</v>
      </c>
      <c r="B187" s="206" t="str">
        <f>B186</f>
        <v>Отстойная емкость 1-й ступени Поз. Е-602 Рег. № ТО-356(У) Учетный номер – 43-20-4730 ОК(НХС) Заводской №- М4С0030-02</v>
      </c>
      <c r="C187" s="51" t="s">
        <v>214</v>
      </c>
      <c r="D187" s="208" t="s">
        <v>60</v>
      </c>
      <c r="E187" s="221">
        <f>E186</f>
        <v>1.0000000000000001E-5</v>
      </c>
      <c r="F187" s="222">
        <f>F186</f>
        <v>1</v>
      </c>
      <c r="G187" s="206">
        <v>4.7500000000000001E-2</v>
      </c>
      <c r="H187" s="210">
        <f t="shared" ref="H187:H191" si="311">E187*F187*G187</f>
        <v>4.7500000000000006E-7</v>
      </c>
      <c r="I187" s="223">
        <f>I186</f>
        <v>101.16</v>
      </c>
      <c r="J187" s="223">
        <f>I186</f>
        <v>101.16</v>
      </c>
      <c r="K187" s="213" t="s">
        <v>185</v>
      </c>
      <c r="L187" s="214">
        <v>0</v>
      </c>
      <c r="M187" s="215" t="str">
        <f t="shared" si="308"/>
        <v>С186</v>
      </c>
      <c r="N187" s="215" t="str">
        <f t="shared" si="308"/>
        <v>Отстойная емкость 1-й ступени Поз. Е-602 Рег. № ТО-356(У) Учетный номер – 43-20-4730 ОК(НХС) Заводской №- М4С0030-02</v>
      </c>
      <c r="O187" s="215" t="str">
        <f t="shared" si="309"/>
        <v>Полное-пожар</v>
      </c>
      <c r="P187" s="215">
        <v>19.5</v>
      </c>
      <c r="Q187" s="215">
        <v>27.1</v>
      </c>
      <c r="R187" s="215">
        <v>38.9</v>
      </c>
      <c r="S187" s="215">
        <v>72.900000000000006</v>
      </c>
      <c r="T187" s="215" t="s">
        <v>85</v>
      </c>
      <c r="U187" s="215" t="s">
        <v>85</v>
      </c>
      <c r="V187" s="215" t="s">
        <v>85</v>
      </c>
      <c r="W187" s="215" t="s">
        <v>85</v>
      </c>
      <c r="X187" s="215" t="s">
        <v>85</v>
      </c>
      <c r="Y187" s="215" t="s">
        <v>85</v>
      </c>
      <c r="Z187" s="215" t="s">
        <v>85</v>
      </c>
      <c r="AA187" s="215" t="s">
        <v>85</v>
      </c>
      <c r="AB187" s="215" t="s">
        <v>85</v>
      </c>
      <c r="AC187" s="215" t="s">
        <v>85</v>
      </c>
      <c r="AD187" s="215" t="s">
        <v>85</v>
      </c>
      <c r="AE187" s="215" t="s">
        <v>85</v>
      </c>
      <c r="AF187" s="215" t="s">
        <v>85</v>
      </c>
      <c r="AG187" s="215" t="s">
        <v>85</v>
      </c>
      <c r="AH187" s="215" t="s">
        <v>85</v>
      </c>
      <c r="AI187" s="215" t="s">
        <v>85</v>
      </c>
      <c r="AJ187" s="216">
        <v>2</v>
      </c>
      <c r="AK187" s="216">
        <v>2</v>
      </c>
      <c r="AL187" s="215">
        <f>AL186</f>
        <v>1.59</v>
      </c>
      <c r="AM187" s="215">
        <f>AM186</f>
        <v>2.7E-2</v>
      </c>
      <c r="AN187" s="215">
        <f>AN186</f>
        <v>5</v>
      </c>
      <c r="AQ187" s="218">
        <f>AM187*I187+AL187</f>
        <v>4.3213200000000001</v>
      </c>
      <c r="AR187" s="218">
        <f t="shared" ref="AR187:AR191" si="312">0.1*AQ187</f>
        <v>0.43213200000000002</v>
      </c>
      <c r="AS187" s="219">
        <f t="shared" ref="AS187:AS191" si="313">AJ187*3+0.25*AK187</f>
        <v>6.5</v>
      </c>
      <c r="AT187" s="219">
        <f t="shared" ref="AT187:AT191" si="314">SUM(AQ187:AS187)/4</f>
        <v>2.8133629999999998</v>
      </c>
      <c r="AU187" s="218">
        <f>10068.2*J187*POWER(10,-6)</f>
        <v>1.018499112</v>
      </c>
      <c r="AV187" s="219">
        <f t="shared" si="310"/>
        <v>15.085314111999999</v>
      </c>
      <c r="AW187" s="220">
        <f t="shared" ref="AW187:AW191" si="315">AJ187*H187</f>
        <v>9.5000000000000012E-7</v>
      </c>
      <c r="AX187" s="220">
        <f t="shared" ref="AX187:AX191" si="316">H187*AK187</f>
        <v>9.5000000000000012E-7</v>
      </c>
      <c r="AY187" s="220">
        <f t="shared" ref="AY187:AY191" si="317">H187*AV187</f>
        <v>7.1655242032000006E-6</v>
      </c>
    </row>
    <row r="188" spans="1:51" s="215" customFormat="1" x14ac:dyDescent="0.3">
      <c r="A188" s="48" t="s">
        <v>622</v>
      </c>
      <c r="B188" s="206" t="str">
        <f>B186</f>
        <v>Отстойная емкость 1-й ступени Поз. Е-602 Рег. № ТО-356(У) Учетный номер – 43-20-4730 ОК(НХС) Заводской №- М4С0030-02</v>
      </c>
      <c r="C188" s="51" t="s">
        <v>207</v>
      </c>
      <c r="D188" s="208" t="s">
        <v>61</v>
      </c>
      <c r="E188" s="221">
        <f>E186</f>
        <v>1.0000000000000001E-5</v>
      </c>
      <c r="F188" s="222">
        <f>F186</f>
        <v>1</v>
      </c>
      <c r="G188" s="206">
        <v>0.90249999999999997</v>
      </c>
      <c r="H188" s="210">
        <f t="shared" si="311"/>
        <v>9.0250000000000008E-6</v>
      </c>
      <c r="I188" s="223">
        <f>I186</f>
        <v>101.16</v>
      </c>
      <c r="J188" s="206">
        <v>0</v>
      </c>
      <c r="K188" s="213" t="s">
        <v>186</v>
      </c>
      <c r="L188" s="214">
        <v>0</v>
      </c>
      <c r="M188" s="215" t="str">
        <f t="shared" si="308"/>
        <v>С187</v>
      </c>
      <c r="N188" s="215" t="str">
        <f t="shared" si="308"/>
        <v>Отстойная емкость 1-й ступени Поз. Е-602 Рег. № ТО-356(У) Учетный номер – 43-20-4730 ОК(НХС) Заводской №- М4С0030-02</v>
      </c>
      <c r="O188" s="215" t="str">
        <f t="shared" si="309"/>
        <v>Полное-ликвидация</v>
      </c>
      <c r="P188" s="215" t="s">
        <v>85</v>
      </c>
      <c r="Q188" s="215" t="s">
        <v>85</v>
      </c>
      <c r="R188" s="215" t="s">
        <v>85</v>
      </c>
      <c r="S188" s="215" t="s">
        <v>85</v>
      </c>
      <c r="T188" s="215" t="s">
        <v>85</v>
      </c>
      <c r="U188" s="215" t="s">
        <v>85</v>
      </c>
      <c r="V188" s="215" t="s">
        <v>85</v>
      </c>
      <c r="W188" s="215" t="s">
        <v>85</v>
      </c>
      <c r="X188" s="215" t="s">
        <v>85</v>
      </c>
      <c r="Y188" s="215" t="s">
        <v>85</v>
      </c>
      <c r="Z188" s="215" t="s">
        <v>85</v>
      </c>
      <c r="AA188" s="215" t="s">
        <v>85</v>
      </c>
      <c r="AB188" s="215" t="s">
        <v>85</v>
      </c>
      <c r="AC188" s="215" t="s">
        <v>85</v>
      </c>
      <c r="AD188" s="215" t="s">
        <v>85</v>
      </c>
      <c r="AE188" s="215" t="s">
        <v>85</v>
      </c>
      <c r="AF188" s="215" t="s">
        <v>85</v>
      </c>
      <c r="AG188" s="215" t="s">
        <v>85</v>
      </c>
      <c r="AH188" s="215" t="s">
        <v>85</v>
      </c>
      <c r="AI188" s="215" t="s">
        <v>85</v>
      </c>
      <c r="AJ188" s="215">
        <v>0</v>
      </c>
      <c r="AK188" s="215">
        <v>0</v>
      </c>
      <c r="AL188" s="215">
        <f>AL186</f>
        <v>1.59</v>
      </c>
      <c r="AM188" s="215">
        <f>AM186</f>
        <v>2.7E-2</v>
      </c>
      <c r="AN188" s="215">
        <f>AN186</f>
        <v>5</v>
      </c>
      <c r="AQ188" s="218">
        <f>AM188*I188*0.1+AL188</f>
        <v>1.863132</v>
      </c>
      <c r="AR188" s="218">
        <f t="shared" si="312"/>
        <v>0.18631320000000001</v>
      </c>
      <c r="AS188" s="219">
        <f t="shared" si="313"/>
        <v>0</v>
      </c>
      <c r="AT188" s="219">
        <f t="shared" si="314"/>
        <v>0.51236130000000002</v>
      </c>
      <c r="AU188" s="218">
        <f>1333*J187*POWER(10,-6)</f>
        <v>0.13484627999999999</v>
      </c>
      <c r="AV188" s="219">
        <f t="shared" si="310"/>
        <v>2.69665278</v>
      </c>
      <c r="AW188" s="220">
        <f t="shared" si="315"/>
        <v>0</v>
      </c>
      <c r="AX188" s="220">
        <f t="shared" si="316"/>
        <v>0</v>
      </c>
      <c r="AY188" s="220">
        <f t="shared" si="317"/>
        <v>2.4337291339500001E-5</v>
      </c>
    </row>
    <row r="189" spans="1:51" s="215" customFormat="1" x14ac:dyDescent="0.3">
      <c r="A189" s="48" t="s">
        <v>623</v>
      </c>
      <c r="B189" s="206" t="str">
        <f>B186</f>
        <v>Отстойная емкость 1-й ступени Поз. Е-602 Рег. № ТО-356(У) Учетный номер – 43-20-4730 ОК(НХС) Заводской №- М4С0030-02</v>
      </c>
      <c r="C189" s="51" t="s">
        <v>208</v>
      </c>
      <c r="D189" s="208" t="s">
        <v>86</v>
      </c>
      <c r="E189" s="209">
        <v>1E-4</v>
      </c>
      <c r="F189" s="222">
        <f>F186</f>
        <v>1</v>
      </c>
      <c r="G189" s="206">
        <v>0.05</v>
      </c>
      <c r="H189" s="210">
        <f t="shared" si="311"/>
        <v>5.0000000000000004E-6</v>
      </c>
      <c r="I189" s="223">
        <f>0.15*I186</f>
        <v>15.173999999999999</v>
      </c>
      <c r="J189" s="223">
        <f>I189</f>
        <v>15.173999999999999</v>
      </c>
      <c r="K189" s="226" t="s">
        <v>188</v>
      </c>
      <c r="L189" s="227">
        <v>45390</v>
      </c>
      <c r="M189" s="215" t="str">
        <f t="shared" si="308"/>
        <v>С188</v>
      </c>
      <c r="N189" s="215" t="str">
        <f t="shared" si="308"/>
        <v>Отстойная емкость 1-й ступени Поз. Е-602 Рег. № ТО-356(У) Учетный номер – 43-20-4730 ОК(НХС) Заводской №- М4С0030-02</v>
      </c>
      <c r="O189" s="215" t="str">
        <f t="shared" si="309"/>
        <v>Частичное-пожар</v>
      </c>
      <c r="P189" s="215">
        <v>13.5</v>
      </c>
      <c r="Q189" s="215">
        <v>17.899999999999999</v>
      </c>
      <c r="R189" s="215">
        <v>24.4</v>
      </c>
      <c r="S189" s="215">
        <v>43.9</v>
      </c>
      <c r="T189" s="215" t="s">
        <v>85</v>
      </c>
      <c r="U189" s="215" t="s">
        <v>85</v>
      </c>
      <c r="V189" s="215" t="s">
        <v>85</v>
      </c>
      <c r="W189" s="215" t="s">
        <v>85</v>
      </c>
      <c r="X189" s="215" t="s">
        <v>85</v>
      </c>
      <c r="Y189" s="215" t="s">
        <v>85</v>
      </c>
      <c r="Z189" s="215" t="s">
        <v>85</v>
      </c>
      <c r="AA189" s="215" t="s">
        <v>85</v>
      </c>
      <c r="AB189" s="215" t="s">
        <v>85</v>
      </c>
      <c r="AC189" s="215" t="s">
        <v>85</v>
      </c>
      <c r="AD189" s="215" t="s">
        <v>85</v>
      </c>
      <c r="AE189" s="215" t="s">
        <v>85</v>
      </c>
      <c r="AF189" s="215" t="s">
        <v>85</v>
      </c>
      <c r="AG189" s="215" t="s">
        <v>85</v>
      </c>
      <c r="AH189" s="215" t="s">
        <v>85</v>
      </c>
      <c r="AI189" s="215" t="s">
        <v>85</v>
      </c>
      <c r="AJ189" s="215">
        <v>0</v>
      </c>
      <c r="AK189" s="215">
        <v>2</v>
      </c>
      <c r="AL189" s="215">
        <f>0.1*$AL$2</f>
        <v>0.25</v>
      </c>
      <c r="AM189" s="215">
        <f>AM186</f>
        <v>2.7E-2</v>
      </c>
      <c r="AN189" s="215">
        <f>ROUNDUP(AN186/3,0)</f>
        <v>2</v>
      </c>
      <c r="AQ189" s="218">
        <f>AM189*I189+AL189</f>
        <v>0.65969800000000001</v>
      </c>
      <c r="AR189" s="218">
        <f t="shared" si="312"/>
        <v>6.5969800000000009E-2</v>
      </c>
      <c r="AS189" s="219">
        <f t="shared" si="313"/>
        <v>0.5</v>
      </c>
      <c r="AT189" s="219">
        <f t="shared" si="314"/>
        <v>0.30641695000000002</v>
      </c>
      <c r="AU189" s="218">
        <f>10068.2*J189*POWER(10,-6)</f>
        <v>0.15277486680000002</v>
      </c>
      <c r="AV189" s="219">
        <f t="shared" si="310"/>
        <v>1.6848596167999998</v>
      </c>
      <c r="AW189" s="220">
        <f t="shared" si="315"/>
        <v>0</v>
      </c>
      <c r="AX189" s="220">
        <f t="shared" si="316"/>
        <v>1.0000000000000001E-5</v>
      </c>
      <c r="AY189" s="220">
        <f t="shared" si="317"/>
        <v>8.4242980839999994E-6</v>
      </c>
    </row>
    <row r="190" spans="1:51" s="215" customFormat="1" x14ac:dyDescent="0.3">
      <c r="A190" s="48" t="s">
        <v>624</v>
      </c>
      <c r="B190" s="206" t="str">
        <f>B186</f>
        <v>Отстойная емкость 1-й ступени Поз. Е-602 Рег. № ТО-356(У) Учетный номер – 43-20-4730 ОК(НХС) Заводской №- М4С0030-02</v>
      </c>
      <c r="C190" s="51" t="s">
        <v>215</v>
      </c>
      <c r="D190" s="208" t="s">
        <v>86</v>
      </c>
      <c r="E190" s="221">
        <f>E189</f>
        <v>1E-4</v>
      </c>
      <c r="F190" s="222">
        <f>F186</f>
        <v>1</v>
      </c>
      <c r="G190" s="206">
        <v>4.7500000000000001E-2</v>
      </c>
      <c r="H190" s="210">
        <f t="shared" si="311"/>
        <v>4.7500000000000003E-6</v>
      </c>
      <c r="I190" s="223">
        <f>0.15*I186</f>
        <v>15.173999999999999</v>
      </c>
      <c r="J190" s="223">
        <f>I189</f>
        <v>15.173999999999999</v>
      </c>
      <c r="K190" s="226" t="s">
        <v>189</v>
      </c>
      <c r="L190" s="227">
        <v>3</v>
      </c>
      <c r="M190" s="215" t="str">
        <f t="shared" si="308"/>
        <v>С189</v>
      </c>
      <c r="N190" s="215" t="str">
        <f t="shared" si="308"/>
        <v>Отстойная емкость 1-й ступени Поз. Е-602 Рег. № ТО-356(У) Учетный номер – 43-20-4730 ОК(НХС) Заводской №- М4С0030-02</v>
      </c>
      <c r="O190" s="215" t="str">
        <f t="shared" si="309"/>
        <v>Частичное-пожар</v>
      </c>
      <c r="P190" s="215">
        <v>13.5</v>
      </c>
      <c r="Q190" s="215">
        <v>17.899999999999999</v>
      </c>
      <c r="R190" s="215">
        <v>24.4</v>
      </c>
      <c r="S190" s="215">
        <v>43.9</v>
      </c>
      <c r="T190" s="215" t="s">
        <v>85</v>
      </c>
      <c r="U190" s="215" t="s">
        <v>85</v>
      </c>
      <c r="V190" s="215" t="s">
        <v>85</v>
      </c>
      <c r="W190" s="215" t="s">
        <v>85</v>
      </c>
      <c r="X190" s="215" t="s">
        <v>85</v>
      </c>
      <c r="Y190" s="215" t="s">
        <v>85</v>
      </c>
      <c r="Z190" s="215" t="s">
        <v>85</v>
      </c>
      <c r="AA190" s="215" t="s">
        <v>85</v>
      </c>
      <c r="AB190" s="215" t="s">
        <v>85</v>
      </c>
      <c r="AC190" s="215" t="s">
        <v>85</v>
      </c>
      <c r="AD190" s="215" t="s">
        <v>85</v>
      </c>
      <c r="AE190" s="215" t="s">
        <v>85</v>
      </c>
      <c r="AF190" s="215" t="s">
        <v>85</v>
      </c>
      <c r="AG190" s="215" t="s">
        <v>85</v>
      </c>
      <c r="AH190" s="215" t="s">
        <v>85</v>
      </c>
      <c r="AI190" s="215" t="s">
        <v>85</v>
      </c>
      <c r="AJ190" s="215">
        <v>0</v>
      </c>
      <c r="AK190" s="215">
        <v>1</v>
      </c>
      <c r="AL190" s="215">
        <f>0.1*$AL$2</f>
        <v>0.25</v>
      </c>
      <c r="AM190" s="215">
        <f>AM186</f>
        <v>2.7E-2</v>
      </c>
      <c r="AN190" s="215">
        <f>ROUNDUP(AN186/3,0)</f>
        <v>2</v>
      </c>
      <c r="AQ190" s="218">
        <f t="shared" ref="AQ190" si="318">AM190*I190+AL190</f>
        <v>0.65969800000000001</v>
      </c>
      <c r="AR190" s="218">
        <f t="shared" si="312"/>
        <v>6.5969800000000009E-2</v>
      </c>
      <c r="AS190" s="219">
        <f t="shared" si="313"/>
        <v>0.25</v>
      </c>
      <c r="AT190" s="219">
        <f t="shared" si="314"/>
        <v>0.24391694999999999</v>
      </c>
      <c r="AU190" s="218">
        <f>10068.2*J190*POWER(10,-6)</f>
        <v>0.15277486680000002</v>
      </c>
      <c r="AV190" s="219">
        <f t="shared" si="310"/>
        <v>1.3723596167999998</v>
      </c>
      <c r="AW190" s="220">
        <f t="shared" si="315"/>
        <v>0</v>
      </c>
      <c r="AX190" s="220">
        <f t="shared" si="316"/>
        <v>4.7500000000000003E-6</v>
      </c>
      <c r="AY190" s="220">
        <f t="shared" si="317"/>
        <v>6.5187081797999998E-6</v>
      </c>
    </row>
    <row r="191" spans="1:51" s="215" customFormat="1" ht="15" thickBot="1" x14ac:dyDescent="0.35">
      <c r="A191" s="48" t="s">
        <v>625</v>
      </c>
      <c r="B191" s="206" t="str">
        <f>B186</f>
        <v>Отстойная емкость 1-й ступени Поз. Е-602 Рег. № ТО-356(У) Учетный номер – 43-20-4730 ОК(НХС) Заводской №- М4С0030-02</v>
      </c>
      <c r="C191" s="51" t="s">
        <v>210</v>
      </c>
      <c r="D191" s="208" t="s">
        <v>62</v>
      </c>
      <c r="E191" s="221">
        <f>E189</f>
        <v>1E-4</v>
      </c>
      <c r="F191" s="222">
        <f>F186</f>
        <v>1</v>
      </c>
      <c r="G191" s="206">
        <v>0.90249999999999997</v>
      </c>
      <c r="H191" s="210">
        <f t="shared" si="311"/>
        <v>9.0249999999999998E-5</v>
      </c>
      <c r="I191" s="223">
        <f>0.15*I186</f>
        <v>15.173999999999999</v>
      </c>
      <c r="J191" s="206">
        <v>0</v>
      </c>
      <c r="K191" s="228" t="s">
        <v>200</v>
      </c>
      <c r="L191" s="229">
        <v>8</v>
      </c>
      <c r="M191" s="215" t="str">
        <f t="shared" si="308"/>
        <v>С190</v>
      </c>
      <c r="N191" s="215" t="str">
        <f t="shared" si="308"/>
        <v>Отстойная емкость 1-й ступени Поз. Е-602 Рег. № ТО-356(У) Учетный номер – 43-20-4730 ОК(НХС) Заводской №- М4С0030-02</v>
      </c>
      <c r="O191" s="215" t="str">
        <f t="shared" si="309"/>
        <v>Частичное-ликвидация</v>
      </c>
      <c r="P191" s="215" t="s">
        <v>85</v>
      </c>
      <c r="Q191" s="215" t="s">
        <v>85</v>
      </c>
      <c r="R191" s="215" t="s">
        <v>85</v>
      </c>
      <c r="S191" s="215" t="s">
        <v>85</v>
      </c>
      <c r="T191" s="215" t="s">
        <v>85</v>
      </c>
      <c r="U191" s="215" t="s">
        <v>85</v>
      </c>
      <c r="V191" s="215" t="s">
        <v>85</v>
      </c>
      <c r="W191" s="215" t="s">
        <v>85</v>
      </c>
      <c r="X191" s="215" t="s">
        <v>85</v>
      </c>
      <c r="Y191" s="215" t="s">
        <v>85</v>
      </c>
      <c r="Z191" s="215" t="s">
        <v>85</v>
      </c>
      <c r="AA191" s="215" t="s">
        <v>85</v>
      </c>
      <c r="AB191" s="215" t="s">
        <v>85</v>
      </c>
      <c r="AC191" s="215" t="s">
        <v>85</v>
      </c>
      <c r="AD191" s="215" t="s">
        <v>85</v>
      </c>
      <c r="AE191" s="215" t="s">
        <v>85</v>
      </c>
      <c r="AF191" s="215" t="s">
        <v>85</v>
      </c>
      <c r="AG191" s="215" t="s">
        <v>85</v>
      </c>
      <c r="AH191" s="215" t="s">
        <v>85</v>
      </c>
      <c r="AI191" s="215" t="s">
        <v>85</v>
      </c>
      <c r="AJ191" s="215">
        <v>0</v>
      </c>
      <c r="AK191" s="215">
        <v>0</v>
      </c>
      <c r="AL191" s="215">
        <f>0.1*$AL$2</f>
        <v>0.25</v>
      </c>
      <c r="AM191" s="215">
        <f>AM186</f>
        <v>2.7E-2</v>
      </c>
      <c r="AN191" s="215">
        <f>ROUNDUP(AN186/3,0)</f>
        <v>2</v>
      </c>
      <c r="AQ191" s="218">
        <f>AM191*I191*0.1+AL191</f>
        <v>0.2909698</v>
      </c>
      <c r="AR191" s="218">
        <f t="shared" si="312"/>
        <v>2.9096980000000001E-2</v>
      </c>
      <c r="AS191" s="219">
        <f t="shared" si="313"/>
        <v>0</v>
      </c>
      <c r="AT191" s="219">
        <f t="shared" si="314"/>
        <v>8.0016694999999999E-2</v>
      </c>
      <c r="AU191" s="218">
        <f>1333*J190*POWER(10,-6)</f>
        <v>2.0226941999999998E-2</v>
      </c>
      <c r="AV191" s="219">
        <f t="shared" si="310"/>
        <v>0.42031041699999999</v>
      </c>
      <c r="AW191" s="220">
        <f t="shared" si="315"/>
        <v>0</v>
      </c>
      <c r="AX191" s="220">
        <f t="shared" si="316"/>
        <v>0</v>
      </c>
      <c r="AY191" s="220">
        <f t="shared" si="317"/>
        <v>3.7933015134249998E-5</v>
      </c>
    </row>
    <row r="192" spans="1:51" s="215" customFormat="1" ht="15" thickBot="1" x14ac:dyDescent="0.35">
      <c r="A192" s="48" t="s">
        <v>626</v>
      </c>
      <c r="B192" s="207" t="s">
        <v>362</v>
      </c>
      <c r="C192" s="51" t="s">
        <v>205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>E192*F192*G192</f>
        <v>5.0000000000000008E-7</v>
      </c>
      <c r="I192" s="211">
        <v>45.86</v>
      </c>
      <c r="J192" s="223">
        <f>I192</f>
        <v>45.86</v>
      </c>
      <c r="K192" s="213" t="s">
        <v>184</v>
      </c>
      <c r="L192" s="214">
        <v>532</v>
      </c>
      <c r="M192" s="215" t="str">
        <f t="shared" ref="M192:N197" si="319">A192</f>
        <v>С191</v>
      </c>
      <c r="N192" s="215" t="str">
        <f t="shared" si="319"/>
        <v>Отстойная емкость 2-й ступени Поз. Е-604 Рег. № ТО-357(У) Учетный номер – 43-20-4718 ОК(НХС) Заводской №- М4С0030-04</v>
      </c>
      <c r="O192" s="215" t="str">
        <f t="shared" ref="O192:O197" si="320">D192</f>
        <v>Полное-пожар</v>
      </c>
      <c r="P192" s="215">
        <v>18.8</v>
      </c>
      <c r="Q192" s="215">
        <v>26.1</v>
      </c>
      <c r="R192" s="215">
        <v>37.4</v>
      </c>
      <c r="S192" s="215">
        <v>69.900000000000006</v>
      </c>
      <c r="T192" s="215" t="s">
        <v>85</v>
      </c>
      <c r="U192" s="215" t="s">
        <v>85</v>
      </c>
      <c r="V192" s="215" t="s">
        <v>85</v>
      </c>
      <c r="W192" s="215" t="s">
        <v>85</v>
      </c>
      <c r="X192" s="215" t="s">
        <v>85</v>
      </c>
      <c r="Y192" s="215" t="s">
        <v>85</v>
      </c>
      <c r="Z192" s="215" t="s">
        <v>85</v>
      </c>
      <c r="AA192" s="215" t="s">
        <v>85</v>
      </c>
      <c r="AB192" s="215" t="s">
        <v>85</v>
      </c>
      <c r="AC192" s="215" t="s">
        <v>85</v>
      </c>
      <c r="AD192" s="215" t="s">
        <v>85</v>
      </c>
      <c r="AE192" s="215" t="s">
        <v>85</v>
      </c>
      <c r="AF192" s="215" t="s">
        <v>85</v>
      </c>
      <c r="AG192" s="215" t="s">
        <v>85</v>
      </c>
      <c r="AH192" s="215" t="s">
        <v>85</v>
      </c>
      <c r="AI192" s="215" t="s">
        <v>85</v>
      </c>
      <c r="AJ192" s="216">
        <v>1</v>
      </c>
      <c r="AK192" s="216">
        <v>2</v>
      </c>
      <c r="AL192" s="217">
        <v>1.96</v>
      </c>
      <c r="AM192" s="217">
        <v>2.7E-2</v>
      </c>
      <c r="AN192" s="217">
        <v>5</v>
      </c>
      <c r="AQ192" s="218">
        <f>AM192*I192+AL192</f>
        <v>3.1982200000000001</v>
      </c>
      <c r="AR192" s="218">
        <f>0.1*AQ192</f>
        <v>0.31982200000000005</v>
      </c>
      <c r="AS192" s="219">
        <f>AJ192*3+0.25*AK192</f>
        <v>3.5</v>
      </c>
      <c r="AT192" s="219">
        <f>SUM(AQ192:AS192)/4</f>
        <v>1.7545105000000001</v>
      </c>
      <c r="AU192" s="218">
        <f>10068.2*J192*POWER(10,-6)</f>
        <v>0.46172765199999999</v>
      </c>
      <c r="AV192" s="219">
        <f t="shared" ref="AV192:AV197" si="321">AU192+AT192+AS192+AR192+AQ192</f>
        <v>9.2342801520000002</v>
      </c>
      <c r="AW192" s="220">
        <f>AJ192*H192</f>
        <v>5.0000000000000008E-7</v>
      </c>
      <c r="AX192" s="220">
        <f>H192*AK192</f>
        <v>1.0000000000000002E-6</v>
      </c>
      <c r="AY192" s="220">
        <f>H192*AV192</f>
        <v>4.6171400760000012E-6</v>
      </c>
    </row>
    <row r="193" spans="1:60" s="215" customFormat="1" ht="15" thickBot="1" x14ac:dyDescent="0.35">
      <c r="A193" s="48" t="s">
        <v>627</v>
      </c>
      <c r="B193" s="206" t="str">
        <f>B192</f>
        <v>Отстойная емкость 2-й ступени Поз. Е-604 Рег. № ТО-357(У) Учетный номер – 43-20-4718 ОК(НХС) Заводской №- М4С0030-04</v>
      </c>
      <c r="C193" s="51" t="s">
        <v>214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ref="H193:H197" si="322">E193*F193*G193</f>
        <v>4.7500000000000006E-7</v>
      </c>
      <c r="I193" s="223">
        <f>I192</f>
        <v>45.86</v>
      </c>
      <c r="J193" s="223">
        <f>I192</f>
        <v>45.86</v>
      </c>
      <c r="K193" s="213" t="s">
        <v>185</v>
      </c>
      <c r="L193" s="214">
        <v>0</v>
      </c>
      <c r="M193" s="215" t="str">
        <f t="shared" si="319"/>
        <v>С192</v>
      </c>
      <c r="N193" s="215" t="str">
        <f t="shared" si="319"/>
        <v>Отстойная емкость 2-й ступени Поз. Е-604 Рег. № ТО-357(У) Учетный номер – 43-20-4718 ОК(НХС) Заводской №- М4С0030-04</v>
      </c>
      <c r="O193" s="215" t="str">
        <f t="shared" si="320"/>
        <v>Полное-пожар</v>
      </c>
      <c r="P193" s="215">
        <v>18.8</v>
      </c>
      <c r="Q193" s="215">
        <v>26.1</v>
      </c>
      <c r="R193" s="215">
        <v>37.4</v>
      </c>
      <c r="S193" s="215">
        <v>69.900000000000006</v>
      </c>
      <c r="T193" s="215" t="s">
        <v>85</v>
      </c>
      <c r="U193" s="215" t="s">
        <v>85</v>
      </c>
      <c r="V193" s="215" t="s">
        <v>85</v>
      </c>
      <c r="W193" s="215" t="s">
        <v>85</v>
      </c>
      <c r="X193" s="215" t="s">
        <v>85</v>
      </c>
      <c r="Y193" s="215" t="s">
        <v>85</v>
      </c>
      <c r="Z193" s="215" t="s">
        <v>85</v>
      </c>
      <c r="AA193" s="215" t="s">
        <v>85</v>
      </c>
      <c r="AB193" s="215" t="s">
        <v>85</v>
      </c>
      <c r="AC193" s="215" t="s">
        <v>85</v>
      </c>
      <c r="AD193" s="215" t="s">
        <v>85</v>
      </c>
      <c r="AE193" s="215" t="s">
        <v>85</v>
      </c>
      <c r="AF193" s="215" t="s">
        <v>85</v>
      </c>
      <c r="AG193" s="215" t="s">
        <v>85</v>
      </c>
      <c r="AH193" s="215" t="s">
        <v>85</v>
      </c>
      <c r="AI193" s="215" t="s">
        <v>85</v>
      </c>
      <c r="AJ193" s="216">
        <v>2</v>
      </c>
      <c r="AK193" s="216">
        <v>2</v>
      </c>
      <c r="AL193" s="215">
        <f>AL192</f>
        <v>1.96</v>
      </c>
      <c r="AM193" s="215">
        <f>AM192</f>
        <v>2.7E-2</v>
      </c>
      <c r="AN193" s="215">
        <f>AN192</f>
        <v>5</v>
      </c>
      <c r="AQ193" s="218">
        <f>AM193*I193+AL193</f>
        <v>3.1982200000000001</v>
      </c>
      <c r="AR193" s="218">
        <f t="shared" ref="AR193:AR197" si="323">0.1*AQ193</f>
        <v>0.31982200000000005</v>
      </c>
      <c r="AS193" s="219">
        <f t="shared" ref="AS193:AS197" si="324">AJ193*3+0.25*AK193</f>
        <v>6.5</v>
      </c>
      <c r="AT193" s="219">
        <f t="shared" ref="AT193:AT197" si="325">SUM(AQ193:AS193)/4</f>
        <v>2.5045105000000003</v>
      </c>
      <c r="AU193" s="218">
        <f>10068.2*J193*POWER(10,-6)</f>
        <v>0.46172765199999999</v>
      </c>
      <c r="AV193" s="219">
        <f t="shared" si="321"/>
        <v>12.984280152</v>
      </c>
      <c r="AW193" s="220">
        <f t="shared" ref="AW193:AW197" si="326">AJ193*H193</f>
        <v>9.5000000000000012E-7</v>
      </c>
      <c r="AX193" s="220">
        <f t="shared" ref="AX193:AX197" si="327">H193*AK193</f>
        <v>9.5000000000000012E-7</v>
      </c>
      <c r="AY193" s="220">
        <f t="shared" ref="AY193:AY197" si="328">H193*AV193</f>
        <v>6.1675330722000009E-6</v>
      </c>
    </row>
    <row r="194" spans="1:60" s="215" customFormat="1" x14ac:dyDescent="0.3">
      <c r="A194" s="48" t="s">
        <v>628</v>
      </c>
      <c r="B194" s="206" t="str">
        <f>B192</f>
        <v>Отстойная емкость 2-й ступени Поз. Е-604 Рег. № ТО-357(У) Учетный номер – 43-20-4718 ОК(НХС) Заводской №- М4С0030-04</v>
      </c>
      <c r="C194" s="51" t="s">
        <v>207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322"/>
        <v>9.0250000000000008E-6</v>
      </c>
      <c r="I194" s="223">
        <f>I192</f>
        <v>45.86</v>
      </c>
      <c r="J194" s="206">
        <v>0</v>
      </c>
      <c r="K194" s="213" t="s">
        <v>186</v>
      </c>
      <c r="L194" s="214">
        <v>0</v>
      </c>
      <c r="M194" s="215" t="str">
        <f t="shared" si="319"/>
        <v>С193</v>
      </c>
      <c r="N194" s="215" t="str">
        <f t="shared" si="319"/>
        <v>Отстойная емкость 2-й ступени Поз. Е-604 Рег. № ТО-357(У) Учетный номер – 43-20-4718 ОК(НХС) Заводской №- М4С0030-04</v>
      </c>
      <c r="O194" s="215" t="str">
        <f t="shared" si="320"/>
        <v>Полное-ликвидация</v>
      </c>
      <c r="P194" s="215" t="s">
        <v>85</v>
      </c>
      <c r="Q194" s="215" t="s">
        <v>85</v>
      </c>
      <c r="R194" s="215" t="s">
        <v>85</v>
      </c>
      <c r="S194" s="215" t="s">
        <v>85</v>
      </c>
      <c r="T194" s="215" t="s">
        <v>85</v>
      </c>
      <c r="U194" s="215" t="s">
        <v>85</v>
      </c>
      <c r="V194" s="215" t="s">
        <v>85</v>
      </c>
      <c r="W194" s="215" t="s">
        <v>85</v>
      </c>
      <c r="X194" s="215" t="s">
        <v>85</v>
      </c>
      <c r="Y194" s="215" t="s">
        <v>85</v>
      </c>
      <c r="Z194" s="215" t="s">
        <v>85</v>
      </c>
      <c r="AA194" s="215" t="s">
        <v>85</v>
      </c>
      <c r="AB194" s="215" t="s">
        <v>85</v>
      </c>
      <c r="AC194" s="215" t="s">
        <v>85</v>
      </c>
      <c r="AD194" s="215" t="s">
        <v>85</v>
      </c>
      <c r="AE194" s="215" t="s">
        <v>85</v>
      </c>
      <c r="AF194" s="215" t="s">
        <v>85</v>
      </c>
      <c r="AG194" s="215" t="s">
        <v>85</v>
      </c>
      <c r="AH194" s="215" t="s">
        <v>85</v>
      </c>
      <c r="AI194" s="215" t="s">
        <v>85</v>
      </c>
      <c r="AJ194" s="215">
        <v>0</v>
      </c>
      <c r="AK194" s="215">
        <v>0</v>
      </c>
      <c r="AL194" s="215">
        <f>AL192</f>
        <v>1.96</v>
      </c>
      <c r="AM194" s="215">
        <f>AM192</f>
        <v>2.7E-2</v>
      </c>
      <c r="AN194" s="215">
        <f>AN192</f>
        <v>5</v>
      </c>
      <c r="AQ194" s="218">
        <f>AM194*I194*0.1+AL194</f>
        <v>2.0838220000000001</v>
      </c>
      <c r="AR194" s="218">
        <f t="shared" si="323"/>
        <v>0.20838220000000002</v>
      </c>
      <c r="AS194" s="219">
        <f t="shared" si="324"/>
        <v>0</v>
      </c>
      <c r="AT194" s="219">
        <f t="shared" si="325"/>
        <v>0.57305105000000001</v>
      </c>
      <c r="AU194" s="218">
        <f>1333*J193*POWER(10,-6)</f>
        <v>6.1131379999999992E-2</v>
      </c>
      <c r="AV194" s="219">
        <f t="shared" si="321"/>
        <v>2.9263866300000001</v>
      </c>
      <c r="AW194" s="220">
        <f t="shared" si="326"/>
        <v>0</v>
      </c>
      <c r="AX194" s="220">
        <f t="shared" si="327"/>
        <v>0</v>
      </c>
      <c r="AY194" s="220">
        <f t="shared" si="328"/>
        <v>2.6410639335750004E-5</v>
      </c>
    </row>
    <row r="195" spans="1:60" s="215" customFormat="1" x14ac:dyDescent="0.3">
      <c r="A195" s="48" t="s">
        <v>629</v>
      </c>
      <c r="B195" s="206" t="str">
        <f>B192</f>
        <v>Отстойная емкость 2-й ступени Поз. Е-604 Рег. № ТО-357(У) Учетный номер – 43-20-4718 ОК(НХС) Заводской №- М4С0030-04</v>
      </c>
      <c r="C195" s="51" t="s">
        <v>208</v>
      </c>
      <c r="D195" s="208" t="s">
        <v>86</v>
      </c>
      <c r="E195" s="209">
        <v>1E-4</v>
      </c>
      <c r="F195" s="222">
        <f>F192</f>
        <v>1</v>
      </c>
      <c r="G195" s="206">
        <v>0.05</v>
      </c>
      <c r="H195" s="210">
        <f t="shared" si="322"/>
        <v>5.0000000000000004E-6</v>
      </c>
      <c r="I195" s="223">
        <f>0.15*I192</f>
        <v>6.8789999999999996</v>
      </c>
      <c r="J195" s="223">
        <f>I195</f>
        <v>6.8789999999999996</v>
      </c>
      <c r="K195" s="226" t="s">
        <v>188</v>
      </c>
      <c r="L195" s="227">
        <v>45390</v>
      </c>
      <c r="M195" s="215" t="str">
        <f t="shared" si="319"/>
        <v>С194</v>
      </c>
      <c r="N195" s="215" t="str">
        <f t="shared" si="319"/>
        <v>Отстойная емкость 2-й ступени Поз. Е-604 Рег. № ТО-357(У) Учетный номер – 43-20-4718 ОК(НХС) Заводской №- М4С0030-04</v>
      </c>
      <c r="O195" s="215" t="str">
        <f t="shared" si="320"/>
        <v>Частичное-пожар</v>
      </c>
      <c r="P195" s="215">
        <v>13.1</v>
      </c>
      <c r="Q195" s="215">
        <v>17.2</v>
      </c>
      <c r="R195" s="215">
        <v>23.5</v>
      </c>
      <c r="S195" s="215">
        <v>42.2</v>
      </c>
      <c r="T195" s="215" t="s">
        <v>85</v>
      </c>
      <c r="U195" s="215" t="s">
        <v>85</v>
      </c>
      <c r="V195" s="215" t="s">
        <v>85</v>
      </c>
      <c r="W195" s="215" t="s">
        <v>85</v>
      </c>
      <c r="X195" s="215" t="s">
        <v>85</v>
      </c>
      <c r="Y195" s="215" t="s">
        <v>85</v>
      </c>
      <c r="Z195" s="215" t="s">
        <v>85</v>
      </c>
      <c r="AA195" s="215" t="s">
        <v>85</v>
      </c>
      <c r="AB195" s="215" t="s">
        <v>85</v>
      </c>
      <c r="AC195" s="215" t="s">
        <v>85</v>
      </c>
      <c r="AD195" s="215" t="s">
        <v>85</v>
      </c>
      <c r="AE195" s="215" t="s">
        <v>85</v>
      </c>
      <c r="AF195" s="215" t="s">
        <v>85</v>
      </c>
      <c r="AG195" s="215" t="s">
        <v>85</v>
      </c>
      <c r="AH195" s="215" t="s">
        <v>85</v>
      </c>
      <c r="AI195" s="215" t="s">
        <v>85</v>
      </c>
      <c r="AJ195" s="215">
        <v>0</v>
      </c>
      <c r="AK195" s="215">
        <v>2</v>
      </c>
      <c r="AL195" s="215">
        <f>0.1*$AL$2</f>
        <v>0.25</v>
      </c>
      <c r="AM195" s="215">
        <f>AM192</f>
        <v>2.7E-2</v>
      </c>
      <c r="AN195" s="215">
        <f>ROUNDUP(AN192/3,0)</f>
        <v>2</v>
      </c>
      <c r="AQ195" s="218">
        <f>AM195*I195+AL195</f>
        <v>0.43573299999999998</v>
      </c>
      <c r="AR195" s="218">
        <f t="shared" si="323"/>
        <v>4.3573300000000002E-2</v>
      </c>
      <c r="AS195" s="219">
        <f t="shared" si="324"/>
        <v>0.5</v>
      </c>
      <c r="AT195" s="219">
        <f t="shared" si="325"/>
        <v>0.24482657499999999</v>
      </c>
      <c r="AU195" s="218">
        <f>10068.2*J195*POWER(10,-6)</f>
        <v>6.9259147800000004E-2</v>
      </c>
      <c r="AV195" s="219">
        <f t="shared" si="321"/>
        <v>1.2933920228</v>
      </c>
      <c r="AW195" s="220">
        <f t="shared" si="326"/>
        <v>0</v>
      </c>
      <c r="AX195" s="220">
        <f t="shared" si="327"/>
        <v>1.0000000000000001E-5</v>
      </c>
      <c r="AY195" s="220">
        <f t="shared" si="328"/>
        <v>6.4669601140000009E-6</v>
      </c>
    </row>
    <row r="196" spans="1:60" s="215" customFormat="1" x14ac:dyDescent="0.3">
      <c r="A196" s="48" t="s">
        <v>630</v>
      </c>
      <c r="B196" s="206" t="str">
        <f>B192</f>
        <v>Отстойная емкость 2-й ступени Поз. Е-604 Рег. № ТО-357(У) Учетный номер – 43-20-4718 ОК(НХС) Заводской №- М4С0030-04</v>
      </c>
      <c r="C196" s="51" t="s">
        <v>215</v>
      </c>
      <c r="D196" s="208" t="s">
        <v>86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322"/>
        <v>4.7500000000000003E-6</v>
      </c>
      <c r="I196" s="223">
        <f>0.15*I192</f>
        <v>6.8789999999999996</v>
      </c>
      <c r="J196" s="223">
        <f>I195</f>
        <v>6.8789999999999996</v>
      </c>
      <c r="K196" s="226" t="s">
        <v>189</v>
      </c>
      <c r="L196" s="227">
        <v>3</v>
      </c>
      <c r="M196" s="215" t="str">
        <f t="shared" si="319"/>
        <v>С195</v>
      </c>
      <c r="N196" s="215" t="str">
        <f t="shared" si="319"/>
        <v>Отстойная емкость 2-й ступени Поз. Е-604 Рег. № ТО-357(У) Учетный номер – 43-20-4718 ОК(НХС) Заводской №- М4С0030-04</v>
      </c>
      <c r="O196" s="215" t="str">
        <f t="shared" si="320"/>
        <v>Частичное-пожар</v>
      </c>
      <c r="P196" s="215">
        <v>13.1</v>
      </c>
      <c r="Q196" s="215">
        <v>17.2</v>
      </c>
      <c r="R196" s="215">
        <v>23.5</v>
      </c>
      <c r="S196" s="215">
        <v>42.2</v>
      </c>
      <c r="T196" s="215" t="s">
        <v>85</v>
      </c>
      <c r="U196" s="215" t="s">
        <v>85</v>
      </c>
      <c r="V196" s="215" t="s">
        <v>85</v>
      </c>
      <c r="W196" s="215" t="s">
        <v>85</v>
      </c>
      <c r="X196" s="215" t="s">
        <v>85</v>
      </c>
      <c r="Y196" s="215" t="s">
        <v>85</v>
      </c>
      <c r="Z196" s="215" t="s">
        <v>85</v>
      </c>
      <c r="AA196" s="215" t="s">
        <v>85</v>
      </c>
      <c r="AB196" s="215" t="s">
        <v>85</v>
      </c>
      <c r="AC196" s="215" t="s">
        <v>85</v>
      </c>
      <c r="AD196" s="215" t="s">
        <v>85</v>
      </c>
      <c r="AE196" s="215" t="s">
        <v>85</v>
      </c>
      <c r="AF196" s="215" t="s">
        <v>85</v>
      </c>
      <c r="AG196" s="215" t="s">
        <v>85</v>
      </c>
      <c r="AH196" s="215" t="s">
        <v>85</v>
      </c>
      <c r="AI196" s="215" t="s">
        <v>85</v>
      </c>
      <c r="AJ196" s="215">
        <v>0</v>
      </c>
      <c r="AK196" s="215">
        <v>1</v>
      </c>
      <c r="AL196" s="215">
        <f>0.1*$AL$2</f>
        <v>0.25</v>
      </c>
      <c r="AM196" s="215">
        <f>AM192</f>
        <v>2.7E-2</v>
      </c>
      <c r="AN196" s="215">
        <f>ROUNDUP(AN192/3,0)</f>
        <v>2</v>
      </c>
      <c r="AQ196" s="218">
        <f t="shared" ref="AQ196" si="329">AM196*I196+AL196</f>
        <v>0.43573299999999998</v>
      </c>
      <c r="AR196" s="218">
        <f t="shared" si="323"/>
        <v>4.3573300000000002E-2</v>
      </c>
      <c r="AS196" s="219">
        <f t="shared" si="324"/>
        <v>0.25</v>
      </c>
      <c r="AT196" s="219">
        <f t="shared" si="325"/>
        <v>0.18232657499999999</v>
      </c>
      <c r="AU196" s="218">
        <f>10068.2*J196*POWER(10,-6)</f>
        <v>6.9259147800000004E-2</v>
      </c>
      <c r="AV196" s="219">
        <f t="shared" si="321"/>
        <v>0.98089202279999999</v>
      </c>
      <c r="AW196" s="220">
        <f t="shared" si="326"/>
        <v>0</v>
      </c>
      <c r="AX196" s="220">
        <f t="shared" si="327"/>
        <v>4.7500000000000003E-6</v>
      </c>
      <c r="AY196" s="220">
        <f t="shared" si="328"/>
        <v>4.6592371083000002E-6</v>
      </c>
    </row>
    <row r="197" spans="1:60" s="215" customFormat="1" ht="15" thickBot="1" x14ac:dyDescent="0.35">
      <c r="A197" s="48" t="s">
        <v>631</v>
      </c>
      <c r="B197" s="206" t="str">
        <f>B192</f>
        <v>Отстойная емкость 2-й ступени Поз. Е-604 Рег. № ТО-357(У) Учетный номер – 43-20-4718 ОК(НХС) Заводской №- М4С0030-04</v>
      </c>
      <c r="C197" s="51" t="s">
        <v>210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322"/>
        <v>9.0249999999999998E-5</v>
      </c>
      <c r="I197" s="223">
        <f>0.15*I192</f>
        <v>6.8789999999999996</v>
      </c>
      <c r="J197" s="206">
        <v>0</v>
      </c>
      <c r="K197" s="228" t="s">
        <v>200</v>
      </c>
      <c r="L197" s="229">
        <v>8</v>
      </c>
      <c r="M197" s="215" t="str">
        <f t="shared" si="319"/>
        <v>С196</v>
      </c>
      <c r="N197" s="215" t="str">
        <f t="shared" si="319"/>
        <v>Отстойная емкость 2-й ступени Поз. Е-604 Рег. № ТО-357(У) Учетный номер – 43-20-4718 ОК(НХС) Заводской №- М4С0030-04</v>
      </c>
      <c r="O197" s="215" t="str">
        <f t="shared" si="320"/>
        <v>Частичное-ликвидация</v>
      </c>
      <c r="P197" s="215" t="s">
        <v>85</v>
      </c>
      <c r="Q197" s="215" t="s">
        <v>85</v>
      </c>
      <c r="R197" s="215" t="s">
        <v>85</v>
      </c>
      <c r="S197" s="215" t="s">
        <v>85</v>
      </c>
      <c r="T197" s="215" t="s">
        <v>85</v>
      </c>
      <c r="U197" s="215" t="s">
        <v>85</v>
      </c>
      <c r="V197" s="215" t="s">
        <v>85</v>
      </c>
      <c r="W197" s="215" t="s">
        <v>85</v>
      </c>
      <c r="X197" s="215" t="s">
        <v>85</v>
      </c>
      <c r="Y197" s="215" t="s">
        <v>85</v>
      </c>
      <c r="Z197" s="215" t="s">
        <v>85</v>
      </c>
      <c r="AA197" s="215" t="s">
        <v>85</v>
      </c>
      <c r="AB197" s="215" t="s">
        <v>85</v>
      </c>
      <c r="AC197" s="215" t="s">
        <v>85</v>
      </c>
      <c r="AD197" s="215" t="s">
        <v>85</v>
      </c>
      <c r="AE197" s="215" t="s">
        <v>85</v>
      </c>
      <c r="AF197" s="215" t="s">
        <v>85</v>
      </c>
      <c r="AG197" s="215" t="s">
        <v>85</v>
      </c>
      <c r="AH197" s="215" t="s">
        <v>85</v>
      </c>
      <c r="AI197" s="215" t="s">
        <v>85</v>
      </c>
      <c r="AJ197" s="215">
        <v>0</v>
      </c>
      <c r="AK197" s="215">
        <v>0</v>
      </c>
      <c r="AL197" s="215">
        <f>0.1*$AL$2</f>
        <v>0.25</v>
      </c>
      <c r="AM197" s="215">
        <f>AM192</f>
        <v>2.7E-2</v>
      </c>
      <c r="AN197" s="215">
        <f>ROUNDUP(AN192/3,0)</f>
        <v>2</v>
      </c>
      <c r="AQ197" s="218">
        <f>AM197*I197*0.1+AL197</f>
        <v>0.26857330000000001</v>
      </c>
      <c r="AR197" s="218">
        <f t="shared" si="323"/>
        <v>2.6857330000000002E-2</v>
      </c>
      <c r="AS197" s="219">
        <f t="shared" si="324"/>
        <v>0</v>
      </c>
      <c r="AT197" s="219">
        <f t="shared" si="325"/>
        <v>7.3857657500000007E-2</v>
      </c>
      <c r="AU197" s="218">
        <f>1333*J196*POWER(10,-6)</f>
        <v>9.1697069999999974E-3</v>
      </c>
      <c r="AV197" s="219">
        <f t="shared" si="321"/>
        <v>0.37845799450000001</v>
      </c>
      <c r="AW197" s="220">
        <f t="shared" si="326"/>
        <v>0</v>
      </c>
      <c r="AX197" s="220">
        <f t="shared" si="327"/>
        <v>0</v>
      </c>
      <c r="AY197" s="220">
        <f t="shared" si="328"/>
        <v>3.4155834003624998E-5</v>
      </c>
    </row>
    <row r="198" spans="1:60" ht="18" customHeight="1" x14ac:dyDescent="0.3">
      <c r="A198" s="48" t="s">
        <v>632</v>
      </c>
      <c r="B198" s="163" t="s">
        <v>363</v>
      </c>
      <c r="C198" s="179" t="s">
        <v>191</v>
      </c>
      <c r="D198" s="49" t="s">
        <v>339</v>
      </c>
      <c r="E198" s="166">
        <v>9.9999999999999995E-8</v>
      </c>
      <c r="F198" s="163">
        <v>522</v>
      </c>
      <c r="G198" s="48">
        <v>0.2</v>
      </c>
      <c r="H198" s="50">
        <f>E198*F198*G198</f>
        <v>1.044E-5</v>
      </c>
      <c r="I198" s="164">
        <f>4.61*1.2</f>
        <v>5.532</v>
      </c>
      <c r="J198" s="169">
        <f>I198</f>
        <v>5.532</v>
      </c>
      <c r="K198" s="172" t="s">
        <v>184</v>
      </c>
      <c r="L198" s="177">
        <v>0</v>
      </c>
      <c r="M198" s="92" t="str">
        <f t="shared" ref="M198:N205" si="330">A198</f>
        <v>С197</v>
      </c>
      <c r="N198" s="92" t="str">
        <f t="shared" si="330"/>
        <v>Трубопровод верхних продуктов от К-303 Рег.№ТТ-383</v>
      </c>
      <c r="O198" s="92" t="str">
        <f t="shared" ref="O198:O205" si="331">D198</f>
        <v>Полное-факельное горение</v>
      </c>
      <c r="P198" s="92" t="s">
        <v>85</v>
      </c>
      <c r="Q198" s="92" t="s">
        <v>85</v>
      </c>
      <c r="R198" s="92" t="s">
        <v>85</v>
      </c>
      <c r="S198" s="92" t="s">
        <v>85</v>
      </c>
      <c r="T198" s="92" t="s">
        <v>85</v>
      </c>
      <c r="U198" s="92" t="s">
        <v>85</v>
      </c>
      <c r="V198" s="92" t="s">
        <v>85</v>
      </c>
      <c r="W198" s="92" t="s">
        <v>85</v>
      </c>
      <c r="X198" s="92" t="s">
        <v>85</v>
      </c>
      <c r="Y198" s="92">
        <v>28</v>
      </c>
      <c r="Z198" s="92">
        <v>5</v>
      </c>
      <c r="AA198" s="92" t="s">
        <v>85</v>
      </c>
      <c r="AB198" s="92" t="s">
        <v>85</v>
      </c>
      <c r="AC198" s="92" t="s">
        <v>85</v>
      </c>
      <c r="AD198" s="92" t="s">
        <v>85</v>
      </c>
      <c r="AE198" s="92" t="s">
        <v>85</v>
      </c>
      <c r="AF198" s="92" t="s">
        <v>85</v>
      </c>
      <c r="AG198" s="92" t="s">
        <v>85</v>
      </c>
      <c r="AH198" s="92" t="s">
        <v>85</v>
      </c>
      <c r="AI198" t="s">
        <v>85</v>
      </c>
      <c r="AJ198" s="52">
        <v>2</v>
      </c>
      <c r="AK198" s="52">
        <v>4</v>
      </c>
      <c r="AL198" s="165">
        <v>2.86</v>
      </c>
      <c r="AM198" s="165">
        <v>2.7E-2</v>
      </c>
      <c r="AN198" s="165">
        <v>20</v>
      </c>
      <c r="AO198" s="92"/>
      <c r="AP198" s="92"/>
      <c r="AQ198" s="93">
        <f>AM198*I198+AL198</f>
        <v>3.0093639999999997</v>
      </c>
      <c r="AR198" s="93">
        <f>0.1*AQ198</f>
        <v>0.30093639999999999</v>
      </c>
      <c r="AS198" s="94">
        <f>AJ198*3+0.25*AK198</f>
        <v>7</v>
      </c>
      <c r="AT198" s="94">
        <f>SUM(AQ198:AS198)/4</f>
        <v>2.5775750999999998</v>
      </c>
      <c r="AU198" s="93">
        <f>10068.2*J198*POWER(10,-6)</f>
        <v>5.5697282399999999E-2</v>
      </c>
      <c r="AV198" s="94">
        <f t="shared" ref="AV198:AV205" si="332">AU198+AT198+AS198+AR198+AQ198</f>
        <v>12.943572782399999</v>
      </c>
      <c r="AW198" s="95">
        <f>AJ198*H198</f>
        <v>2.088E-5</v>
      </c>
      <c r="AX198" s="95">
        <f>H198*AK198</f>
        <v>4.176E-5</v>
      </c>
      <c r="AY198" s="95">
        <f>H198*AV198</f>
        <v>1.3513089984825598E-4</v>
      </c>
      <c r="BB198" s="98">
        <f>SUM(AW198:AW375)/10</f>
        <v>1.6264789520000007E-3</v>
      </c>
      <c r="BC198" s="98">
        <f>SUM(AX198:AX375)/10</f>
        <v>2.7636615294999962E-2</v>
      </c>
      <c r="BD198" s="98">
        <f>BB198/45</f>
        <v>3.6143976711111128E-5</v>
      </c>
      <c r="BE198" s="98">
        <f>BC198/45</f>
        <v>6.1414700655555471E-4</v>
      </c>
      <c r="BH198" s="3">
        <f>MAX(AV198:AV393)</f>
        <v>89.431945940000006</v>
      </c>
    </row>
    <row r="199" spans="1:60" x14ac:dyDescent="0.3">
      <c r="A199" s="48" t="s">
        <v>633</v>
      </c>
      <c r="B199" s="48" t="str">
        <f>B198</f>
        <v>Трубопровод верхних продуктов от К-303 Рег.№ТТ-383</v>
      </c>
      <c r="C199" s="179" t="s">
        <v>169</v>
      </c>
      <c r="D199" s="49" t="s">
        <v>63</v>
      </c>
      <c r="E199" s="167">
        <f>E198</f>
        <v>9.9999999999999995E-8</v>
      </c>
      <c r="F199" s="168">
        <f>F198</f>
        <v>522</v>
      </c>
      <c r="G199" s="48">
        <v>0.1152</v>
      </c>
      <c r="H199" s="50">
        <f t="shared" ref="H199:H205" si="333">E199*F199*G199</f>
        <v>6.0134399999999993E-6</v>
      </c>
      <c r="I199" s="162">
        <f>I198</f>
        <v>5.532</v>
      </c>
      <c r="J199" s="180">
        <f>0.1*I198</f>
        <v>0.55320000000000003</v>
      </c>
      <c r="K199" s="174" t="s">
        <v>185</v>
      </c>
      <c r="L199" s="178">
        <v>0</v>
      </c>
      <c r="M199" s="92" t="str">
        <f t="shared" si="330"/>
        <v>С198</v>
      </c>
      <c r="N199" s="92" t="str">
        <f t="shared" si="330"/>
        <v>Трубопровод верхних продуктов от К-303 Рег.№ТТ-383</v>
      </c>
      <c r="O199" s="92" t="str">
        <f t="shared" si="331"/>
        <v>Полное-взрыв</v>
      </c>
      <c r="P199" s="92" t="s">
        <v>85</v>
      </c>
      <c r="Q199" s="92" t="s">
        <v>85</v>
      </c>
      <c r="R199" s="92" t="s">
        <v>85</v>
      </c>
      <c r="S199" s="92" t="s">
        <v>85</v>
      </c>
      <c r="T199" s="92">
        <v>0</v>
      </c>
      <c r="U199" s="92">
        <v>52.6</v>
      </c>
      <c r="V199" s="92">
        <v>149.6</v>
      </c>
      <c r="W199" s="92">
        <v>380.6</v>
      </c>
      <c r="X199" s="92">
        <v>643.1</v>
      </c>
      <c r="Y199" s="92" t="s">
        <v>85</v>
      </c>
      <c r="Z199" s="92" t="s">
        <v>85</v>
      </c>
      <c r="AA199" s="92" t="s">
        <v>85</v>
      </c>
      <c r="AB199" s="92" t="s">
        <v>85</v>
      </c>
      <c r="AC199" s="92" t="s">
        <v>85</v>
      </c>
      <c r="AD199" s="92" t="s">
        <v>85</v>
      </c>
      <c r="AE199" s="92" t="s">
        <v>85</v>
      </c>
      <c r="AF199" s="92" t="s">
        <v>85</v>
      </c>
      <c r="AG199" s="92" t="s">
        <v>85</v>
      </c>
      <c r="AH199" s="92" t="s">
        <v>85</v>
      </c>
      <c r="AI199" t="s">
        <v>85</v>
      </c>
      <c r="AJ199" s="52">
        <v>4</v>
      </c>
      <c r="AK199" s="52">
        <v>5</v>
      </c>
      <c r="AL199" s="92">
        <f>AL198</f>
        <v>2.86</v>
      </c>
      <c r="AM199" s="92">
        <f>AM198</f>
        <v>2.7E-2</v>
      </c>
      <c r="AN199" s="92">
        <f>AN198</f>
        <v>20</v>
      </c>
      <c r="AO199" s="92"/>
      <c r="AP199" s="92"/>
      <c r="AQ199" s="93">
        <f>AM199*I199+AL199</f>
        <v>3.0093639999999997</v>
      </c>
      <c r="AR199" s="93">
        <f t="shared" ref="AR199:AR205" si="334">0.1*AQ199</f>
        <v>0.30093639999999999</v>
      </c>
      <c r="AS199" s="94">
        <f t="shared" ref="AS199:AS205" si="335">AJ199*3+0.25*AK199</f>
        <v>13.25</v>
      </c>
      <c r="AT199" s="94">
        <f t="shared" ref="AT199:AT205" si="336">SUM(AQ199:AS199)/4</f>
        <v>4.1400750999999998</v>
      </c>
      <c r="AU199" s="93">
        <f>10068.2*J199*POWER(10,-6)*10</f>
        <v>5.5697282400000006E-2</v>
      </c>
      <c r="AV199" s="94">
        <f t="shared" si="332"/>
        <v>20.756072782400004</v>
      </c>
      <c r="AW199" s="95">
        <f t="shared" ref="AW199:AW205" si="337">AJ199*H199</f>
        <v>2.4053759999999997E-5</v>
      </c>
      <c r="AX199" s="95">
        <f t="shared" ref="AX199:AX205" si="338">H199*AK199</f>
        <v>3.0067199999999996E-5</v>
      </c>
      <c r="AY199" s="95">
        <f t="shared" ref="AY199:AY205" si="339">H199*AV199</f>
        <v>1.2481539831259546E-4</v>
      </c>
    </row>
    <row r="200" spans="1:60" x14ac:dyDescent="0.3">
      <c r="A200" s="48" t="s">
        <v>634</v>
      </c>
      <c r="B200" s="48" t="str">
        <f>B198</f>
        <v>Трубопровод верхних продуктов от К-303 Рег.№ТТ-383</v>
      </c>
      <c r="C200" s="179" t="s">
        <v>336</v>
      </c>
      <c r="D200" s="49" t="s">
        <v>334</v>
      </c>
      <c r="E200" s="167">
        <f>E198</f>
        <v>9.9999999999999995E-8</v>
      </c>
      <c r="F200" s="168">
        <f>F198</f>
        <v>522</v>
      </c>
      <c r="G200" s="48">
        <v>7.6799999999999993E-2</v>
      </c>
      <c r="H200" s="50">
        <f t="shared" si="333"/>
        <v>4.008959999999999E-6</v>
      </c>
      <c r="I200" s="162">
        <f>I198</f>
        <v>5.532</v>
      </c>
      <c r="J200" s="169">
        <f>0.6*I198</f>
        <v>3.3191999999999999</v>
      </c>
      <c r="K200" s="174" t="s">
        <v>186</v>
      </c>
      <c r="L200" s="178">
        <v>5</v>
      </c>
      <c r="M200" s="92" t="str">
        <f t="shared" si="330"/>
        <v>С199</v>
      </c>
      <c r="N200" s="92" t="str">
        <f t="shared" si="330"/>
        <v>Трубопровод верхних продуктов от К-303 Рег.№ТТ-383</v>
      </c>
      <c r="O200" s="92" t="str">
        <f t="shared" si="331"/>
        <v>Полное-огненный шар</v>
      </c>
      <c r="P200" s="92" t="s">
        <v>85</v>
      </c>
      <c r="Q200" s="92" t="s">
        <v>85</v>
      </c>
      <c r="R200" s="92" t="s">
        <v>85</v>
      </c>
      <c r="S200" s="92" t="s">
        <v>85</v>
      </c>
      <c r="T200" s="92" t="s">
        <v>85</v>
      </c>
      <c r="U200" s="92" t="s">
        <v>85</v>
      </c>
      <c r="V200" s="92" t="s">
        <v>85</v>
      </c>
      <c r="W200" s="92" t="s">
        <v>85</v>
      </c>
      <c r="X200" s="92" t="s">
        <v>85</v>
      </c>
      <c r="Y200" s="92" t="s">
        <v>85</v>
      </c>
      <c r="Z200" s="92" t="s">
        <v>85</v>
      </c>
      <c r="AA200" s="92" t="s">
        <v>85</v>
      </c>
      <c r="AB200" s="92" t="s">
        <v>85</v>
      </c>
      <c r="AC200" s="92" t="s">
        <v>85</v>
      </c>
      <c r="AD200" s="92" t="s">
        <v>85</v>
      </c>
      <c r="AE200" s="92">
        <v>43.5</v>
      </c>
      <c r="AF200" s="92">
        <v>75.5</v>
      </c>
      <c r="AG200" s="92">
        <v>94</v>
      </c>
      <c r="AH200" s="92">
        <v>126</v>
      </c>
      <c r="AI200" t="s">
        <v>85</v>
      </c>
      <c r="AJ200" s="92">
        <v>0</v>
      </c>
      <c r="AK200" s="92">
        <v>0</v>
      </c>
      <c r="AL200" s="92">
        <f>AL198</f>
        <v>2.86</v>
      </c>
      <c r="AM200" s="92">
        <f>AM198</f>
        <v>2.7E-2</v>
      </c>
      <c r="AN200" s="92">
        <f>AN198</f>
        <v>20</v>
      </c>
      <c r="AO200" s="92"/>
      <c r="AP200" s="92"/>
      <c r="AQ200" s="93">
        <f>AM200*I200*0.1+AL200</f>
        <v>2.8749363999999997</v>
      </c>
      <c r="AR200" s="93">
        <f t="shared" si="334"/>
        <v>0.28749363999999999</v>
      </c>
      <c r="AS200" s="94">
        <f t="shared" si="335"/>
        <v>0</v>
      </c>
      <c r="AT200" s="94">
        <f t="shared" si="336"/>
        <v>0.79060750999999996</v>
      </c>
      <c r="AU200" s="93">
        <f>1333*J198*POWER(10,-6)</f>
        <v>7.3741559999999998E-3</v>
      </c>
      <c r="AV200" s="94">
        <f t="shared" si="332"/>
        <v>3.9604117059999995</v>
      </c>
      <c r="AW200" s="95">
        <f t="shared" si="337"/>
        <v>0</v>
      </c>
      <c r="AX200" s="95">
        <f t="shared" si="338"/>
        <v>0</v>
      </c>
      <c r="AY200" s="95">
        <f t="shared" si="339"/>
        <v>1.5877132112885753E-5</v>
      </c>
    </row>
    <row r="201" spans="1:60" x14ac:dyDescent="0.3">
      <c r="A201" s="48" t="s">
        <v>635</v>
      </c>
      <c r="B201" s="48" t="str">
        <f>B198</f>
        <v>Трубопровод верхних продуктов от К-303 Рег.№ТТ-383</v>
      </c>
      <c r="C201" s="179" t="s">
        <v>170</v>
      </c>
      <c r="D201" s="49" t="s">
        <v>61</v>
      </c>
      <c r="E201" s="167">
        <f>E198</f>
        <v>9.9999999999999995E-8</v>
      </c>
      <c r="F201" s="168">
        <f>F198</f>
        <v>522</v>
      </c>
      <c r="G201" s="48">
        <v>0.60799999999999998</v>
      </c>
      <c r="H201" s="50">
        <f t="shared" si="333"/>
        <v>3.1737599999999999E-5</v>
      </c>
      <c r="I201" s="162">
        <f>I198</f>
        <v>5.532</v>
      </c>
      <c r="J201" s="171">
        <v>0</v>
      </c>
      <c r="K201" s="174" t="s">
        <v>188</v>
      </c>
      <c r="L201" s="178">
        <v>45390</v>
      </c>
      <c r="M201" s="92" t="str">
        <f t="shared" si="330"/>
        <v>С200</v>
      </c>
      <c r="N201" s="92" t="str">
        <f t="shared" si="330"/>
        <v>Трубопровод верхних продуктов от К-303 Рег.№ТТ-383</v>
      </c>
      <c r="O201" s="92" t="str">
        <f t="shared" si="331"/>
        <v>Полное-ликвидация</v>
      </c>
      <c r="P201" s="92" t="s">
        <v>85</v>
      </c>
      <c r="Q201" s="92" t="s">
        <v>85</v>
      </c>
      <c r="R201" s="92" t="s">
        <v>85</v>
      </c>
      <c r="S201" s="92" t="s">
        <v>85</v>
      </c>
      <c r="T201" s="92" t="s">
        <v>85</v>
      </c>
      <c r="U201" s="92" t="s">
        <v>85</v>
      </c>
      <c r="V201" s="92" t="s">
        <v>85</v>
      </c>
      <c r="W201" s="92" t="s">
        <v>85</v>
      </c>
      <c r="X201" s="92" t="s">
        <v>85</v>
      </c>
      <c r="Y201" s="92" t="s">
        <v>85</v>
      </c>
      <c r="Z201" s="92" t="s">
        <v>85</v>
      </c>
      <c r="AA201" s="92" t="s">
        <v>85</v>
      </c>
      <c r="AB201" s="92" t="s">
        <v>85</v>
      </c>
      <c r="AC201" s="92" t="s">
        <v>85</v>
      </c>
      <c r="AD201" s="92" t="s">
        <v>85</v>
      </c>
      <c r="AE201" s="92" t="s">
        <v>85</v>
      </c>
      <c r="AF201" s="92" t="s">
        <v>85</v>
      </c>
      <c r="AG201" s="92" t="s">
        <v>85</v>
      </c>
      <c r="AH201" s="92" t="s">
        <v>85</v>
      </c>
      <c r="AI201" t="s">
        <v>85</v>
      </c>
      <c r="AJ201" s="92">
        <v>0</v>
      </c>
      <c r="AK201" s="92">
        <v>0</v>
      </c>
      <c r="AL201" s="92">
        <f>AL198</f>
        <v>2.86</v>
      </c>
      <c r="AM201" s="92">
        <f>AM198</f>
        <v>2.7E-2</v>
      </c>
      <c r="AN201" s="92">
        <f>AN198</f>
        <v>20</v>
      </c>
      <c r="AO201" s="92"/>
      <c r="AP201" s="92"/>
      <c r="AQ201" s="93">
        <f>AM201*I201*0.1+AL201</f>
        <v>2.8749363999999997</v>
      </c>
      <c r="AR201" s="93">
        <f t="shared" si="334"/>
        <v>0.28749363999999999</v>
      </c>
      <c r="AS201" s="94">
        <f t="shared" si="335"/>
        <v>0</v>
      </c>
      <c r="AT201" s="94">
        <f t="shared" si="336"/>
        <v>0.79060750999999996</v>
      </c>
      <c r="AU201" s="93">
        <f>1333*J199*POWER(10,-6)</f>
        <v>7.3741560000000004E-4</v>
      </c>
      <c r="AV201" s="94">
        <f t="shared" si="332"/>
        <v>3.9537749655999996</v>
      </c>
      <c r="AW201" s="95">
        <f t="shared" si="337"/>
        <v>0</v>
      </c>
      <c r="AX201" s="95">
        <f t="shared" si="338"/>
        <v>0</v>
      </c>
      <c r="AY201" s="95">
        <f t="shared" si="339"/>
        <v>1.2548332834822656E-4</v>
      </c>
    </row>
    <row r="202" spans="1:60" x14ac:dyDescent="0.3">
      <c r="A202" s="48" t="s">
        <v>636</v>
      </c>
      <c r="B202" s="48" t="str">
        <f>B198</f>
        <v>Трубопровод верхних продуктов от К-303 Рег.№ТТ-383</v>
      </c>
      <c r="C202" s="179" t="s">
        <v>195</v>
      </c>
      <c r="D202" s="49" t="s">
        <v>196</v>
      </c>
      <c r="E202" s="166">
        <v>4.9999999999999998E-7</v>
      </c>
      <c r="F202" s="168">
        <f>F198</f>
        <v>522</v>
      </c>
      <c r="G202" s="48">
        <v>3.5000000000000003E-2</v>
      </c>
      <c r="H202" s="50">
        <f t="shared" si="333"/>
        <v>9.1350000000000015E-6</v>
      </c>
      <c r="I202" s="162">
        <f>0.15*I198</f>
        <v>0.82979999999999998</v>
      </c>
      <c r="J202" s="169">
        <f>I202</f>
        <v>0.82979999999999998</v>
      </c>
      <c r="K202" s="174" t="s">
        <v>189</v>
      </c>
      <c r="L202" s="178">
        <v>3</v>
      </c>
      <c r="M202" s="92" t="str">
        <f t="shared" si="330"/>
        <v>С201</v>
      </c>
      <c r="N202" s="92" t="str">
        <f t="shared" si="330"/>
        <v>Трубопровод верхних продуктов от К-303 Рег.№ТТ-383</v>
      </c>
      <c r="O202" s="92" t="str">
        <f t="shared" si="331"/>
        <v>Частичное-факел</v>
      </c>
      <c r="P202" s="92" t="s">
        <v>85</v>
      </c>
      <c r="Q202" s="92" t="s">
        <v>85</v>
      </c>
      <c r="R202" s="92" t="s">
        <v>85</v>
      </c>
      <c r="S202" s="92" t="s">
        <v>85</v>
      </c>
      <c r="T202" s="92" t="s">
        <v>85</v>
      </c>
      <c r="U202" s="92" t="s">
        <v>85</v>
      </c>
      <c r="V202" s="92" t="s">
        <v>85</v>
      </c>
      <c r="W202" s="92" t="s">
        <v>85</v>
      </c>
      <c r="X202" s="92" t="s">
        <v>85</v>
      </c>
      <c r="Y202" s="92">
        <v>18</v>
      </c>
      <c r="Z202" s="92">
        <v>3</v>
      </c>
      <c r="AA202" s="92" t="s">
        <v>85</v>
      </c>
      <c r="AB202" s="92" t="s">
        <v>85</v>
      </c>
      <c r="AC202" s="92" t="s">
        <v>85</v>
      </c>
      <c r="AD202" s="92" t="s">
        <v>85</v>
      </c>
      <c r="AE202" s="92" t="s">
        <v>85</v>
      </c>
      <c r="AF202" s="92" t="s">
        <v>85</v>
      </c>
      <c r="AG202" s="92" t="s">
        <v>85</v>
      </c>
      <c r="AH202" s="92" t="s">
        <v>85</v>
      </c>
      <c r="AI202" t="s">
        <v>85</v>
      </c>
      <c r="AJ202" s="92">
        <v>0</v>
      </c>
      <c r="AK202" s="92">
        <v>2</v>
      </c>
      <c r="AL202" s="92">
        <f>0.1*$AL$2</f>
        <v>0.25</v>
      </c>
      <c r="AM202" s="92">
        <f>AM198</f>
        <v>2.7E-2</v>
      </c>
      <c r="AN202" s="92">
        <f>ROUNDUP(AN198/3,0)</f>
        <v>7</v>
      </c>
      <c r="AO202" s="92"/>
      <c r="AP202" s="92"/>
      <c r="AQ202" s="93">
        <f>AM202*I202+AL202</f>
        <v>0.2724046</v>
      </c>
      <c r="AR202" s="93">
        <f t="shared" si="334"/>
        <v>2.7240460000000001E-2</v>
      </c>
      <c r="AS202" s="94">
        <f t="shared" si="335"/>
        <v>0.5</v>
      </c>
      <c r="AT202" s="94">
        <f t="shared" si="336"/>
        <v>0.199911265</v>
      </c>
      <c r="AU202" s="93">
        <f>10068.2*J202*POWER(10,-6)</f>
        <v>8.3545923599999995E-3</v>
      </c>
      <c r="AV202" s="94">
        <f t="shared" si="332"/>
        <v>1.00791091736</v>
      </c>
      <c r="AW202" s="95">
        <f t="shared" si="337"/>
        <v>0</v>
      </c>
      <c r="AX202" s="95">
        <f t="shared" si="338"/>
        <v>1.8270000000000003E-5</v>
      </c>
      <c r="AY202" s="95">
        <f t="shared" si="339"/>
        <v>9.2072662300836026E-6</v>
      </c>
    </row>
    <row r="203" spans="1:60" x14ac:dyDescent="0.3">
      <c r="A203" s="48" t="s">
        <v>637</v>
      </c>
      <c r="B203" s="48" t="str">
        <f>B198</f>
        <v>Трубопровод верхних продуктов от К-303 Рег.№ТТ-383</v>
      </c>
      <c r="C203" s="179" t="s">
        <v>197</v>
      </c>
      <c r="D203" s="49" t="s">
        <v>198</v>
      </c>
      <c r="E203" s="167">
        <f>E202</f>
        <v>4.9999999999999998E-7</v>
      </c>
      <c r="F203" s="168">
        <v>635</v>
      </c>
      <c r="G203" s="48">
        <v>8.3000000000000001E-3</v>
      </c>
      <c r="H203" s="50">
        <f t="shared" si="333"/>
        <v>2.6352499999999999E-6</v>
      </c>
      <c r="I203" s="162">
        <f>I202</f>
        <v>0.82979999999999998</v>
      </c>
      <c r="J203" s="169">
        <f>J199*0.15</f>
        <v>8.2979999999999998E-2</v>
      </c>
      <c r="K203" s="173" t="s">
        <v>200</v>
      </c>
      <c r="L203" s="230">
        <v>19</v>
      </c>
      <c r="M203" s="92" t="str">
        <f t="shared" si="330"/>
        <v>С202</v>
      </c>
      <c r="N203" s="92" t="str">
        <f t="shared" si="330"/>
        <v>Трубопровод верхних продуктов от К-303 Рег.№ТТ-383</v>
      </c>
      <c r="O203" s="92" t="str">
        <f t="shared" si="331"/>
        <v>Частичное-взрыв</v>
      </c>
      <c r="P203" s="92" t="s">
        <v>85</v>
      </c>
      <c r="Q203" s="92" t="s">
        <v>85</v>
      </c>
      <c r="R203" s="92" t="s">
        <v>85</v>
      </c>
      <c r="S203" s="92" t="s">
        <v>85</v>
      </c>
      <c r="T203" s="92">
        <v>0</v>
      </c>
      <c r="U203" s="92">
        <v>28.1</v>
      </c>
      <c r="V203" s="92">
        <v>79.599999999999994</v>
      </c>
      <c r="W203" s="92">
        <v>202.1</v>
      </c>
      <c r="X203" s="92">
        <v>341.6</v>
      </c>
      <c r="Y203" s="92" t="s">
        <v>85</v>
      </c>
      <c r="Z203" s="92" t="s">
        <v>85</v>
      </c>
      <c r="AA203" s="92" t="s">
        <v>85</v>
      </c>
      <c r="AB203" s="92" t="s">
        <v>85</v>
      </c>
      <c r="AC203" s="92" t="s">
        <v>85</v>
      </c>
      <c r="AD203" s="92" t="s">
        <v>85</v>
      </c>
      <c r="AE203" s="92" t="s">
        <v>85</v>
      </c>
      <c r="AF203" s="92" t="s">
        <v>85</v>
      </c>
      <c r="AG203" s="92" t="s">
        <v>85</v>
      </c>
      <c r="AH203" s="92" t="s">
        <v>85</v>
      </c>
      <c r="AI203" t="s">
        <v>85</v>
      </c>
      <c r="AJ203" s="92">
        <v>0</v>
      </c>
      <c r="AK203" s="92">
        <v>1</v>
      </c>
      <c r="AL203" s="92">
        <f>0.1*$AL$2</f>
        <v>0.25</v>
      </c>
      <c r="AM203" s="92">
        <f>AM198</f>
        <v>2.7E-2</v>
      </c>
      <c r="AN203" s="92">
        <f>AN202</f>
        <v>7</v>
      </c>
      <c r="AO203" s="92"/>
      <c r="AP203" s="92"/>
      <c r="AQ203" s="93">
        <f t="shared" ref="AQ203:AQ204" si="340">AM203*I203+AL203</f>
        <v>0.2724046</v>
      </c>
      <c r="AR203" s="93">
        <f t="shared" si="334"/>
        <v>2.7240460000000001E-2</v>
      </c>
      <c r="AS203" s="94">
        <f t="shared" si="335"/>
        <v>0.25</v>
      </c>
      <c r="AT203" s="94">
        <f t="shared" si="336"/>
        <v>0.137411265</v>
      </c>
      <c r="AU203" s="93">
        <f>10068.2*J203*POWER(10,-6)*10</f>
        <v>8.3545923599999995E-3</v>
      </c>
      <c r="AV203" s="94">
        <f t="shared" si="332"/>
        <v>0.69541091736000005</v>
      </c>
      <c r="AW203" s="95">
        <f t="shared" si="337"/>
        <v>0</v>
      </c>
      <c r="AX203" s="95">
        <f t="shared" si="338"/>
        <v>2.6352499999999999E-6</v>
      </c>
      <c r="AY203" s="95">
        <f t="shared" si="339"/>
        <v>1.8325816199729401E-6</v>
      </c>
    </row>
    <row r="204" spans="1:60" x14ac:dyDescent="0.3">
      <c r="A204" s="48" t="s">
        <v>638</v>
      </c>
      <c r="B204" s="48" t="str">
        <f>B198</f>
        <v>Трубопровод верхних продуктов от К-303 Рег.№ТТ-383</v>
      </c>
      <c r="C204" s="179" t="s">
        <v>172</v>
      </c>
      <c r="D204" s="49" t="s">
        <v>174</v>
      </c>
      <c r="E204" s="167">
        <f>E202</f>
        <v>4.9999999999999998E-7</v>
      </c>
      <c r="F204" s="168">
        <f>F198</f>
        <v>522</v>
      </c>
      <c r="G204" s="48">
        <v>2.64E-2</v>
      </c>
      <c r="H204" s="50">
        <f t="shared" si="333"/>
        <v>6.8904000000000001E-6</v>
      </c>
      <c r="I204" s="162">
        <f>0.15*I198</f>
        <v>0.82979999999999998</v>
      </c>
      <c r="J204" s="169">
        <f>J200*0.15</f>
        <v>0.49787999999999999</v>
      </c>
      <c r="K204" s="174"/>
      <c r="L204" s="178"/>
      <c r="M204" s="92" t="str">
        <f t="shared" si="330"/>
        <v>С203</v>
      </c>
      <c r="N204" s="92" t="str">
        <f t="shared" si="330"/>
        <v>Трубопровод верхних продуктов от К-303 Рег.№ТТ-383</v>
      </c>
      <c r="O204" s="92" t="str">
        <f t="shared" si="331"/>
        <v>Частичное-пожар-вспышка</v>
      </c>
      <c r="P204" s="92" t="s">
        <v>85</v>
      </c>
      <c r="Q204" s="92" t="s">
        <v>85</v>
      </c>
      <c r="R204" s="92" t="s">
        <v>85</v>
      </c>
      <c r="S204" s="92" t="s">
        <v>85</v>
      </c>
      <c r="T204" s="92" t="s">
        <v>85</v>
      </c>
      <c r="U204" s="92" t="s">
        <v>85</v>
      </c>
      <c r="V204" s="92" t="s">
        <v>85</v>
      </c>
      <c r="W204" s="92" t="s">
        <v>85</v>
      </c>
      <c r="X204" s="92" t="s">
        <v>85</v>
      </c>
      <c r="Y204" s="92" t="s">
        <v>85</v>
      </c>
      <c r="Z204" s="92" t="s">
        <v>85</v>
      </c>
      <c r="AA204" s="92">
        <v>26.63</v>
      </c>
      <c r="AB204" s="92">
        <v>31.96</v>
      </c>
      <c r="AC204" s="92" t="s">
        <v>85</v>
      </c>
      <c r="AD204" s="92" t="s">
        <v>85</v>
      </c>
      <c r="AE204" s="92" t="s">
        <v>85</v>
      </c>
      <c r="AF204" s="92" t="s">
        <v>85</v>
      </c>
      <c r="AG204" s="92" t="s">
        <v>85</v>
      </c>
      <c r="AH204" s="92" t="s">
        <v>85</v>
      </c>
      <c r="AI204" t="s">
        <v>85</v>
      </c>
      <c r="AJ204" s="92">
        <v>0</v>
      </c>
      <c r="AK204" s="92">
        <v>1</v>
      </c>
      <c r="AL204" s="92">
        <f>0.1*$AL$2</f>
        <v>0.25</v>
      </c>
      <c r="AM204" s="92">
        <f>AM198</f>
        <v>2.7E-2</v>
      </c>
      <c r="AN204" s="92">
        <f>ROUNDUP(AN198/3,0)</f>
        <v>7</v>
      </c>
      <c r="AO204" s="92"/>
      <c r="AP204" s="92"/>
      <c r="AQ204" s="93">
        <f t="shared" si="340"/>
        <v>0.2724046</v>
      </c>
      <c r="AR204" s="93">
        <f t="shared" si="334"/>
        <v>2.7240460000000001E-2</v>
      </c>
      <c r="AS204" s="94">
        <f t="shared" si="335"/>
        <v>0.25</v>
      </c>
      <c r="AT204" s="94">
        <f t="shared" si="336"/>
        <v>0.137411265</v>
      </c>
      <c r="AU204" s="93">
        <f>10068.2*J204*POWER(10,-6)*10</f>
        <v>5.0127554159999997E-2</v>
      </c>
      <c r="AV204" s="94">
        <f t="shared" si="332"/>
        <v>0.73718387916000006</v>
      </c>
      <c r="AW204" s="95">
        <f t="shared" si="337"/>
        <v>0</v>
      </c>
      <c r="AX204" s="95">
        <f t="shared" si="338"/>
        <v>6.8904000000000001E-6</v>
      </c>
      <c r="AY204" s="95">
        <f t="shared" si="339"/>
        <v>5.0794918009640642E-6</v>
      </c>
    </row>
    <row r="205" spans="1:60" ht="15" thickBot="1" x14ac:dyDescent="0.35">
      <c r="A205" s="48" t="s">
        <v>639</v>
      </c>
      <c r="B205" s="48" t="str">
        <f>B198</f>
        <v>Трубопровод верхних продуктов от К-303 Рег.№ТТ-383</v>
      </c>
      <c r="C205" s="179" t="s">
        <v>173</v>
      </c>
      <c r="D205" s="49" t="s">
        <v>62</v>
      </c>
      <c r="E205" s="167">
        <f>E202</f>
        <v>4.9999999999999998E-7</v>
      </c>
      <c r="F205" s="168">
        <f>F198</f>
        <v>522</v>
      </c>
      <c r="G205" s="48">
        <v>0.93030000000000002</v>
      </c>
      <c r="H205" s="50">
        <f t="shared" si="333"/>
        <v>2.428083E-4</v>
      </c>
      <c r="I205" s="162">
        <f>0.15*I198</f>
        <v>0.82979999999999998</v>
      </c>
      <c r="J205" s="171">
        <v>0</v>
      </c>
      <c r="K205" s="175"/>
      <c r="L205" s="176"/>
      <c r="M205" s="92" t="str">
        <f t="shared" si="330"/>
        <v>С204</v>
      </c>
      <c r="N205" s="92" t="str">
        <f t="shared" si="330"/>
        <v>Трубопровод верхних продуктов от К-303 Рег.№ТТ-383</v>
      </c>
      <c r="O205" s="92" t="str">
        <f t="shared" si="331"/>
        <v>Частичное-ликвидация</v>
      </c>
      <c r="P205" s="92" t="s">
        <v>85</v>
      </c>
      <c r="Q205" s="92" t="s">
        <v>85</v>
      </c>
      <c r="R205" s="92" t="s">
        <v>85</v>
      </c>
      <c r="S205" s="92" t="s">
        <v>85</v>
      </c>
      <c r="T205" s="92" t="s">
        <v>85</v>
      </c>
      <c r="U205" s="92" t="s">
        <v>85</v>
      </c>
      <c r="V205" s="92" t="s">
        <v>85</v>
      </c>
      <c r="W205" s="92" t="s">
        <v>85</v>
      </c>
      <c r="X205" s="92" t="s">
        <v>85</v>
      </c>
      <c r="Y205" s="92" t="s">
        <v>85</v>
      </c>
      <c r="Z205" s="92" t="s">
        <v>85</v>
      </c>
      <c r="AA205" s="92" t="s">
        <v>85</v>
      </c>
      <c r="AB205" s="92" t="s">
        <v>85</v>
      </c>
      <c r="AC205" s="92" t="s">
        <v>85</v>
      </c>
      <c r="AD205" s="92" t="s">
        <v>85</v>
      </c>
      <c r="AE205" s="92" t="s">
        <v>85</v>
      </c>
      <c r="AF205" s="92" t="s">
        <v>85</v>
      </c>
      <c r="AG205" s="92" t="s">
        <v>85</v>
      </c>
      <c r="AH205" s="92" t="s">
        <v>85</v>
      </c>
      <c r="AI205" t="s">
        <v>85</v>
      </c>
      <c r="AJ205" s="92">
        <v>0</v>
      </c>
      <c r="AK205" s="92">
        <v>0</v>
      </c>
      <c r="AL205" s="92">
        <f>0.1*$AL$2</f>
        <v>0.25</v>
      </c>
      <c r="AM205" s="92">
        <f>AM198</f>
        <v>2.7E-2</v>
      </c>
      <c r="AN205" s="92">
        <f>ROUNDUP(AN198/3,0)</f>
        <v>7</v>
      </c>
      <c r="AO205" s="92"/>
      <c r="AP205" s="92"/>
      <c r="AQ205" s="93">
        <f>AM205*I205*0.1+AL205</f>
        <v>0.25224046</v>
      </c>
      <c r="AR205" s="93">
        <f t="shared" si="334"/>
        <v>2.5224046E-2</v>
      </c>
      <c r="AS205" s="94">
        <f t="shared" si="335"/>
        <v>0</v>
      </c>
      <c r="AT205" s="94">
        <f t="shared" si="336"/>
        <v>6.93661265E-2</v>
      </c>
      <c r="AU205" s="93">
        <f>1333*J204*POWER(10,-6)</f>
        <v>6.6367404000000001E-4</v>
      </c>
      <c r="AV205" s="94">
        <f t="shared" si="332"/>
        <v>0.34749430654000002</v>
      </c>
      <c r="AW205" s="95">
        <f t="shared" si="337"/>
        <v>0</v>
      </c>
      <c r="AX205" s="95">
        <f t="shared" si="338"/>
        <v>0</v>
      </c>
      <c r="AY205" s="95">
        <f t="shared" si="339"/>
        <v>8.4374501830656283E-5</v>
      </c>
    </row>
    <row r="206" spans="1:60" ht="18" customHeight="1" x14ac:dyDescent="0.3">
      <c r="A206" s="48" t="s">
        <v>640</v>
      </c>
      <c r="B206" s="163" t="s">
        <v>364</v>
      </c>
      <c r="C206" s="179" t="s">
        <v>191</v>
      </c>
      <c r="D206" s="49" t="s">
        <v>339</v>
      </c>
      <c r="E206" s="166">
        <v>9.9999999999999995E-8</v>
      </c>
      <c r="F206" s="163">
        <v>489</v>
      </c>
      <c r="G206" s="48">
        <v>0.2</v>
      </c>
      <c r="H206" s="50">
        <f>E206*F206*G206</f>
        <v>9.7799999999999995E-6</v>
      </c>
      <c r="I206" s="164">
        <f>4.61*1.36</f>
        <v>6.2696000000000005</v>
      </c>
      <c r="J206" s="169">
        <f>I206</f>
        <v>6.2696000000000005</v>
      </c>
      <c r="K206" s="172" t="s">
        <v>184</v>
      </c>
      <c r="L206" s="177">
        <v>0</v>
      </c>
      <c r="M206" s="92" t="str">
        <f t="shared" ref="M206:N213" si="341">A206</f>
        <v>С205</v>
      </c>
      <c r="N206" s="92" t="str">
        <f t="shared" si="341"/>
        <v>Трубопровод бутана из К-306 Рег.№ТТ-441</v>
      </c>
      <c r="O206" s="92" t="str">
        <f t="shared" ref="O206:O213" si="342">D206</f>
        <v>Полное-факельное горение</v>
      </c>
      <c r="P206" s="92" t="s">
        <v>85</v>
      </c>
      <c r="Q206" s="92" t="s">
        <v>85</v>
      </c>
      <c r="R206" s="92" t="s">
        <v>85</v>
      </c>
      <c r="S206" s="92" t="s">
        <v>85</v>
      </c>
      <c r="T206" s="92" t="s">
        <v>85</v>
      </c>
      <c r="U206" s="92" t="s">
        <v>85</v>
      </c>
      <c r="V206" s="92" t="s">
        <v>85</v>
      </c>
      <c r="W206" s="92" t="s">
        <v>85</v>
      </c>
      <c r="X206" s="92" t="s">
        <v>85</v>
      </c>
      <c r="Y206" s="92">
        <v>28</v>
      </c>
      <c r="Z206" s="92">
        <v>5</v>
      </c>
      <c r="AA206" s="92" t="s">
        <v>85</v>
      </c>
      <c r="AB206" s="92" t="s">
        <v>85</v>
      </c>
      <c r="AC206" s="92" t="s">
        <v>85</v>
      </c>
      <c r="AD206" s="92" t="s">
        <v>85</v>
      </c>
      <c r="AE206" s="92" t="s">
        <v>85</v>
      </c>
      <c r="AF206" s="92" t="s">
        <v>85</v>
      </c>
      <c r="AG206" s="92" t="s">
        <v>85</v>
      </c>
      <c r="AH206" s="92" t="s">
        <v>85</v>
      </c>
      <c r="AI206" t="s">
        <v>85</v>
      </c>
      <c r="AJ206" s="52">
        <v>2</v>
      </c>
      <c r="AK206" s="52">
        <v>4</v>
      </c>
      <c r="AL206" s="165">
        <v>2.86</v>
      </c>
      <c r="AM206" s="165">
        <v>2.7E-2</v>
      </c>
      <c r="AN206" s="165">
        <v>20</v>
      </c>
      <c r="AO206" s="92"/>
      <c r="AP206" s="92"/>
      <c r="AQ206" s="93">
        <f>AM206*I206+AL206</f>
        <v>3.0292791999999999</v>
      </c>
      <c r="AR206" s="93">
        <f>0.1*AQ206</f>
        <v>0.30292792000000002</v>
      </c>
      <c r="AS206" s="94">
        <f>AJ206*3+0.25*AK206</f>
        <v>7</v>
      </c>
      <c r="AT206" s="94">
        <f>SUM(AQ206:AS206)/4</f>
        <v>2.5830517799999999</v>
      </c>
      <c r="AU206" s="93">
        <f>10068.2*J206*POWER(10,-6)</f>
        <v>6.3123586719999999E-2</v>
      </c>
      <c r="AV206" s="94">
        <f t="shared" ref="AV206:AV213" si="343">AU206+AT206+AS206+AR206+AQ206</f>
        <v>12.978382486719999</v>
      </c>
      <c r="AW206" s="95">
        <f>AJ206*H206</f>
        <v>1.9559999999999999E-5</v>
      </c>
      <c r="AX206" s="95">
        <f>H206*AK206</f>
        <v>3.9119999999999998E-5</v>
      </c>
      <c r="AY206" s="95">
        <f>H206*AV206</f>
        <v>1.269285807201216E-4</v>
      </c>
    </row>
    <row r="207" spans="1:60" x14ac:dyDescent="0.3">
      <c r="A207" s="48" t="s">
        <v>641</v>
      </c>
      <c r="B207" s="48" t="str">
        <f>B206</f>
        <v>Трубопровод бутана из К-306 Рег.№ТТ-441</v>
      </c>
      <c r="C207" s="179" t="s">
        <v>169</v>
      </c>
      <c r="D207" s="49" t="s">
        <v>63</v>
      </c>
      <c r="E207" s="167">
        <f>E206</f>
        <v>9.9999999999999995E-8</v>
      </c>
      <c r="F207" s="168">
        <f>F206</f>
        <v>489</v>
      </c>
      <c r="G207" s="48">
        <v>0.1152</v>
      </c>
      <c r="H207" s="50">
        <f t="shared" ref="H207:H213" si="344">E207*F207*G207</f>
        <v>5.6332799999999994E-6</v>
      </c>
      <c r="I207" s="162">
        <f>I206</f>
        <v>6.2696000000000005</v>
      </c>
      <c r="J207" s="180">
        <f>0.1*I206</f>
        <v>0.62696000000000007</v>
      </c>
      <c r="K207" s="174" t="s">
        <v>185</v>
      </c>
      <c r="L207" s="178">
        <v>0</v>
      </c>
      <c r="M207" s="92" t="str">
        <f t="shared" si="341"/>
        <v>С206</v>
      </c>
      <c r="N207" s="92" t="str">
        <f t="shared" si="341"/>
        <v>Трубопровод бутана из К-306 Рег.№ТТ-441</v>
      </c>
      <c r="O207" s="92" t="str">
        <f t="shared" si="342"/>
        <v>Полное-взрыв</v>
      </c>
      <c r="P207" s="92" t="s">
        <v>85</v>
      </c>
      <c r="Q207" s="92" t="s">
        <v>85</v>
      </c>
      <c r="R207" s="92" t="s">
        <v>85</v>
      </c>
      <c r="S207" s="92" t="s">
        <v>85</v>
      </c>
      <c r="T207" s="92">
        <v>0</v>
      </c>
      <c r="U207" s="92">
        <v>54.6</v>
      </c>
      <c r="V207" s="92">
        <v>156.1</v>
      </c>
      <c r="W207" s="92">
        <v>396.6</v>
      </c>
      <c r="X207" s="92">
        <v>670.6</v>
      </c>
      <c r="Y207" s="92" t="s">
        <v>85</v>
      </c>
      <c r="Z207" s="92" t="s">
        <v>85</v>
      </c>
      <c r="AA207" s="92" t="s">
        <v>85</v>
      </c>
      <c r="AB207" s="92" t="s">
        <v>85</v>
      </c>
      <c r="AC207" s="92" t="s">
        <v>85</v>
      </c>
      <c r="AD207" s="92" t="s">
        <v>85</v>
      </c>
      <c r="AE207" s="92" t="s">
        <v>85</v>
      </c>
      <c r="AF207" s="92" t="s">
        <v>85</v>
      </c>
      <c r="AG207" s="92" t="s">
        <v>85</v>
      </c>
      <c r="AH207" s="92" t="s">
        <v>85</v>
      </c>
      <c r="AI207" t="s">
        <v>85</v>
      </c>
      <c r="AJ207" s="52">
        <v>4</v>
      </c>
      <c r="AK207" s="52">
        <v>5</v>
      </c>
      <c r="AL207" s="92">
        <f>AL206</f>
        <v>2.86</v>
      </c>
      <c r="AM207" s="92">
        <f>AM206</f>
        <v>2.7E-2</v>
      </c>
      <c r="AN207" s="92">
        <f>AN206</f>
        <v>20</v>
      </c>
      <c r="AO207" s="92"/>
      <c r="AP207" s="92"/>
      <c r="AQ207" s="93">
        <f>AM207*I207+AL207</f>
        <v>3.0292791999999999</v>
      </c>
      <c r="AR207" s="93">
        <f t="shared" ref="AR207:AR213" si="345">0.1*AQ207</f>
        <v>0.30292792000000002</v>
      </c>
      <c r="AS207" s="94">
        <f t="shared" ref="AS207:AS213" si="346">AJ207*3+0.25*AK207</f>
        <v>13.25</v>
      </c>
      <c r="AT207" s="94">
        <f t="shared" ref="AT207:AT213" si="347">SUM(AQ207:AS207)/4</f>
        <v>4.1455517799999999</v>
      </c>
      <c r="AU207" s="93">
        <f>10068.2*J207*POWER(10,-6)*10</f>
        <v>6.3123586720000013E-2</v>
      </c>
      <c r="AV207" s="94">
        <f t="shared" si="343"/>
        <v>20.790882486720001</v>
      </c>
      <c r="AW207" s="95">
        <f t="shared" ref="AW207:AW213" si="348">AJ207*H207</f>
        <v>2.2533119999999997E-5</v>
      </c>
      <c r="AX207" s="95">
        <f t="shared" ref="AX207:AX213" si="349">H207*AK207</f>
        <v>2.8166399999999995E-5</v>
      </c>
      <c r="AY207" s="95">
        <f t="shared" ref="AY207:AY213" si="350">H207*AV207</f>
        <v>1.1712086249479003E-4</v>
      </c>
    </row>
    <row r="208" spans="1:60" x14ac:dyDescent="0.3">
      <c r="A208" s="48" t="s">
        <v>642</v>
      </c>
      <c r="B208" s="48" t="str">
        <f>B206</f>
        <v>Трубопровод бутана из К-306 Рег.№ТТ-441</v>
      </c>
      <c r="C208" s="179" t="s">
        <v>336</v>
      </c>
      <c r="D208" s="49" t="s">
        <v>334</v>
      </c>
      <c r="E208" s="167">
        <f>E206</f>
        <v>9.9999999999999995E-8</v>
      </c>
      <c r="F208" s="168">
        <f>F206</f>
        <v>489</v>
      </c>
      <c r="G208" s="48">
        <v>7.6799999999999993E-2</v>
      </c>
      <c r="H208" s="50">
        <f t="shared" si="344"/>
        <v>3.7555199999999992E-6</v>
      </c>
      <c r="I208" s="162">
        <f>I206</f>
        <v>6.2696000000000005</v>
      </c>
      <c r="J208" s="169">
        <f>0.6*I206</f>
        <v>3.7617600000000002</v>
      </c>
      <c r="K208" s="174" t="s">
        <v>186</v>
      </c>
      <c r="L208" s="178">
        <v>5</v>
      </c>
      <c r="M208" s="92" t="str">
        <f t="shared" si="341"/>
        <v>С207</v>
      </c>
      <c r="N208" s="92" t="str">
        <f t="shared" si="341"/>
        <v>Трубопровод бутана из К-306 Рег.№ТТ-441</v>
      </c>
      <c r="O208" s="92" t="str">
        <f t="shared" si="342"/>
        <v>Полное-огненный шар</v>
      </c>
      <c r="P208" s="92" t="s">
        <v>85</v>
      </c>
      <c r="Q208" s="92" t="s">
        <v>85</v>
      </c>
      <c r="R208" s="92" t="s">
        <v>85</v>
      </c>
      <c r="S208" s="92" t="s">
        <v>85</v>
      </c>
      <c r="T208" s="92" t="s">
        <v>85</v>
      </c>
      <c r="U208" s="92" t="s">
        <v>85</v>
      </c>
      <c r="V208" s="92" t="s">
        <v>85</v>
      </c>
      <c r="W208" s="92" t="s">
        <v>85</v>
      </c>
      <c r="X208" s="92" t="s">
        <v>85</v>
      </c>
      <c r="Y208" s="92" t="s">
        <v>85</v>
      </c>
      <c r="Z208" s="92" t="s">
        <v>85</v>
      </c>
      <c r="AA208" s="92" t="s">
        <v>85</v>
      </c>
      <c r="AB208" s="92" t="s">
        <v>85</v>
      </c>
      <c r="AC208" s="92" t="s">
        <v>85</v>
      </c>
      <c r="AD208" s="92" t="s">
        <v>85</v>
      </c>
      <c r="AE208" s="92">
        <v>47.5</v>
      </c>
      <c r="AF208" s="92">
        <v>81</v>
      </c>
      <c r="AG208" s="92">
        <v>100</v>
      </c>
      <c r="AH208" s="92">
        <v>133</v>
      </c>
      <c r="AI208" t="s">
        <v>85</v>
      </c>
      <c r="AJ208" s="92">
        <v>0</v>
      </c>
      <c r="AK208" s="92">
        <v>0</v>
      </c>
      <c r="AL208" s="92">
        <f>AL206</f>
        <v>2.86</v>
      </c>
      <c r="AM208" s="92">
        <f>AM206</f>
        <v>2.7E-2</v>
      </c>
      <c r="AN208" s="92">
        <f>AN206</f>
        <v>20</v>
      </c>
      <c r="AO208" s="92"/>
      <c r="AP208" s="92"/>
      <c r="AQ208" s="93">
        <f>AM208*I208*0.1+AL208</f>
        <v>2.87692792</v>
      </c>
      <c r="AR208" s="93">
        <f t="shared" si="345"/>
        <v>0.28769279200000003</v>
      </c>
      <c r="AS208" s="94">
        <f t="shared" si="346"/>
        <v>0</v>
      </c>
      <c r="AT208" s="94">
        <f t="shared" si="347"/>
        <v>0.79115517800000001</v>
      </c>
      <c r="AU208" s="93">
        <f>1333*J206*POWER(10,-6)</f>
        <v>8.3573768E-3</v>
      </c>
      <c r="AV208" s="94">
        <f t="shared" si="343"/>
        <v>3.9641332668000002</v>
      </c>
      <c r="AW208" s="95">
        <f t="shared" si="348"/>
        <v>0</v>
      </c>
      <c r="AX208" s="95">
        <f t="shared" si="349"/>
        <v>0</v>
      </c>
      <c r="AY208" s="95">
        <f t="shared" si="350"/>
        <v>1.4887381766132733E-5</v>
      </c>
    </row>
    <row r="209" spans="1:51" x14ac:dyDescent="0.3">
      <c r="A209" s="48" t="s">
        <v>643</v>
      </c>
      <c r="B209" s="48" t="str">
        <f>B206</f>
        <v>Трубопровод бутана из К-306 Рег.№ТТ-441</v>
      </c>
      <c r="C209" s="179" t="s">
        <v>170</v>
      </c>
      <c r="D209" s="49" t="s">
        <v>61</v>
      </c>
      <c r="E209" s="167">
        <f>E206</f>
        <v>9.9999999999999995E-8</v>
      </c>
      <c r="F209" s="168">
        <f>F206</f>
        <v>489</v>
      </c>
      <c r="G209" s="48">
        <v>0.60799999999999998</v>
      </c>
      <c r="H209" s="50">
        <f t="shared" si="344"/>
        <v>2.9731199999999998E-5</v>
      </c>
      <c r="I209" s="162">
        <f>I206</f>
        <v>6.2696000000000005</v>
      </c>
      <c r="J209" s="171">
        <v>0</v>
      </c>
      <c r="K209" s="174" t="s">
        <v>188</v>
      </c>
      <c r="L209" s="178">
        <v>45390</v>
      </c>
      <c r="M209" s="92" t="str">
        <f t="shared" si="341"/>
        <v>С208</v>
      </c>
      <c r="N209" s="92" t="str">
        <f t="shared" si="341"/>
        <v>Трубопровод бутана из К-306 Рег.№ТТ-441</v>
      </c>
      <c r="O209" s="92" t="str">
        <f t="shared" si="342"/>
        <v>Полное-ликвидация</v>
      </c>
      <c r="P209" s="92" t="s">
        <v>85</v>
      </c>
      <c r="Q209" s="92" t="s">
        <v>85</v>
      </c>
      <c r="R209" s="92" t="s">
        <v>85</v>
      </c>
      <c r="S209" s="92" t="s">
        <v>85</v>
      </c>
      <c r="T209" s="92" t="s">
        <v>85</v>
      </c>
      <c r="U209" s="92" t="s">
        <v>85</v>
      </c>
      <c r="V209" s="92" t="s">
        <v>85</v>
      </c>
      <c r="W209" s="92" t="s">
        <v>85</v>
      </c>
      <c r="X209" s="92" t="s">
        <v>85</v>
      </c>
      <c r="Y209" s="92" t="s">
        <v>85</v>
      </c>
      <c r="Z209" s="92" t="s">
        <v>85</v>
      </c>
      <c r="AA209" s="92" t="s">
        <v>85</v>
      </c>
      <c r="AB209" s="92" t="s">
        <v>85</v>
      </c>
      <c r="AC209" s="92" t="s">
        <v>85</v>
      </c>
      <c r="AD209" s="92" t="s">
        <v>85</v>
      </c>
      <c r="AE209" s="92" t="s">
        <v>85</v>
      </c>
      <c r="AF209" s="92" t="s">
        <v>85</v>
      </c>
      <c r="AG209" s="92" t="s">
        <v>85</v>
      </c>
      <c r="AH209" s="92" t="s">
        <v>85</v>
      </c>
      <c r="AI209" t="s">
        <v>85</v>
      </c>
      <c r="AJ209" s="92">
        <v>0</v>
      </c>
      <c r="AK209" s="92">
        <v>0</v>
      </c>
      <c r="AL209" s="92">
        <f>AL206</f>
        <v>2.86</v>
      </c>
      <c r="AM209" s="92">
        <f>AM206</f>
        <v>2.7E-2</v>
      </c>
      <c r="AN209" s="92">
        <f>AN206</f>
        <v>20</v>
      </c>
      <c r="AO209" s="92"/>
      <c r="AP209" s="92"/>
      <c r="AQ209" s="93">
        <f>AM209*I209*0.1+AL209</f>
        <v>2.87692792</v>
      </c>
      <c r="AR209" s="93">
        <f t="shared" si="345"/>
        <v>0.28769279200000003</v>
      </c>
      <c r="AS209" s="94">
        <f t="shared" si="346"/>
        <v>0</v>
      </c>
      <c r="AT209" s="94">
        <f t="shared" si="347"/>
        <v>0.79115517800000001</v>
      </c>
      <c r="AU209" s="93">
        <f>1333*J207*POWER(10,-6)</f>
        <v>8.3573768000000002E-4</v>
      </c>
      <c r="AV209" s="94">
        <f t="shared" si="343"/>
        <v>3.9566116276800001</v>
      </c>
      <c r="AW209" s="95">
        <f t="shared" si="348"/>
        <v>0</v>
      </c>
      <c r="AX209" s="95">
        <f t="shared" si="349"/>
        <v>0</v>
      </c>
      <c r="AY209" s="95">
        <f t="shared" si="350"/>
        <v>1.1763481162487961E-4</v>
      </c>
    </row>
    <row r="210" spans="1:51" x14ac:dyDescent="0.3">
      <c r="A210" s="48" t="s">
        <v>644</v>
      </c>
      <c r="B210" s="48" t="str">
        <f>B206</f>
        <v>Трубопровод бутана из К-306 Рег.№ТТ-441</v>
      </c>
      <c r="C210" s="179" t="s">
        <v>195</v>
      </c>
      <c r="D210" s="49" t="s">
        <v>196</v>
      </c>
      <c r="E210" s="166">
        <v>4.9999999999999998E-7</v>
      </c>
      <c r="F210" s="168">
        <f>F206</f>
        <v>489</v>
      </c>
      <c r="G210" s="48">
        <v>3.5000000000000003E-2</v>
      </c>
      <c r="H210" s="50">
        <f t="shared" si="344"/>
        <v>8.5575000000000007E-6</v>
      </c>
      <c r="I210" s="162">
        <f>0.15*I206</f>
        <v>0.94044000000000005</v>
      </c>
      <c r="J210" s="169">
        <f>I210</f>
        <v>0.94044000000000005</v>
      </c>
      <c r="K210" s="174" t="s">
        <v>189</v>
      </c>
      <c r="L210" s="178">
        <v>3</v>
      </c>
      <c r="M210" s="92" t="str">
        <f t="shared" si="341"/>
        <v>С209</v>
      </c>
      <c r="N210" s="92" t="str">
        <f t="shared" si="341"/>
        <v>Трубопровод бутана из К-306 Рег.№ТТ-441</v>
      </c>
      <c r="O210" s="92" t="str">
        <f t="shared" si="342"/>
        <v>Частичное-факел</v>
      </c>
      <c r="P210" s="92" t="s">
        <v>85</v>
      </c>
      <c r="Q210" s="92" t="s">
        <v>85</v>
      </c>
      <c r="R210" s="92" t="s">
        <v>85</v>
      </c>
      <c r="S210" s="92" t="s">
        <v>85</v>
      </c>
      <c r="T210" s="92" t="s">
        <v>85</v>
      </c>
      <c r="U210" s="92" t="s">
        <v>85</v>
      </c>
      <c r="V210" s="92" t="s">
        <v>85</v>
      </c>
      <c r="W210" s="92" t="s">
        <v>85</v>
      </c>
      <c r="X210" s="92" t="s">
        <v>85</v>
      </c>
      <c r="Y210" s="92">
        <v>18</v>
      </c>
      <c r="Z210" s="92">
        <v>3</v>
      </c>
      <c r="AA210" s="92" t="s">
        <v>85</v>
      </c>
      <c r="AB210" s="92" t="s">
        <v>85</v>
      </c>
      <c r="AC210" s="92" t="s">
        <v>85</v>
      </c>
      <c r="AD210" s="92" t="s">
        <v>85</v>
      </c>
      <c r="AE210" s="92" t="s">
        <v>85</v>
      </c>
      <c r="AF210" s="92" t="s">
        <v>85</v>
      </c>
      <c r="AG210" s="92" t="s">
        <v>85</v>
      </c>
      <c r="AH210" s="92" t="s">
        <v>85</v>
      </c>
      <c r="AI210" t="s">
        <v>85</v>
      </c>
      <c r="AJ210" s="92">
        <v>0</v>
      </c>
      <c r="AK210" s="92">
        <v>2</v>
      </c>
      <c r="AL210" s="92">
        <f>0.1*$AL$2</f>
        <v>0.25</v>
      </c>
      <c r="AM210" s="92">
        <f>AM206</f>
        <v>2.7E-2</v>
      </c>
      <c r="AN210" s="92">
        <f>ROUNDUP(AN206/3,0)</f>
        <v>7</v>
      </c>
      <c r="AO210" s="92"/>
      <c r="AP210" s="92"/>
      <c r="AQ210" s="93">
        <f>AM210*I210+AL210</f>
        <v>0.27539187999999998</v>
      </c>
      <c r="AR210" s="93">
        <f t="shared" si="345"/>
        <v>2.7539187999999999E-2</v>
      </c>
      <c r="AS210" s="94">
        <f t="shared" si="346"/>
        <v>0.5</v>
      </c>
      <c r="AT210" s="94">
        <f t="shared" si="347"/>
        <v>0.20073276699999998</v>
      </c>
      <c r="AU210" s="93">
        <f>10068.2*J210*POWER(10,-6)</f>
        <v>9.4685380080000003E-3</v>
      </c>
      <c r="AV210" s="94">
        <f t="shared" si="343"/>
        <v>1.013132373008</v>
      </c>
      <c r="AW210" s="95">
        <f t="shared" si="348"/>
        <v>0</v>
      </c>
      <c r="AX210" s="95">
        <f t="shared" si="349"/>
        <v>1.7115000000000001E-5</v>
      </c>
      <c r="AY210" s="95">
        <f t="shared" si="350"/>
        <v>8.6698802820159607E-6</v>
      </c>
    </row>
    <row r="211" spans="1:51" x14ac:dyDescent="0.3">
      <c r="A211" s="48" t="s">
        <v>645</v>
      </c>
      <c r="B211" s="48" t="str">
        <f>B206</f>
        <v>Трубопровод бутана из К-306 Рег.№ТТ-441</v>
      </c>
      <c r="C211" s="179" t="s">
        <v>197</v>
      </c>
      <c r="D211" s="49" t="s">
        <v>198</v>
      </c>
      <c r="E211" s="167">
        <f>E210</f>
        <v>4.9999999999999998E-7</v>
      </c>
      <c r="F211" s="168">
        <v>635</v>
      </c>
      <c r="G211" s="48">
        <v>8.3000000000000001E-3</v>
      </c>
      <c r="H211" s="50">
        <f t="shared" si="344"/>
        <v>2.6352499999999999E-6</v>
      </c>
      <c r="I211" s="162">
        <f>I210</f>
        <v>0.94044000000000005</v>
      </c>
      <c r="J211" s="169">
        <f>J207*0.15</f>
        <v>9.4044000000000003E-2</v>
      </c>
      <c r="K211" s="173" t="s">
        <v>200</v>
      </c>
      <c r="L211" s="230">
        <v>19</v>
      </c>
      <c r="M211" s="92" t="str">
        <f t="shared" si="341"/>
        <v>С210</v>
      </c>
      <c r="N211" s="92" t="str">
        <f t="shared" si="341"/>
        <v>Трубопровод бутана из К-306 Рег.№ТТ-441</v>
      </c>
      <c r="O211" s="92" t="str">
        <f t="shared" si="342"/>
        <v>Частичное-взрыв</v>
      </c>
      <c r="P211" s="92" t="s">
        <v>85</v>
      </c>
      <c r="Q211" s="92" t="s">
        <v>85</v>
      </c>
      <c r="R211" s="92" t="s">
        <v>85</v>
      </c>
      <c r="S211" s="92" t="s">
        <v>85</v>
      </c>
      <c r="T211" s="92">
        <v>0</v>
      </c>
      <c r="U211" s="92">
        <v>29.1</v>
      </c>
      <c r="V211" s="92">
        <v>83.1</v>
      </c>
      <c r="W211" s="92">
        <v>211.1</v>
      </c>
      <c r="X211" s="92">
        <v>356.1</v>
      </c>
      <c r="Y211" s="92" t="s">
        <v>85</v>
      </c>
      <c r="Z211" s="92" t="s">
        <v>85</v>
      </c>
      <c r="AA211" s="92" t="s">
        <v>85</v>
      </c>
      <c r="AB211" s="92" t="s">
        <v>85</v>
      </c>
      <c r="AC211" s="92" t="s">
        <v>85</v>
      </c>
      <c r="AD211" s="92" t="s">
        <v>85</v>
      </c>
      <c r="AE211" s="92" t="s">
        <v>85</v>
      </c>
      <c r="AF211" s="92" t="s">
        <v>85</v>
      </c>
      <c r="AG211" s="92" t="s">
        <v>85</v>
      </c>
      <c r="AH211" s="92" t="s">
        <v>85</v>
      </c>
      <c r="AI211" t="s">
        <v>85</v>
      </c>
      <c r="AJ211" s="92">
        <v>0</v>
      </c>
      <c r="AK211" s="92">
        <v>1</v>
      </c>
      <c r="AL211" s="92">
        <f>0.1*$AL$2</f>
        <v>0.25</v>
      </c>
      <c r="AM211" s="92">
        <f>AM206</f>
        <v>2.7E-2</v>
      </c>
      <c r="AN211" s="92">
        <f>AN210</f>
        <v>7</v>
      </c>
      <c r="AO211" s="92"/>
      <c r="AP211" s="92"/>
      <c r="AQ211" s="93">
        <f t="shared" ref="AQ211:AQ212" si="351">AM211*I211+AL211</f>
        <v>0.27539187999999998</v>
      </c>
      <c r="AR211" s="93">
        <f t="shared" si="345"/>
        <v>2.7539187999999999E-2</v>
      </c>
      <c r="AS211" s="94">
        <f t="shared" si="346"/>
        <v>0.25</v>
      </c>
      <c r="AT211" s="94">
        <f t="shared" si="347"/>
        <v>0.13823276699999998</v>
      </c>
      <c r="AU211" s="93">
        <f>10068.2*J211*POWER(10,-6)*10</f>
        <v>9.4685380080000003E-3</v>
      </c>
      <c r="AV211" s="94">
        <f t="shared" si="343"/>
        <v>0.70063237300799996</v>
      </c>
      <c r="AW211" s="95">
        <f t="shared" si="348"/>
        <v>0</v>
      </c>
      <c r="AX211" s="95">
        <f t="shared" si="349"/>
        <v>2.6352499999999999E-6</v>
      </c>
      <c r="AY211" s="95">
        <f t="shared" si="350"/>
        <v>1.8463414609693319E-6</v>
      </c>
    </row>
    <row r="212" spans="1:51" x14ac:dyDescent="0.3">
      <c r="A212" s="48" t="s">
        <v>646</v>
      </c>
      <c r="B212" s="48" t="str">
        <f>B206</f>
        <v>Трубопровод бутана из К-306 Рег.№ТТ-441</v>
      </c>
      <c r="C212" s="179" t="s">
        <v>172</v>
      </c>
      <c r="D212" s="49" t="s">
        <v>174</v>
      </c>
      <c r="E212" s="167">
        <f>E210</f>
        <v>4.9999999999999998E-7</v>
      </c>
      <c r="F212" s="168">
        <f>F206</f>
        <v>489</v>
      </c>
      <c r="G212" s="48">
        <v>2.64E-2</v>
      </c>
      <c r="H212" s="50">
        <f t="shared" si="344"/>
        <v>6.4547999999999996E-6</v>
      </c>
      <c r="I212" s="162">
        <f>0.15*I206</f>
        <v>0.94044000000000005</v>
      </c>
      <c r="J212" s="169">
        <f>J208*0.15</f>
        <v>0.56426399999999999</v>
      </c>
      <c r="K212" s="174"/>
      <c r="L212" s="178"/>
      <c r="M212" s="92" t="str">
        <f t="shared" si="341"/>
        <v>С211</v>
      </c>
      <c r="N212" s="92" t="str">
        <f t="shared" si="341"/>
        <v>Трубопровод бутана из К-306 Рег.№ТТ-441</v>
      </c>
      <c r="O212" s="92" t="str">
        <f t="shared" si="342"/>
        <v>Частичное-пожар-вспышка</v>
      </c>
      <c r="P212" s="92" t="s">
        <v>85</v>
      </c>
      <c r="Q212" s="92" t="s">
        <v>85</v>
      </c>
      <c r="R212" s="92" t="s">
        <v>85</v>
      </c>
      <c r="S212" s="92" t="s">
        <v>85</v>
      </c>
      <c r="T212" s="92" t="s">
        <v>85</v>
      </c>
      <c r="U212" s="92" t="s">
        <v>85</v>
      </c>
      <c r="V212" s="92" t="s">
        <v>85</v>
      </c>
      <c r="W212" s="92" t="s">
        <v>85</v>
      </c>
      <c r="X212" s="92" t="s">
        <v>85</v>
      </c>
      <c r="Y212" s="92" t="s">
        <v>85</v>
      </c>
      <c r="Z212" s="92" t="s">
        <v>85</v>
      </c>
      <c r="AA212" s="92">
        <v>27.75</v>
      </c>
      <c r="AB212" s="92">
        <v>33.299999999999997</v>
      </c>
      <c r="AC212" s="92" t="s">
        <v>85</v>
      </c>
      <c r="AD212" s="92" t="s">
        <v>85</v>
      </c>
      <c r="AE212" s="92" t="s">
        <v>85</v>
      </c>
      <c r="AF212" s="92" t="s">
        <v>85</v>
      </c>
      <c r="AG212" s="92" t="s">
        <v>85</v>
      </c>
      <c r="AH212" s="92" t="s">
        <v>85</v>
      </c>
      <c r="AI212" t="s">
        <v>85</v>
      </c>
      <c r="AJ212" s="92">
        <v>0</v>
      </c>
      <c r="AK212" s="92">
        <v>1</v>
      </c>
      <c r="AL212" s="92">
        <f>0.1*$AL$2</f>
        <v>0.25</v>
      </c>
      <c r="AM212" s="92">
        <f>AM206</f>
        <v>2.7E-2</v>
      </c>
      <c r="AN212" s="92">
        <f>ROUNDUP(AN206/3,0)</f>
        <v>7</v>
      </c>
      <c r="AO212" s="92"/>
      <c r="AP212" s="92"/>
      <c r="AQ212" s="93">
        <f t="shared" si="351"/>
        <v>0.27539187999999998</v>
      </c>
      <c r="AR212" s="93">
        <f t="shared" si="345"/>
        <v>2.7539187999999999E-2</v>
      </c>
      <c r="AS212" s="94">
        <f t="shared" si="346"/>
        <v>0.25</v>
      </c>
      <c r="AT212" s="94">
        <f t="shared" si="347"/>
        <v>0.13823276699999998</v>
      </c>
      <c r="AU212" s="93">
        <f>10068.2*J212*POWER(10,-6)*10</f>
        <v>5.6811228048000005E-2</v>
      </c>
      <c r="AV212" s="94">
        <f t="shared" si="343"/>
        <v>0.74797506304799999</v>
      </c>
      <c r="AW212" s="95">
        <f t="shared" si="348"/>
        <v>0</v>
      </c>
      <c r="AX212" s="95">
        <f t="shared" si="349"/>
        <v>6.4547999999999996E-6</v>
      </c>
      <c r="AY212" s="95">
        <f t="shared" si="350"/>
        <v>4.8280294369622301E-6</v>
      </c>
    </row>
    <row r="213" spans="1:51" ht="15" thickBot="1" x14ac:dyDescent="0.35">
      <c r="A213" s="48" t="s">
        <v>647</v>
      </c>
      <c r="B213" s="48" t="str">
        <f>B206</f>
        <v>Трубопровод бутана из К-306 Рег.№ТТ-441</v>
      </c>
      <c r="C213" s="179" t="s">
        <v>173</v>
      </c>
      <c r="D213" s="49" t="s">
        <v>62</v>
      </c>
      <c r="E213" s="167">
        <f>E210</f>
        <v>4.9999999999999998E-7</v>
      </c>
      <c r="F213" s="168">
        <f>F206</f>
        <v>489</v>
      </c>
      <c r="G213" s="48">
        <v>0.93030000000000002</v>
      </c>
      <c r="H213" s="50">
        <f t="shared" si="344"/>
        <v>2.2745834999999997E-4</v>
      </c>
      <c r="I213" s="162">
        <f>0.15*I206</f>
        <v>0.94044000000000005</v>
      </c>
      <c r="J213" s="171">
        <v>0</v>
      </c>
      <c r="K213" s="175"/>
      <c r="L213" s="176"/>
      <c r="M213" s="92" t="str">
        <f t="shared" si="341"/>
        <v>С212</v>
      </c>
      <c r="N213" s="92" t="str">
        <f t="shared" si="341"/>
        <v>Трубопровод бутана из К-306 Рег.№ТТ-441</v>
      </c>
      <c r="O213" s="92" t="str">
        <f t="shared" si="342"/>
        <v>Частичное-ликвидация</v>
      </c>
      <c r="P213" s="92" t="s">
        <v>85</v>
      </c>
      <c r="Q213" s="92" t="s">
        <v>85</v>
      </c>
      <c r="R213" s="92" t="s">
        <v>85</v>
      </c>
      <c r="S213" s="92" t="s">
        <v>85</v>
      </c>
      <c r="T213" s="92" t="s">
        <v>85</v>
      </c>
      <c r="U213" s="92" t="s">
        <v>85</v>
      </c>
      <c r="V213" s="92" t="s">
        <v>85</v>
      </c>
      <c r="W213" s="92" t="s">
        <v>85</v>
      </c>
      <c r="X213" s="92" t="s">
        <v>85</v>
      </c>
      <c r="Y213" s="92" t="s">
        <v>85</v>
      </c>
      <c r="Z213" s="92" t="s">
        <v>85</v>
      </c>
      <c r="AA213" s="92" t="s">
        <v>85</v>
      </c>
      <c r="AB213" s="92" t="s">
        <v>85</v>
      </c>
      <c r="AC213" s="92" t="s">
        <v>85</v>
      </c>
      <c r="AD213" s="92" t="s">
        <v>85</v>
      </c>
      <c r="AE213" s="92" t="s">
        <v>85</v>
      </c>
      <c r="AF213" s="92" t="s">
        <v>85</v>
      </c>
      <c r="AG213" s="92" t="s">
        <v>85</v>
      </c>
      <c r="AH213" s="92" t="s">
        <v>85</v>
      </c>
      <c r="AI213" t="s">
        <v>85</v>
      </c>
      <c r="AJ213" s="92">
        <v>0</v>
      </c>
      <c r="AK213" s="92">
        <v>0</v>
      </c>
      <c r="AL213" s="92">
        <f>0.1*$AL$2</f>
        <v>0.25</v>
      </c>
      <c r="AM213" s="92">
        <f>AM206</f>
        <v>2.7E-2</v>
      </c>
      <c r="AN213" s="92">
        <f>ROUNDUP(AN206/3,0)</f>
        <v>7</v>
      </c>
      <c r="AO213" s="92"/>
      <c r="AP213" s="92"/>
      <c r="AQ213" s="93">
        <f>AM213*I213*0.1+AL213</f>
        <v>0.25253918800000003</v>
      </c>
      <c r="AR213" s="93">
        <f t="shared" si="345"/>
        <v>2.5253918800000004E-2</v>
      </c>
      <c r="AS213" s="94">
        <f t="shared" si="346"/>
        <v>0</v>
      </c>
      <c r="AT213" s="94">
        <f t="shared" si="347"/>
        <v>6.9448276700000006E-2</v>
      </c>
      <c r="AU213" s="93">
        <f>1333*J212*POWER(10,-6)</f>
        <v>7.5216391199999996E-4</v>
      </c>
      <c r="AV213" s="94">
        <f t="shared" si="343"/>
        <v>0.34799354741200006</v>
      </c>
      <c r="AW213" s="95">
        <f t="shared" si="348"/>
        <v>0</v>
      </c>
      <c r="AX213" s="95">
        <f t="shared" si="349"/>
        <v>0</v>
      </c>
      <c r="AY213" s="95">
        <f t="shared" si="350"/>
        <v>7.9154038104980293E-5</v>
      </c>
    </row>
    <row r="214" spans="1:51" ht="15" thickBot="1" x14ac:dyDescent="0.35">
      <c r="A214" s="48" t="s">
        <v>648</v>
      </c>
      <c r="B214" s="163" t="s">
        <v>365</v>
      </c>
      <c r="C214" s="179" t="s">
        <v>168</v>
      </c>
      <c r="D214" s="49" t="s">
        <v>60</v>
      </c>
      <c r="E214" s="166">
        <v>9.9999999999999995E-8</v>
      </c>
      <c r="F214" s="163">
        <v>421</v>
      </c>
      <c r="G214" s="48">
        <v>0.2</v>
      </c>
      <c r="H214" s="50">
        <f>E214*F214*G214</f>
        <v>8.4200000000000007E-6</v>
      </c>
      <c r="I214" s="164">
        <f>1.2*5.27</f>
        <v>6.323999999999999</v>
      </c>
      <c r="J214" s="162">
        <f>I214</f>
        <v>6.323999999999999</v>
      </c>
      <c r="K214" s="172" t="s">
        <v>184</v>
      </c>
      <c r="L214" s="177">
        <f>I214*20</f>
        <v>126.47999999999998</v>
      </c>
      <c r="M214" s="92" t="str">
        <f t="shared" ref="M214:N219" si="352">A214</f>
        <v>С213</v>
      </c>
      <c r="N214" s="92" t="str">
        <f t="shared" si="352"/>
        <v>Трубопровод насыщенного амина с куба К-305 Рег.№ТТ-333</v>
      </c>
      <c r="O214" s="92" t="str">
        <f t="shared" ref="O214:O219" si="353">D214</f>
        <v>Полное-пожар</v>
      </c>
      <c r="P214" s="92">
        <v>15.3</v>
      </c>
      <c r="Q214" s="92">
        <v>20.5</v>
      </c>
      <c r="R214" s="92">
        <v>28.4</v>
      </c>
      <c r="S214" s="92">
        <v>51.5</v>
      </c>
      <c r="T214" s="92" t="s">
        <v>85</v>
      </c>
      <c r="U214" s="92" t="s">
        <v>85</v>
      </c>
      <c r="V214" s="92" t="s">
        <v>85</v>
      </c>
      <c r="W214" s="92" t="s">
        <v>85</v>
      </c>
      <c r="X214" s="92" t="s">
        <v>85</v>
      </c>
      <c r="Y214" s="92" t="s">
        <v>85</v>
      </c>
      <c r="Z214" s="92" t="s">
        <v>85</v>
      </c>
      <c r="AA214" s="92" t="s">
        <v>85</v>
      </c>
      <c r="AB214" s="92" t="s">
        <v>85</v>
      </c>
      <c r="AC214" s="92" t="s">
        <v>85</v>
      </c>
      <c r="AD214" s="92" t="s">
        <v>85</v>
      </c>
      <c r="AE214" s="92" t="s">
        <v>85</v>
      </c>
      <c r="AF214" s="92" t="s">
        <v>85</v>
      </c>
      <c r="AG214" s="92" t="s">
        <v>85</v>
      </c>
      <c r="AH214" s="92" t="s">
        <v>85</v>
      </c>
      <c r="AI214" t="s">
        <v>85</v>
      </c>
      <c r="AJ214" s="52">
        <v>1</v>
      </c>
      <c r="AK214" s="52">
        <v>2</v>
      </c>
      <c r="AL214" s="165">
        <v>0.89</v>
      </c>
      <c r="AM214" s="165">
        <v>0.1</v>
      </c>
      <c r="AN214" s="165">
        <v>3</v>
      </c>
      <c r="AO214" s="92"/>
      <c r="AP214" s="92"/>
      <c r="AQ214" s="93">
        <f>AM214*I214+AL214</f>
        <v>1.5224</v>
      </c>
      <c r="AR214" s="93">
        <f>0.1*AQ214</f>
        <v>0.15224000000000001</v>
      </c>
      <c r="AS214" s="94">
        <f>AJ214*3+0.25*AK214</f>
        <v>3.5</v>
      </c>
      <c r="AT214" s="94">
        <f>SUM(AQ214:AS214)/4</f>
        <v>1.29366</v>
      </c>
      <c r="AU214" s="93">
        <f>10068.2*J214*POWER(10,-6)</f>
        <v>6.3671296799999999E-2</v>
      </c>
      <c r="AV214" s="94">
        <f>AU214+AT214+AS214+AR214+AQ214</f>
        <v>6.5319712968000001</v>
      </c>
      <c r="AW214" s="95">
        <f>AJ214*H214</f>
        <v>8.4200000000000007E-6</v>
      </c>
      <c r="AX214" s="95">
        <f>H214*AK214</f>
        <v>1.6840000000000001E-5</v>
      </c>
      <c r="AY214" s="95">
        <f>H214*AV214</f>
        <v>5.4999198319056008E-5</v>
      </c>
    </row>
    <row r="215" spans="1:51" ht="15" thickBot="1" x14ac:dyDescent="0.35">
      <c r="A215" s="48" t="s">
        <v>649</v>
      </c>
      <c r="B215" s="48" t="str">
        <f>B214</f>
        <v>Трубопровод насыщенного амина с куба К-305 Рег.№ТТ-333</v>
      </c>
      <c r="C215" s="179" t="s">
        <v>169</v>
      </c>
      <c r="D215" s="49" t="s">
        <v>63</v>
      </c>
      <c r="E215" s="167">
        <f>E214</f>
        <v>9.9999999999999995E-8</v>
      </c>
      <c r="F215" s="168">
        <f>F214</f>
        <v>421</v>
      </c>
      <c r="G215" s="48">
        <v>0.04</v>
      </c>
      <c r="H215" s="50">
        <f t="shared" ref="H215:H219" si="354">E215*F215*G215</f>
        <v>1.6840000000000001E-6</v>
      </c>
      <c r="I215" s="162">
        <f>I214</f>
        <v>6.323999999999999</v>
      </c>
      <c r="J215" s="163">
        <v>0.32100000000000001</v>
      </c>
      <c r="K215" s="172" t="s">
        <v>185</v>
      </c>
      <c r="L215" s="177">
        <v>0</v>
      </c>
      <c r="M215" s="92" t="str">
        <f t="shared" si="352"/>
        <v>С214</v>
      </c>
      <c r="N215" s="92" t="str">
        <f t="shared" si="352"/>
        <v>Трубопровод насыщенного амина с куба К-305 Рег.№ТТ-333</v>
      </c>
      <c r="O215" s="92" t="str">
        <f t="shared" si="353"/>
        <v>Полное-взрыв</v>
      </c>
      <c r="P215" s="92" t="s">
        <v>85</v>
      </c>
      <c r="Q215" s="92" t="s">
        <v>85</v>
      </c>
      <c r="R215" s="92" t="s">
        <v>85</v>
      </c>
      <c r="S215" s="92" t="s">
        <v>85</v>
      </c>
      <c r="T215" s="92">
        <v>0</v>
      </c>
      <c r="U215" s="92">
        <v>0</v>
      </c>
      <c r="V215" s="92">
        <v>63.6</v>
      </c>
      <c r="W215" s="92">
        <v>173.1</v>
      </c>
      <c r="X215" s="92">
        <v>296.60000000000002</v>
      </c>
      <c r="Y215" s="92" t="s">
        <v>85</v>
      </c>
      <c r="Z215" s="92" t="s">
        <v>85</v>
      </c>
      <c r="AA215" s="92" t="s">
        <v>85</v>
      </c>
      <c r="AB215" s="92" t="s">
        <v>85</v>
      </c>
      <c r="AC215" s="92" t="s">
        <v>85</v>
      </c>
      <c r="AD215" s="92" t="s">
        <v>85</v>
      </c>
      <c r="AE215" s="92" t="s">
        <v>85</v>
      </c>
      <c r="AF215" s="92" t="s">
        <v>85</v>
      </c>
      <c r="AG215" s="92" t="s">
        <v>85</v>
      </c>
      <c r="AH215" s="92" t="s">
        <v>85</v>
      </c>
      <c r="AI215" t="s">
        <v>85</v>
      </c>
      <c r="AJ215" s="52">
        <v>2</v>
      </c>
      <c r="AK215" s="52">
        <v>2</v>
      </c>
      <c r="AL215" s="92">
        <f>AL214</f>
        <v>0.89</v>
      </c>
      <c r="AM215" s="92">
        <f>AM214</f>
        <v>0.1</v>
      </c>
      <c r="AN215" s="92">
        <f>AN214</f>
        <v>3</v>
      </c>
      <c r="AO215" s="92"/>
      <c r="AP215" s="92"/>
      <c r="AQ215" s="93">
        <f>AM215*I215+AL215</f>
        <v>1.5224</v>
      </c>
      <c r="AR215" s="93">
        <f t="shared" ref="AR215:AR219" si="355">0.1*AQ215</f>
        <v>0.15224000000000001</v>
      </c>
      <c r="AS215" s="94">
        <f t="shared" ref="AS215:AS219" si="356">AJ215*3+0.25*AK215</f>
        <v>6.5</v>
      </c>
      <c r="AT215" s="94">
        <f t="shared" ref="AT215:AT219" si="357">SUM(AQ215:AS215)/4</f>
        <v>2.04366</v>
      </c>
      <c r="AU215" s="93">
        <f>10068.2*J215*POWER(10,-6)*10</f>
        <v>3.2318922E-2</v>
      </c>
      <c r="AV215" s="94">
        <f t="shared" ref="AV215:AV219" si="358">AU215+AT215+AS215+AR215+AQ215</f>
        <v>10.250618922000001</v>
      </c>
      <c r="AW215" s="95">
        <f t="shared" ref="AW215:AW219" si="359">AJ215*H215</f>
        <v>3.3680000000000002E-6</v>
      </c>
      <c r="AX215" s="95">
        <f t="shared" ref="AX215:AX219" si="360">H215*AK215</f>
        <v>3.3680000000000002E-6</v>
      </c>
      <c r="AY215" s="95">
        <f t="shared" ref="AY215:AY219" si="361">H215*AV215</f>
        <v>1.7262042264648004E-5</v>
      </c>
    </row>
    <row r="216" spans="1:51" x14ac:dyDescent="0.3">
      <c r="A216" s="48" t="s">
        <v>650</v>
      </c>
      <c r="B216" s="48" t="str">
        <f>B214</f>
        <v>Трубопровод насыщенного амина с куба К-305 Рег.№ТТ-333</v>
      </c>
      <c r="C216" s="179" t="s">
        <v>178</v>
      </c>
      <c r="D216" s="49" t="s">
        <v>180</v>
      </c>
      <c r="E216" s="167">
        <f>E214</f>
        <v>9.9999999999999995E-8</v>
      </c>
      <c r="F216" s="168">
        <f>F214</f>
        <v>421</v>
      </c>
      <c r="G216" s="48">
        <v>0.76</v>
      </c>
      <c r="H216" s="50">
        <f t="shared" si="354"/>
        <v>3.1996000000000003E-5</v>
      </c>
      <c r="I216" s="162">
        <f>I214</f>
        <v>6.323999999999999</v>
      </c>
      <c r="J216" s="169">
        <f>J215*0.25</f>
        <v>8.0250000000000002E-2</v>
      </c>
      <c r="K216" s="172" t="s">
        <v>186</v>
      </c>
      <c r="L216" s="177">
        <v>0</v>
      </c>
      <c r="M216" s="92" t="str">
        <f t="shared" si="352"/>
        <v>С215</v>
      </c>
      <c r="N216" s="92" t="str">
        <f t="shared" si="352"/>
        <v>Трубопровод насыщенного амина с куба К-305 Рег.№ТТ-333</v>
      </c>
      <c r="O216" s="92" t="str">
        <f t="shared" si="353"/>
        <v>Полное-токси</v>
      </c>
      <c r="P216" s="92" t="s">
        <v>85</v>
      </c>
      <c r="Q216" s="92" t="s">
        <v>85</v>
      </c>
      <c r="R216" s="92" t="s">
        <v>85</v>
      </c>
      <c r="S216" s="92" t="s">
        <v>85</v>
      </c>
      <c r="T216" s="92" t="s">
        <v>85</v>
      </c>
      <c r="U216" s="92" t="s">
        <v>85</v>
      </c>
      <c r="V216" s="92" t="s">
        <v>85</v>
      </c>
      <c r="W216" s="92" t="s">
        <v>85</v>
      </c>
      <c r="X216" s="92" t="s">
        <v>85</v>
      </c>
      <c r="Y216" s="92" t="s">
        <v>85</v>
      </c>
      <c r="Z216" s="92" t="s">
        <v>85</v>
      </c>
      <c r="AA216" s="92" t="s">
        <v>85</v>
      </c>
      <c r="AB216" s="92" t="s">
        <v>85</v>
      </c>
      <c r="AC216" s="92">
        <v>10</v>
      </c>
      <c r="AD216" s="92">
        <v>29.3</v>
      </c>
      <c r="AE216" s="92" t="s">
        <v>85</v>
      </c>
      <c r="AF216" s="92" t="s">
        <v>85</v>
      </c>
      <c r="AG216" s="92" t="s">
        <v>85</v>
      </c>
      <c r="AH216" s="92" t="s">
        <v>85</v>
      </c>
      <c r="AI216" t="s">
        <v>85</v>
      </c>
      <c r="AJ216" s="92">
        <v>0</v>
      </c>
      <c r="AK216" s="92">
        <v>1</v>
      </c>
      <c r="AL216" s="92">
        <f>AL214</f>
        <v>0.89</v>
      </c>
      <c r="AM216" s="92">
        <f>AM214</f>
        <v>0.1</v>
      </c>
      <c r="AN216" s="92">
        <f>AN214</f>
        <v>3</v>
      </c>
      <c r="AO216" s="92"/>
      <c r="AP216" s="92"/>
      <c r="AQ216" s="93">
        <f>AM216*I216*0.1+AL216</f>
        <v>0.95323999999999998</v>
      </c>
      <c r="AR216" s="93">
        <f t="shared" si="355"/>
        <v>9.5324000000000006E-2</v>
      </c>
      <c r="AS216" s="94">
        <f t="shared" si="356"/>
        <v>0.25</v>
      </c>
      <c r="AT216" s="94">
        <f t="shared" si="357"/>
        <v>0.32464100000000001</v>
      </c>
      <c r="AU216" s="93">
        <f>1333*J215*POWER(10,-6)</f>
        <v>4.2789299999999999E-4</v>
      </c>
      <c r="AV216" s="94">
        <f t="shared" si="358"/>
        <v>1.6236328929999999</v>
      </c>
      <c r="AW216" s="95">
        <f t="shared" si="359"/>
        <v>0</v>
      </c>
      <c r="AX216" s="95">
        <f t="shared" si="360"/>
        <v>3.1996000000000003E-5</v>
      </c>
      <c r="AY216" s="95">
        <f t="shared" si="361"/>
        <v>5.1949758044428003E-5</v>
      </c>
    </row>
    <row r="217" spans="1:51" x14ac:dyDescent="0.3">
      <c r="A217" s="48" t="s">
        <v>651</v>
      </c>
      <c r="B217" s="48" t="str">
        <f>B214</f>
        <v>Трубопровод насыщенного амина с куба К-305 Рег.№ТТ-333</v>
      </c>
      <c r="C217" s="179" t="s">
        <v>171</v>
      </c>
      <c r="D217" s="49" t="s">
        <v>86</v>
      </c>
      <c r="E217" s="166">
        <v>4.9999999999999998E-7</v>
      </c>
      <c r="F217" s="168">
        <f>F214</f>
        <v>421</v>
      </c>
      <c r="G217" s="48">
        <v>0.2</v>
      </c>
      <c r="H217" s="50">
        <f t="shared" si="354"/>
        <v>4.21E-5</v>
      </c>
      <c r="I217" s="162">
        <f>0.15*I214</f>
        <v>0.94859999999999978</v>
      </c>
      <c r="J217" s="162">
        <f>I217</f>
        <v>0.94859999999999978</v>
      </c>
      <c r="K217" s="174" t="s">
        <v>188</v>
      </c>
      <c r="L217" s="178">
        <v>45390</v>
      </c>
      <c r="M217" s="92" t="str">
        <f t="shared" si="352"/>
        <v>С216</v>
      </c>
      <c r="N217" s="92" t="str">
        <f t="shared" si="352"/>
        <v>Трубопровод насыщенного амина с куба К-305 Рег.№ТТ-333</v>
      </c>
      <c r="O217" s="92" t="str">
        <f t="shared" si="353"/>
        <v>Частичное-пожар</v>
      </c>
      <c r="P217" s="92">
        <v>11.2</v>
      </c>
      <c r="Q217" s="92">
        <v>13.9</v>
      </c>
      <c r="R217" s="92">
        <v>17.899999999999999</v>
      </c>
      <c r="S217" s="92">
        <v>29.7</v>
      </c>
      <c r="T217" s="92" t="s">
        <v>85</v>
      </c>
      <c r="U217" s="92" t="s">
        <v>85</v>
      </c>
      <c r="V217" s="92" t="s">
        <v>85</v>
      </c>
      <c r="W217" s="92" t="s">
        <v>85</v>
      </c>
      <c r="X217" s="92" t="s">
        <v>85</v>
      </c>
      <c r="Y217" s="92" t="s">
        <v>85</v>
      </c>
      <c r="Z217" s="92" t="s">
        <v>85</v>
      </c>
      <c r="AA217" s="92" t="s">
        <v>85</v>
      </c>
      <c r="AB217" s="92" t="s">
        <v>85</v>
      </c>
      <c r="AC217" s="92" t="s">
        <v>85</v>
      </c>
      <c r="AD217" s="92" t="s">
        <v>85</v>
      </c>
      <c r="AE217" s="92" t="s">
        <v>85</v>
      </c>
      <c r="AF217" s="92" t="s">
        <v>85</v>
      </c>
      <c r="AG217" s="92" t="s">
        <v>85</v>
      </c>
      <c r="AH217" s="92" t="s">
        <v>85</v>
      </c>
      <c r="AI217" t="s">
        <v>85</v>
      </c>
      <c r="AJ217" s="92">
        <v>0</v>
      </c>
      <c r="AK217" s="92">
        <v>2</v>
      </c>
      <c r="AL217" s="92">
        <f>0.1*$AL$2</f>
        <v>0.25</v>
      </c>
      <c r="AM217" s="92">
        <f>AM214</f>
        <v>0.1</v>
      </c>
      <c r="AN217" s="92">
        <f>ROUNDUP(AN214/3,0)</f>
        <v>1</v>
      </c>
      <c r="AO217" s="92"/>
      <c r="AP217" s="92"/>
      <c r="AQ217" s="93">
        <f>AM217*I217+AL217</f>
        <v>0.34486</v>
      </c>
      <c r="AR217" s="93">
        <f t="shared" si="355"/>
        <v>3.4486000000000003E-2</v>
      </c>
      <c r="AS217" s="94">
        <f t="shared" si="356"/>
        <v>0.5</v>
      </c>
      <c r="AT217" s="94">
        <f t="shared" si="357"/>
        <v>0.21983649999999999</v>
      </c>
      <c r="AU217" s="93">
        <f>10068.2*J217*POWER(10,-6)</f>
        <v>9.5506945199999981E-3</v>
      </c>
      <c r="AV217" s="94">
        <f t="shared" si="358"/>
        <v>1.1087331945200001</v>
      </c>
      <c r="AW217" s="95">
        <f t="shared" si="359"/>
        <v>0</v>
      </c>
      <c r="AX217" s="95">
        <f t="shared" si="360"/>
        <v>8.42E-5</v>
      </c>
      <c r="AY217" s="95">
        <f t="shared" si="361"/>
        <v>4.6677667489292002E-5</v>
      </c>
    </row>
    <row r="218" spans="1:51" x14ac:dyDescent="0.3">
      <c r="A218" s="48" t="s">
        <v>652</v>
      </c>
      <c r="B218" s="48" t="str">
        <f>B214</f>
        <v>Трубопровод насыщенного амина с куба К-305 Рег.№ТТ-333</v>
      </c>
      <c r="C218" s="179" t="s">
        <v>172</v>
      </c>
      <c r="D218" s="49" t="s">
        <v>174</v>
      </c>
      <c r="E218" s="167">
        <f>E217</f>
        <v>4.9999999999999998E-7</v>
      </c>
      <c r="F218" s="168">
        <f>F214</f>
        <v>421</v>
      </c>
      <c r="G218" s="48">
        <v>0.04</v>
      </c>
      <c r="H218" s="50">
        <f t="shared" si="354"/>
        <v>8.4200000000000007E-6</v>
      </c>
      <c r="I218" s="162">
        <f>0.15*I214</f>
        <v>0.94859999999999978</v>
      </c>
      <c r="J218" s="162">
        <f>0.15*J215</f>
        <v>4.8149999999999998E-2</v>
      </c>
      <c r="K218" s="174" t="s">
        <v>189</v>
      </c>
      <c r="L218" s="178">
        <v>3</v>
      </c>
      <c r="M218" s="92" t="str">
        <f t="shared" si="352"/>
        <v>С217</v>
      </c>
      <c r="N218" s="92" t="str">
        <f t="shared" si="352"/>
        <v>Трубопровод насыщенного амина с куба К-305 Рег.№ТТ-333</v>
      </c>
      <c r="O218" s="92" t="str">
        <f t="shared" si="353"/>
        <v>Частичное-пожар-вспышка</v>
      </c>
      <c r="P218" s="92" t="s">
        <v>85</v>
      </c>
      <c r="Q218" s="92" t="s">
        <v>85</v>
      </c>
      <c r="R218" s="92" t="s">
        <v>85</v>
      </c>
      <c r="S218" s="92" t="s">
        <v>85</v>
      </c>
      <c r="T218" s="92" t="s">
        <v>85</v>
      </c>
      <c r="U218" s="92" t="s">
        <v>85</v>
      </c>
      <c r="V218" s="92" t="s">
        <v>85</v>
      </c>
      <c r="W218" s="92" t="s">
        <v>85</v>
      </c>
      <c r="X218" s="92" t="s">
        <v>85</v>
      </c>
      <c r="Y218" s="92" t="s">
        <v>85</v>
      </c>
      <c r="Z218" s="92" t="s">
        <v>85</v>
      </c>
      <c r="AA218" s="92">
        <v>12.32</v>
      </c>
      <c r="AB218" s="92">
        <v>14.78</v>
      </c>
      <c r="AC218" s="92" t="s">
        <v>85</v>
      </c>
      <c r="AD218" s="92" t="s">
        <v>85</v>
      </c>
      <c r="AE218" s="92" t="s">
        <v>85</v>
      </c>
      <c r="AF218" s="92" t="s">
        <v>85</v>
      </c>
      <c r="AG218" s="92" t="s">
        <v>85</v>
      </c>
      <c r="AH218" s="92" t="s">
        <v>85</v>
      </c>
      <c r="AI218" t="s">
        <v>85</v>
      </c>
      <c r="AJ218" s="92">
        <v>0</v>
      </c>
      <c r="AK218" s="92">
        <v>1</v>
      </c>
      <c r="AL218" s="92">
        <f>0.1*$AL$2</f>
        <v>0.25</v>
      </c>
      <c r="AM218" s="92">
        <f>AM214</f>
        <v>0.1</v>
      </c>
      <c r="AN218" s="92">
        <f>ROUNDUP(AN214/3,0)</f>
        <v>1</v>
      </c>
      <c r="AO218" s="92"/>
      <c r="AP218" s="92"/>
      <c r="AQ218" s="93">
        <f t="shared" ref="AQ218" si="362">AM218*I218+AL218</f>
        <v>0.34486</v>
      </c>
      <c r="AR218" s="93">
        <f t="shared" si="355"/>
        <v>3.4486000000000003E-2</v>
      </c>
      <c r="AS218" s="94">
        <f t="shared" si="356"/>
        <v>0.25</v>
      </c>
      <c r="AT218" s="94">
        <f t="shared" si="357"/>
        <v>0.15733649999999999</v>
      </c>
      <c r="AU218" s="93">
        <f>10068.2*J218*POWER(10,-6)*10</f>
        <v>4.8478382999999998E-3</v>
      </c>
      <c r="AV218" s="94">
        <f t="shared" si="358"/>
        <v>0.79153033830000008</v>
      </c>
      <c r="AW218" s="95">
        <f t="shared" si="359"/>
        <v>0</v>
      </c>
      <c r="AX218" s="95">
        <f t="shared" si="360"/>
        <v>8.4200000000000007E-6</v>
      </c>
      <c r="AY218" s="95">
        <f t="shared" si="361"/>
        <v>6.6646854484860009E-6</v>
      </c>
    </row>
    <row r="219" spans="1:51" ht="15" thickBot="1" x14ac:dyDescent="0.35">
      <c r="A219" s="48" t="s">
        <v>653</v>
      </c>
      <c r="B219" s="48" t="str">
        <f>B214</f>
        <v>Трубопровод насыщенного амина с куба К-305 Рег.№ТТ-333</v>
      </c>
      <c r="C219" s="179" t="s">
        <v>179</v>
      </c>
      <c r="D219" s="49" t="s">
        <v>181</v>
      </c>
      <c r="E219" s="167">
        <f>E217</f>
        <v>4.9999999999999998E-7</v>
      </c>
      <c r="F219" s="168">
        <f>F214</f>
        <v>421</v>
      </c>
      <c r="G219" s="48">
        <v>0.76</v>
      </c>
      <c r="H219" s="50">
        <f t="shared" si="354"/>
        <v>1.5998E-4</v>
      </c>
      <c r="I219" s="162">
        <f>0.15*I214</f>
        <v>0.94859999999999978</v>
      </c>
      <c r="J219" s="169">
        <f>J218*0.25</f>
        <v>1.20375E-2</v>
      </c>
      <c r="K219" s="175" t="s">
        <v>200</v>
      </c>
      <c r="L219" s="231">
        <v>2</v>
      </c>
      <c r="M219" s="92" t="str">
        <f t="shared" si="352"/>
        <v>С218</v>
      </c>
      <c r="N219" s="92" t="str">
        <f t="shared" si="352"/>
        <v>Трубопровод насыщенного амина с куба К-305 Рег.№ТТ-333</v>
      </c>
      <c r="O219" s="92" t="str">
        <f t="shared" si="353"/>
        <v>Частичное-токси</v>
      </c>
      <c r="P219" s="92" t="s">
        <v>85</v>
      </c>
      <c r="Q219" s="92" t="s">
        <v>85</v>
      </c>
      <c r="R219" s="92" t="s">
        <v>85</v>
      </c>
      <c r="S219" s="92" t="s">
        <v>85</v>
      </c>
      <c r="T219" s="92" t="s">
        <v>85</v>
      </c>
      <c r="U219" s="92" t="s">
        <v>85</v>
      </c>
      <c r="V219" s="92" t="s">
        <v>85</v>
      </c>
      <c r="W219" s="92" t="s">
        <v>85</v>
      </c>
      <c r="X219" s="92" t="s">
        <v>85</v>
      </c>
      <c r="Y219" s="92" t="s">
        <v>85</v>
      </c>
      <c r="Z219" s="92" t="s">
        <v>85</v>
      </c>
      <c r="AA219" s="92" t="s">
        <v>85</v>
      </c>
      <c r="AB219" s="92" t="s">
        <v>85</v>
      </c>
      <c r="AC219" s="92">
        <v>1.5</v>
      </c>
      <c r="AD219" s="92">
        <v>4.4000000000000004</v>
      </c>
      <c r="AE219" s="92" t="s">
        <v>85</v>
      </c>
      <c r="AF219" s="92" t="s">
        <v>85</v>
      </c>
      <c r="AG219" s="92" t="s">
        <v>85</v>
      </c>
      <c r="AH219" s="92" t="s">
        <v>85</v>
      </c>
      <c r="AI219" t="s">
        <v>85</v>
      </c>
      <c r="AJ219" s="92">
        <v>0</v>
      </c>
      <c r="AK219" s="92">
        <v>1</v>
      </c>
      <c r="AL219" s="92">
        <f>0.1*$AL$2</f>
        <v>0.25</v>
      </c>
      <c r="AM219" s="92">
        <f>AM214</f>
        <v>0.1</v>
      </c>
      <c r="AN219" s="92">
        <f>ROUNDUP(AN214/3,0)</f>
        <v>1</v>
      </c>
      <c r="AO219" s="92"/>
      <c r="AP219" s="92"/>
      <c r="AQ219" s="93">
        <f>AM219*I219*0.1+AL219</f>
        <v>0.25948599999999999</v>
      </c>
      <c r="AR219" s="93">
        <f t="shared" si="355"/>
        <v>2.5948600000000002E-2</v>
      </c>
      <c r="AS219" s="94">
        <f t="shared" si="356"/>
        <v>0.25</v>
      </c>
      <c r="AT219" s="94">
        <f t="shared" si="357"/>
        <v>0.13385865</v>
      </c>
      <c r="AU219" s="93">
        <f>1333*J218*POWER(10,-6)</f>
        <v>6.418394999999999E-5</v>
      </c>
      <c r="AV219" s="94">
        <f t="shared" si="358"/>
        <v>0.66935743394999991</v>
      </c>
      <c r="AW219" s="95">
        <f t="shared" si="359"/>
        <v>0</v>
      </c>
      <c r="AX219" s="95">
        <f t="shared" si="360"/>
        <v>1.5998E-4</v>
      </c>
      <c r="AY219" s="95">
        <f t="shared" si="361"/>
        <v>1.0708380228332099E-4</v>
      </c>
    </row>
    <row r="220" spans="1:51" ht="18" customHeight="1" x14ac:dyDescent="0.3">
      <c r="A220" s="48" t="s">
        <v>654</v>
      </c>
      <c r="B220" s="311" t="s">
        <v>366</v>
      </c>
      <c r="C220" s="179" t="s">
        <v>191</v>
      </c>
      <c r="D220" s="49" t="s">
        <v>192</v>
      </c>
      <c r="E220" s="166">
        <v>9.9999999999999995E-8</v>
      </c>
      <c r="F220" s="163">
        <v>125</v>
      </c>
      <c r="G220" s="48">
        <v>0.2</v>
      </c>
      <c r="H220" s="50">
        <f>E220*F220*G220</f>
        <v>2.4999999999999998E-6</v>
      </c>
      <c r="I220" s="164">
        <v>18.34</v>
      </c>
      <c r="J220" s="169">
        <f>I220</f>
        <v>18.34</v>
      </c>
      <c r="K220" s="172" t="s">
        <v>184</v>
      </c>
      <c r="L220" s="177">
        <v>0</v>
      </c>
      <c r="M220" s="92" t="str">
        <f t="shared" ref="M220:N227" si="363">A220</f>
        <v>С219</v>
      </c>
      <c r="N220" s="92" t="str">
        <f t="shared" si="363"/>
        <v>Трубопровод топливного газа от К-304 Рег.№ТТ-377</v>
      </c>
      <c r="O220" s="92" t="str">
        <f t="shared" ref="O220:O227" si="364">D220</f>
        <v>Полное-факел</v>
      </c>
      <c r="P220" s="92" t="s">
        <v>85</v>
      </c>
      <c r="Q220" s="92" t="s">
        <v>85</v>
      </c>
      <c r="R220" s="92" t="s">
        <v>85</v>
      </c>
      <c r="S220" s="92" t="s">
        <v>85</v>
      </c>
      <c r="T220" s="92" t="s">
        <v>85</v>
      </c>
      <c r="U220" s="92" t="s">
        <v>85</v>
      </c>
      <c r="V220" s="92" t="s">
        <v>85</v>
      </c>
      <c r="W220" s="92" t="s">
        <v>85</v>
      </c>
      <c r="X220" s="92" t="s">
        <v>85</v>
      </c>
      <c r="Y220" s="92">
        <v>29</v>
      </c>
      <c r="Z220" s="92">
        <v>5</v>
      </c>
      <c r="AA220" s="92" t="s">
        <v>85</v>
      </c>
      <c r="AB220" s="92" t="s">
        <v>85</v>
      </c>
      <c r="AC220" s="92" t="s">
        <v>85</v>
      </c>
      <c r="AD220" s="92" t="s">
        <v>85</v>
      </c>
      <c r="AE220" s="92" t="s">
        <v>85</v>
      </c>
      <c r="AF220" s="92" t="s">
        <v>85</v>
      </c>
      <c r="AG220" s="92" t="s">
        <v>85</v>
      </c>
      <c r="AH220" s="92" t="s">
        <v>85</v>
      </c>
      <c r="AI220" t="s">
        <v>85</v>
      </c>
      <c r="AJ220" s="52">
        <v>2</v>
      </c>
      <c r="AK220" s="52">
        <v>3</v>
      </c>
      <c r="AL220" s="165">
        <v>1.35</v>
      </c>
      <c r="AM220" s="165">
        <v>2.7E-2</v>
      </c>
      <c r="AN220" s="165">
        <v>5</v>
      </c>
      <c r="AO220" s="92"/>
      <c r="AP220" s="92"/>
      <c r="AQ220" s="93">
        <f>AM220*I220+AL220</f>
        <v>1.84518</v>
      </c>
      <c r="AR220" s="93">
        <f>0.1*AQ220</f>
        <v>0.18451800000000002</v>
      </c>
      <c r="AS220" s="94">
        <f>AJ220*3+0.25*AK220</f>
        <v>6.75</v>
      </c>
      <c r="AT220" s="94">
        <f>SUM(AQ220:AS220)/4</f>
        <v>2.1949244999999999</v>
      </c>
      <c r="AU220" s="93">
        <f>10068.2*J220*POWER(10,-6)</f>
        <v>0.18465078799999998</v>
      </c>
      <c r="AV220" s="94">
        <f t="shared" ref="AV220:AV227" si="365">AU220+AT220+AS220+AR220+AQ220</f>
        <v>11.159273288000001</v>
      </c>
      <c r="AW220" s="95">
        <f>AJ220*H220</f>
        <v>4.9999999999999996E-6</v>
      </c>
      <c r="AX220" s="95">
        <f>H220*AK220</f>
        <v>7.4999999999999993E-6</v>
      </c>
      <c r="AY220" s="95">
        <f>H220*AV220</f>
        <v>2.789818322E-5</v>
      </c>
    </row>
    <row r="221" spans="1:51" x14ac:dyDescent="0.3">
      <c r="A221" s="48" t="s">
        <v>655</v>
      </c>
      <c r="B221" s="48" t="str">
        <f>B220</f>
        <v>Трубопровод топливного газа от К-304 Рег.№ТТ-377</v>
      </c>
      <c r="C221" s="179" t="s">
        <v>169</v>
      </c>
      <c r="D221" s="49" t="s">
        <v>63</v>
      </c>
      <c r="E221" s="167">
        <f>E220</f>
        <v>9.9999999999999995E-8</v>
      </c>
      <c r="F221" s="168">
        <f>F220</f>
        <v>125</v>
      </c>
      <c r="G221" s="48">
        <v>0.1152</v>
      </c>
      <c r="H221" s="50">
        <f t="shared" ref="H221:H227" si="366">E221*F221*G221</f>
        <v>1.4399999999999998E-6</v>
      </c>
      <c r="I221" s="162">
        <f>I220</f>
        <v>18.34</v>
      </c>
      <c r="J221" s="180">
        <f>0.067*I220</f>
        <v>1.22878</v>
      </c>
      <c r="K221" s="174" t="s">
        <v>185</v>
      </c>
      <c r="L221" s="178">
        <v>7</v>
      </c>
      <c r="M221" s="92" t="str">
        <f t="shared" si="363"/>
        <v>С220</v>
      </c>
      <c r="N221" s="92" t="str">
        <f t="shared" si="363"/>
        <v>Трубопровод топливного газа от К-304 Рег.№ТТ-377</v>
      </c>
      <c r="O221" s="92" t="str">
        <f t="shared" si="364"/>
        <v>Полное-взрыв</v>
      </c>
      <c r="P221" s="92" t="s">
        <v>85</v>
      </c>
      <c r="Q221" s="92" t="s">
        <v>85</v>
      </c>
      <c r="R221" s="92" t="s">
        <v>85</v>
      </c>
      <c r="S221" s="92" t="s">
        <v>85</v>
      </c>
      <c r="T221" s="92">
        <v>0</v>
      </c>
      <c r="U221" s="92">
        <v>0</v>
      </c>
      <c r="V221" s="92">
        <v>99.6</v>
      </c>
      <c r="W221" s="92">
        <v>271.10000000000002</v>
      </c>
      <c r="X221" s="92">
        <v>464.1</v>
      </c>
      <c r="Y221" s="92" t="s">
        <v>85</v>
      </c>
      <c r="Z221" s="92" t="s">
        <v>85</v>
      </c>
      <c r="AA221" s="92" t="s">
        <v>85</v>
      </c>
      <c r="AB221" s="92" t="s">
        <v>85</v>
      </c>
      <c r="AC221" s="92" t="s">
        <v>85</v>
      </c>
      <c r="AD221" s="92" t="s">
        <v>85</v>
      </c>
      <c r="AE221" s="92" t="s">
        <v>85</v>
      </c>
      <c r="AF221" s="92" t="s">
        <v>85</v>
      </c>
      <c r="AG221" s="92" t="s">
        <v>85</v>
      </c>
      <c r="AH221" s="92" t="s">
        <v>85</v>
      </c>
      <c r="AI221" t="s">
        <v>85</v>
      </c>
      <c r="AJ221" s="52">
        <v>4</v>
      </c>
      <c r="AK221" s="52">
        <v>5</v>
      </c>
      <c r="AL221" s="92">
        <f>AL220</f>
        <v>1.35</v>
      </c>
      <c r="AM221" s="92">
        <f>AM220</f>
        <v>2.7E-2</v>
      </c>
      <c r="AN221" s="92">
        <f>AN220</f>
        <v>5</v>
      </c>
      <c r="AO221" s="92"/>
      <c r="AP221" s="92"/>
      <c r="AQ221" s="93">
        <f>AM221*I221+AL221</f>
        <v>1.84518</v>
      </c>
      <c r="AR221" s="93">
        <f t="shared" ref="AR221:AR227" si="367">0.1*AQ221</f>
        <v>0.18451800000000002</v>
      </c>
      <c r="AS221" s="94">
        <f t="shared" ref="AS221:AS227" si="368">AJ221*3+0.25*AK221</f>
        <v>13.25</v>
      </c>
      <c r="AT221" s="94">
        <f t="shared" ref="AT221:AT227" si="369">SUM(AQ221:AS221)/4</f>
        <v>3.8199244999999999</v>
      </c>
      <c r="AU221" s="93">
        <f>10068.2*J221*POWER(10,-6)*10</f>
        <v>0.12371602796</v>
      </c>
      <c r="AV221" s="94">
        <f t="shared" si="365"/>
        <v>19.223338527959999</v>
      </c>
      <c r="AW221" s="95">
        <f t="shared" ref="AW221:AW227" si="370">AJ221*H221</f>
        <v>5.7599999999999991E-6</v>
      </c>
      <c r="AX221" s="95">
        <f t="shared" ref="AX221:AX227" si="371">H221*AK221</f>
        <v>7.1999999999999988E-6</v>
      </c>
      <c r="AY221" s="95">
        <f t="shared" ref="AY221:AY227" si="372">H221*AV221</f>
        <v>2.7681607480262394E-5</v>
      </c>
    </row>
    <row r="222" spans="1:51" x14ac:dyDescent="0.3">
      <c r="A222" s="48" t="s">
        <v>656</v>
      </c>
      <c r="B222" s="48" t="str">
        <f>B220</f>
        <v>Трубопровод топливного газа от К-304 Рег.№ТТ-377</v>
      </c>
      <c r="C222" s="179" t="s">
        <v>193</v>
      </c>
      <c r="D222" s="49" t="s">
        <v>194</v>
      </c>
      <c r="E222" s="167">
        <f>E220</f>
        <v>9.9999999999999995E-8</v>
      </c>
      <c r="F222" s="168">
        <f>F220</f>
        <v>125</v>
      </c>
      <c r="G222" s="48">
        <v>7.6799999999999993E-2</v>
      </c>
      <c r="H222" s="50">
        <f t="shared" si="366"/>
        <v>9.5999999999999991E-7</v>
      </c>
      <c r="I222" s="162">
        <f>I220</f>
        <v>18.34</v>
      </c>
      <c r="J222" s="169">
        <f>I220</f>
        <v>18.34</v>
      </c>
      <c r="K222" s="174" t="s">
        <v>186</v>
      </c>
      <c r="L222" s="178">
        <v>0</v>
      </c>
      <c r="M222" s="92" t="str">
        <f t="shared" si="363"/>
        <v>С221</v>
      </c>
      <c r="N222" s="92" t="str">
        <f t="shared" si="363"/>
        <v>Трубопровод топливного газа от К-304 Рег.№ТТ-377</v>
      </c>
      <c r="O222" s="92" t="str">
        <f t="shared" si="364"/>
        <v>Полное-вспышка</v>
      </c>
      <c r="P222" s="92" t="s">
        <v>85</v>
      </c>
      <c r="Q222" s="92" t="s">
        <v>85</v>
      </c>
      <c r="R222" s="92" t="s">
        <v>85</v>
      </c>
      <c r="S222" s="92" t="s">
        <v>85</v>
      </c>
      <c r="T222" s="92" t="s">
        <v>85</v>
      </c>
      <c r="U222" s="92" t="s">
        <v>85</v>
      </c>
      <c r="V222" s="92" t="s">
        <v>85</v>
      </c>
      <c r="W222" s="92" t="s">
        <v>85</v>
      </c>
      <c r="X222" s="92" t="s">
        <v>85</v>
      </c>
      <c r="Y222" s="92" t="s">
        <v>85</v>
      </c>
      <c r="Z222" s="92" t="s">
        <v>85</v>
      </c>
      <c r="AA222" s="92">
        <v>87.54</v>
      </c>
      <c r="AB222" s="92">
        <v>105.05</v>
      </c>
      <c r="AC222" s="92" t="s">
        <v>85</v>
      </c>
      <c r="AD222" s="92" t="s">
        <v>85</v>
      </c>
      <c r="AE222" s="92" t="s">
        <v>85</v>
      </c>
      <c r="AF222" s="92" t="s">
        <v>85</v>
      </c>
      <c r="AG222" s="92" t="s">
        <v>85</v>
      </c>
      <c r="AH222" s="92" t="s">
        <v>85</v>
      </c>
      <c r="AI222" t="s">
        <v>85</v>
      </c>
      <c r="AJ222" s="92">
        <v>0</v>
      </c>
      <c r="AK222" s="92">
        <v>0</v>
      </c>
      <c r="AL222" s="92">
        <f>AL220</f>
        <v>1.35</v>
      </c>
      <c r="AM222" s="92">
        <f>AM220</f>
        <v>2.7E-2</v>
      </c>
      <c r="AN222" s="92">
        <f>AN220</f>
        <v>5</v>
      </c>
      <c r="AO222" s="92"/>
      <c r="AP222" s="92"/>
      <c r="AQ222" s="93">
        <f>AM222*I222*0.1+AL222</f>
        <v>1.399518</v>
      </c>
      <c r="AR222" s="93">
        <f t="shared" si="367"/>
        <v>0.13995180000000002</v>
      </c>
      <c r="AS222" s="94">
        <f t="shared" si="368"/>
        <v>0</v>
      </c>
      <c r="AT222" s="94">
        <f t="shared" si="369"/>
        <v>0.38486745</v>
      </c>
      <c r="AU222" s="93">
        <f>1333*J220*POWER(10,-6)</f>
        <v>2.4447219999999999E-2</v>
      </c>
      <c r="AV222" s="94">
        <f t="shared" si="365"/>
        <v>1.9487844700000001</v>
      </c>
      <c r="AW222" s="95">
        <f t="shared" si="370"/>
        <v>0</v>
      </c>
      <c r="AX222" s="95">
        <f t="shared" si="371"/>
        <v>0</v>
      </c>
      <c r="AY222" s="95">
        <f t="shared" si="372"/>
        <v>1.8708330912E-6</v>
      </c>
    </row>
    <row r="223" spans="1:51" x14ac:dyDescent="0.3">
      <c r="A223" s="48" t="s">
        <v>657</v>
      </c>
      <c r="B223" s="48" t="str">
        <f>B220</f>
        <v>Трубопровод топливного газа от К-304 Рег.№ТТ-377</v>
      </c>
      <c r="C223" s="179" t="s">
        <v>170</v>
      </c>
      <c r="D223" s="49" t="s">
        <v>61</v>
      </c>
      <c r="E223" s="167">
        <f>E220</f>
        <v>9.9999999999999995E-8</v>
      </c>
      <c r="F223" s="168">
        <f>F220</f>
        <v>125</v>
      </c>
      <c r="G223" s="48">
        <v>0.60799999999999998</v>
      </c>
      <c r="H223" s="50">
        <f t="shared" si="366"/>
        <v>7.5999999999999992E-6</v>
      </c>
      <c r="I223" s="162">
        <f>I220</f>
        <v>18.34</v>
      </c>
      <c r="J223" s="171">
        <v>0</v>
      </c>
      <c r="K223" s="174" t="s">
        <v>188</v>
      </c>
      <c r="L223" s="178">
        <v>45390</v>
      </c>
      <c r="M223" s="92" t="str">
        <f t="shared" si="363"/>
        <v>С222</v>
      </c>
      <c r="N223" s="92" t="str">
        <f t="shared" si="363"/>
        <v>Трубопровод топливного газа от К-304 Рег.№ТТ-377</v>
      </c>
      <c r="O223" s="92" t="str">
        <f t="shared" si="364"/>
        <v>Полное-ликвидация</v>
      </c>
      <c r="P223" s="92" t="s">
        <v>85</v>
      </c>
      <c r="Q223" s="92" t="s">
        <v>85</v>
      </c>
      <c r="R223" s="92" t="s">
        <v>85</v>
      </c>
      <c r="S223" s="92" t="s">
        <v>85</v>
      </c>
      <c r="T223" s="92" t="s">
        <v>85</v>
      </c>
      <c r="U223" s="92" t="s">
        <v>85</v>
      </c>
      <c r="V223" s="92" t="s">
        <v>85</v>
      </c>
      <c r="W223" s="92" t="s">
        <v>85</v>
      </c>
      <c r="X223" s="92" t="s">
        <v>85</v>
      </c>
      <c r="Y223" s="92" t="s">
        <v>85</v>
      </c>
      <c r="Z223" s="92" t="s">
        <v>85</v>
      </c>
      <c r="AA223" s="92" t="s">
        <v>85</v>
      </c>
      <c r="AB223" s="92" t="s">
        <v>85</v>
      </c>
      <c r="AC223" s="92" t="s">
        <v>85</v>
      </c>
      <c r="AD223" s="92" t="s">
        <v>85</v>
      </c>
      <c r="AE223" s="92" t="s">
        <v>85</v>
      </c>
      <c r="AF223" s="92" t="s">
        <v>85</v>
      </c>
      <c r="AG223" s="92" t="s">
        <v>85</v>
      </c>
      <c r="AH223" s="92" t="s">
        <v>85</v>
      </c>
      <c r="AI223" t="s">
        <v>85</v>
      </c>
      <c r="AJ223" s="92">
        <v>0</v>
      </c>
      <c r="AK223" s="92">
        <v>0</v>
      </c>
      <c r="AL223" s="92">
        <f>AL220</f>
        <v>1.35</v>
      </c>
      <c r="AM223" s="92">
        <f>AM220</f>
        <v>2.7E-2</v>
      </c>
      <c r="AN223" s="92">
        <f>AN220</f>
        <v>5</v>
      </c>
      <c r="AO223" s="92"/>
      <c r="AP223" s="92"/>
      <c r="AQ223" s="93">
        <f>AM223*I223*0.1+AL223</f>
        <v>1.399518</v>
      </c>
      <c r="AR223" s="93">
        <f t="shared" si="367"/>
        <v>0.13995180000000002</v>
      </c>
      <c r="AS223" s="94">
        <f t="shared" si="368"/>
        <v>0</v>
      </c>
      <c r="AT223" s="94">
        <f t="shared" si="369"/>
        <v>0.38486745</v>
      </c>
      <c r="AU223" s="93">
        <f>1333*J221*POWER(10,-6)</f>
        <v>1.6379637399999997E-3</v>
      </c>
      <c r="AV223" s="94">
        <f t="shared" si="365"/>
        <v>1.9259752137400001</v>
      </c>
      <c r="AW223" s="95">
        <f t="shared" si="370"/>
        <v>0</v>
      </c>
      <c r="AX223" s="95">
        <f t="shared" si="371"/>
        <v>0</v>
      </c>
      <c r="AY223" s="95">
        <f t="shared" si="372"/>
        <v>1.4637411624424E-5</v>
      </c>
    </row>
    <row r="224" spans="1:51" x14ac:dyDescent="0.3">
      <c r="A224" s="48" t="s">
        <v>658</v>
      </c>
      <c r="B224" s="48" t="str">
        <f>B220</f>
        <v>Трубопровод топливного газа от К-304 Рег.№ТТ-377</v>
      </c>
      <c r="C224" s="179" t="s">
        <v>195</v>
      </c>
      <c r="D224" s="49" t="s">
        <v>196</v>
      </c>
      <c r="E224" s="166">
        <v>4.9999999999999998E-7</v>
      </c>
      <c r="F224" s="168">
        <f>F220</f>
        <v>125</v>
      </c>
      <c r="G224" s="48">
        <v>3.5000000000000003E-2</v>
      </c>
      <c r="H224" s="50">
        <f t="shared" si="366"/>
        <v>2.1875000000000002E-6</v>
      </c>
      <c r="I224" s="162">
        <f>0.15*I220</f>
        <v>2.7509999999999999</v>
      </c>
      <c r="J224" s="169">
        <f>I224</f>
        <v>2.7509999999999999</v>
      </c>
      <c r="K224" s="174" t="s">
        <v>189</v>
      </c>
      <c r="L224" s="178">
        <v>3</v>
      </c>
      <c r="M224" s="92" t="str">
        <f t="shared" si="363"/>
        <v>С223</v>
      </c>
      <c r="N224" s="92" t="str">
        <f t="shared" si="363"/>
        <v>Трубопровод топливного газа от К-304 Рег.№ТТ-377</v>
      </c>
      <c r="O224" s="92" t="str">
        <f t="shared" si="364"/>
        <v>Частичное-факел</v>
      </c>
      <c r="P224" s="92" t="s">
        <v>85</v>
      </c>
      <c r="Q224" s="92" t="s">
        <v>85</v>
      </c>
      <c r="R224" s="92" t="s">
        <v>85</v>
      </c>
      <c r="S224" s="92" t="s">
        <v>85</v>
      </c>
      <c r="T224" s="92" t="s">
        <v>85</v>
      </c>
      <c r="U224" s="92" t="s">
        <v>85</v>
      </c>
      <c r="V224" s="92" t="s">
        <v>85</v>
      </c>
      <c r="W224" s="92" t="s">
        <v>85</v>
      </c>
      <c r="X224" s="92" t="s">
        <v>85</v>
      </c>
      <c r="Y224" s="92">
        <v>18</v>
      </c>
      <c r="Z224" s="92">
        <v>3</v>
      </c>
      <c r="AA224" s="92" t="s">
        <v>85</v>
      </c>
      <c r="AB224" s="92" t="s">
        <v>85</v>
      </c>
      <c r="AC224" s="92" t="s">
        <v>85</v>
      </c>
      <c r="AD224" s="92" t="s">
        <v>85</v>
      </c>
      <c r="AE224" s="92" t="s">
        <v>85</v>
      </c>
      <c r="AF224" s="92" t="s">
        <v>85</v>
      </c>
      <c r="AG224" s="92" t="s">
        <v>85</v>
      </c>
      <c r="AH224" s="92" t="s">
        <v>85</v>
      </c>
      <c r="AI224" t="s">
        <v>85</v>
      </c>
      <c r="AJ224" s="92">
        <v>0</v>
      </c>
      <c r="AK224" s="92">
        <v>2</v>
      </c>
      <c r="AL224" s="92">
        <f>0.1*$AL$2</f>
        <v>0.25</v>
      </c>
      <c r="AM224" s="92">
        <f>AM220</f>
        <v>2.7E-2</v>
      </c>
      <c r="AN224" s="92">
        <f>ROUNDUP(AN220/3,0)</f>
        <v>2</v>
      </c>
      <c r="AO224" s="92"/>
      <c r="AP224" s="92"/>
      <c r="AQ224" s="93">
        <f>AM224*I224+AL224</f>
        <v>0.32427699999999998</v>
      </c>
      <c r="AR224" s="93">
        <f t="shared" si="367"/>
        <v>3.2427699999999997E-2</v>
      </c>
      <c r="AS224" s="94">
        <f t="shared" si="368"/>
        <v>0.5</v>
      </c>
      <c r="AT224" s="94">
        <f t="shared" si="369"/>
        <v>0.214176175</v>
      </c>
      <c r="AU224" s="93">
        <f>10068.2*J224*POWER(10,-6)</f>
        <v>2.7697618199999999E-2</v>
      </c>
      <c r="AV224" s="94">
        <f t="shared" si="365"/>
        <v>1.0985784932</v>
      </c>
      <c r="AW224" s="95">
        <f t="shared" si="370"/>
        <v>0</v>
      </c>
      <c r="AX224" s="95">
        <f t="shared" si="371"/>
        <v>4.3750000000000005E-6</v>
      </c>
      <c r="AY224" s="95">
        <f t="shared" si="372"/>
        <v>2.4031404538750003E-6</v>
      </c>
    </row>
    <row r="225" spans="1:51" x14ac:dyDescent="0.3">
      <c r="A225" s="48" t="s">
        <v>659</v>
      </c>
      <c r="B225" s="48" t="str">
        <f>B220</f>
        <v>Трубопровод топливного газа от К-304 Рег.№ТТ-377</v>
      </c>
      <c r="C225" s="179" t="s">
        <v>197</v>
      </c>
      <c r="D225" s="49" t="s">
        <v>198</v>
      </c>
      <c r="E225" s="167">
        <f>E224</f>
        <v>4.9999999999999998E-7</v>
      </c>
      <c r="F225" s="168">
        <f>F220</f>
        <v>125</v>
      </c>
      <c r="G225" s="48">
        <v>8.3000000000000001E-3</v>
      </c>
      <c r="H225" s="50">
        <f t="shared" si="366"/>
        <v>5.1875000000000001E-7</v>
      </c>
      <c r="I225" s="162">
        <f>I224</f>
        <v>2.7509999999999999</v>
      </c>
      <c r="J225" s="169">
        <f>J221*0.15</f>
        <v>0.18431699999999998</v>
      </c>
      <c r="K225" s="173" t="s">
        <v>200</v>
      </c>
      <c r="L225" s="230">
        <v>4</v>
      </c>
      <c r="M225" s="92" t="str">
        <f t="shared" si="363"/>
        <v>С224</v>
      </c>
      <c r="N225" s="92" t="str">
        <f t="shared" si="363"/>
        <v>Трубопровод топливного газа от К-304 Рег.№ТТ-377</v>
      </c>
      <c r="O225" s="92" t="str">
        <f t="shared" si="364"/>
        <v>Частичное-взрыв</v>
      </c>
      <c r="P225" s="92" t="s">
        <v>85</v>
      </c>
      <c r="Q225" s="92" t="s">
        <v>85</v>
      </c>
      <c r="R225" s="92" t="s">
        <v>85</v>
      </c>
      <c r="S225" s="92" t="s">
        <v>85</v>
      </c>
      <c r="T225" s="92">
        <v>0</v>
      </c>
      <c r="U225" s="92">
        <v>0</v>
      </c>
      <c r="V225" s="92">
        <v>53.1</v>
      </c>
      <c r="W225" s="92">
        <v>144.1</v>
      </c>
      <c r="X225" s="92">
        <v>246.6</v>
      </c>
      <c r="Y225" s="92" t="s">
        <v>85</v>
      </c>
      <c r="Z225" s="92" t="s">
        <v>85</v>
      </c>
      <c r="AA225" s="92" t="s">
        <v>85</v>
      </c>
      <c r="AB225" s="92" t="s">
        <v>85</v>
      </c>
      <c r="AC225" s="92" t="s">
        <v>85</v>
      </c>
      <c r="AD225" s="92" t="s">
        <v>85</v>
      </c>
      <c r="AE225" s="92" t="s">
        <v>85</v>
      </c>
      <c r="AF225" s="92" t="s">
        <v>85</v>
      </c>
      <c r="AG225" s="92" t="s">
        <v>85</v>
      </c>
      <c r="AH225" s="92" t="s">
        <v>85</v>
      </c>
      <c r="AI225" t="s">
        <v>85</v>
      </c>
      <c r="AJ225" s="92">
        <v>0</v>
      </c>
      <c r="AK225" s="92">
        <v>1</v>
      </c>
      <c r="AL225" s="92">
        <f>0.1*$AL$2</f>
        <v>0.25</v>
      </c>
      <c r="AM225" s="92">
        <f>AM220</f>
        <v>2.7E-2</v>
      </c>
      <c r="AN225" s="92">
        <f>AN224</f>
        <v>2</v>
      </c>
      <c r="AO225" s="92"/>
      <c r="AP225" s="92"/>
      <c r="AQ225" s="93">
        <f t="shared" ref="AQ225:AQ226" si="373">AM225*I225+AL225</f>
        <v>0.32427699999999998</v>
      </c>
      <c r="AR225" s="93">
        <f t="shared" si="367"/>
        <v>3.2427699999999997E-2</v>
      </c>
      <c r="AS225" s="94">
        <f t="shared" si="368"/>
        <v>0.25</v>
      </c>
      <c r="AT225" s="94">
        <f t="shared" si="369"/>
        <v>0.151676175</v>
      </c>
      <c r="AU225" s="93">
        <f>10068.2*J225*POWER(10,-6)*10</f>
        <v>1.8557404193999996E-2</v>
      </c>
      <c r="AV225" s="94">
        <f t="shared" si="365"/>
        <v>0.77693827919400005</v>
      </c>
      <c r="AW225" s="95">
        <f t="shared" si="370"/>
        <v>0</v>
      </c>
      <c r="AX225" s="95">
        <f t="shared" si="371"/>
        <v>5.1875000000000001E-7</v>
      </c>
      <c r="AY225" s="95">
        <f t="shared" si="372"/>
        <v>4.0303673233188751E-7</v>
      </c>
    </row>
    <row r="226" spans="1:51" x14ac:dyDescent="0.3">
      <c r="A226" s="48" t="s">
        <v>660</v>
      </c>
      <c r="B226" s="48" t="str">
        <f>B220</f>
        <v>Трубопровод топливного газа от К-304 Рег.№ТТ-377</v>
      </c>
      <c r="C226" s="179" t="s">
        <v>172</v>
      </c>
      <c r="D226" s="49" t="s">
        <v>174</v>
      </c>
      <c r="E226" s="167">
        <f>E224</f>
        <v>4.9999999999999998E-7</v>
      </c>
      <c r="F226" s="168">
        <f>F220</f>
        <v>125</v>
      </c>
      <c r="G226" s="48">
        <v>2.64E-2</v>
      </c>
      <c r="H226" s="50">
        <f t="shared" si="366"/>
        <v>1.6500000000000001E-6</v>
      </c>
      <c r="I226" s="162">
        <f>0.15*I220</f>
        <v>2.7509999999999999</v>
      </c>
      <c r="J226" s="169">
        <f>J222*0.15</f>
        <v>2.7509999999999999</v>
      </c>
      <c r="K226" s="174"/>
      <c r="L226" s="178"/>
      <c r="M226" s="92" t="str">
        <f t="shared" si="363"/>
        <v>С225</v>
      </c>
      <c r="N226" s="92" t="str">
        <f t="shared" si="363"/>
        <v>Трубопровод топливного газа от К-304 Рег.№ТТ-377</v>
      </c>
      <c r="O226" s="92" t="str">
        <f t="shared" si="364"/>
        <v>Частичное-пожар-вспышка</v>
      </c>
      <c r="P226" s="92" t="s">
        <v>85</v>
      </c>
      <c r="Q226" s="92" t="s">
        <v>85</v>
      </c>
      <c r="R226" s="92" t="s">
        <v>85</v>
      </c>
      <c r="S226" s="92" t="s">
        <v>85</v>
      </c>
      <c r="T226" s="92" t="s">
        <v>85</v>
      </c>
      <c r="U226" s="92" t="s">
        <v>85</v>
      </c>
      <c r="V226" s="92" t="s">
        <v>85</v>
      </c>
      <c r="W226" s="92" t="s">
        <v>85</v>
      </c>
      <c r="X226" s="92" t="s">
        <v>85</v>
      </c>
      <c r="Y226" s="92" t="s">
        <v>85</v>
      </c>
      <c r="Z226" s="92" t="s">
        <v>85</v>
      </c>
      <c r="AA226" s="92">
        <v>46.81</v>
      </c>
      <c r="AB226" s="92">
        <v>56.17</v>
      </c>
      <c r="AC226" s="92" t="s">
        <v>85</v>
      </c>
      <c r="AD226" s="92" t="s">
        <v>85</v>
      </c>
      <c r="AE226" s="92" t="s">
        <v>85</v>
      </c>
      <c r="AF226" s="92" t="s">
        <v>85</v>
      </c>
      <c r="AG226" s="92" t="s">
        <v>85</v>
      </c>
      <c r="AH226" s="92" t="s">
        <v>85</v>
      </c>
      <c r="AI226" t="s">
        <v>85</v>
      </c>
      <c r="AJ226" s="92">
        <v>0</v>
      </c>
      <c r="AK226" s="92">
        <v>1</v>
      </c>
      <c r="AL226" s="92">
        <f>0.1*$AL$2</f>
        <v>0.25</v>
      </c>
      <c r="AM226" s="92">
        <f>AM220</f>
        <v>2.7E-2</v>
      </c>
      <c r="AN226" s="92">
        <f>ROUNDUP(AN220/3,0)</f>
        <v>2</v>
      </c>
      <c r="AO226" s="92"/>
      <c r="AP226" s="92"/>
      <c r="AQ226" s="93">
        <f t="shared" si="373"/>
        <v>0.32427699999999998</v>
      </c>
      <c r="AR226" s="93">
        <f t="shared" si="367"/>
        <v>3.2427699999999997E-2</v>
      </c>
      <c r="AS226" s="94">
        <f t="shared" si="368"/>
        <v>0.25</v>
      </c>
      <c r="AT226" s="94">
        <f t="shared" si="369"/>
        <v>0.151676175</v>
      </c>
      <c r="AU226" s="93">
        <f>10068.2*J226*POWER(10,-6)*10</f>
        <v>0.27697618200000002</v>
      </c>
      <c r="AV226" s="94">
        <f t="shared" si="365"/>
        <v>1.0353570569999999</v>
      </c>
      <c r="AW226" s="95">
        <f t="shared" si="370"/>
        <v>0</v>
      </c>
      <c r="AX226" s="95">
        <f t="shared" si="371"/>
        <v>1.6500000000000001E-6</v>
      </c>
      <c r="AY226" s="95">
        <f t="shared" si="372"/>
        <v>1.7083391440499999E-6</v>
      </c>
    </row>
    <row r="227" spans="1:51" ht="15" thickBot="1" x14ac:dyDescent="0.35">
      <c r="A227" s="48" t="s">
        <v>661</v>
      </c>
      <c r="B227" s="48" t="str">
        <f>B220</f>
        <v>Трубопровод топливного газа от К-304 Рег.№ТТ-377</v>
      </c>
      <c r="C227" s="179" t="s">
        <v>173</v>
      </c>
      <c r="D227" s="49" t="s">
        <v>62</v>
      </c>
      <c r="E227" s="167">
        <f>E224</f>
        <v>4.9999999999999998E-7</v>
      </c>
      <c r="F227" s="168">
        <f>F220</f>
        <v>125</v>
      </c>
      <c r="G227" s="48">
        <v>0.93030000000000002</v>
      </c>
      <c r="H227" s="50">
        <f t="shared" si="366"/>
        <v>5.814375E-5</v>
      </c>
      <c r="I227" s="162">
        <f>0.15*I220</f>
        <v>2.7509999999999999</v>
      </c>
      <c r="J227" s="171">
        <v>0</v>
      </c>
      <c r="K227" s="175"/>
      <c r="L227" s="176"/>
      <c r="M227" s="92" t="str">
        <f t="shared" si="363"/>
        <v>С226</v>
      </c>
      <c r="N227" s="92" t="str">
        <f t="shared" si="363"/>
        <v>Трубопровод топливного газа от К-304 Рег.№ТТ-377</v>
      </c>
      <c r="O227" s="92" t="str">
        <f t="shared" si="364"/>
        <v>Частичное-ликвидация</v>
      </c>
      <c r="P227" s="92" t="s">
        <v>85</v>
      </c>
      <c r="Q227" s="92" t="s">
        <v>85</v>
      </c>
      <c r="R227" s="92" t="s">
        <v>85</v>
      </c>
      <c r="S227" s="92" t="s">
        <v>85</v>
      </c>
      <c r="T227" s="92" t="s">
        <v>85</v>
      </c>
      <c r="U227" s="92" t="s">
        <v>85</v>
      </c>
      <c r="V227" s="92" t="s">
        <v>85</v>
      </c>
      <c r="W227" s="92" t="s">
        <v>85</v>
      </c>
      <c r="X227" s="92" t="s">
        <v>85</v>
      </c>
      <c r="Y227" s="92" t="s">
        <v>85</v>
      </c>
      <c r="Z227" s="92" t="s">
        <v>85</v>
      </c>
      <c r="AA227" s="92" t="s">
        <v>85</v>
      </c>
      <c r="AB227" s="92" t="s">
        <v>85</v>
      </c>
      <c r="AC227" s="92" t="s">
        <v>85</v>
      </c>
      <c r="AD227" s="92" t="s">
        <v>85</v>
      </c>
      <c r="AE227" s="92" t="s">
        <v>85</v>
      </c>
      <c r="AF227" s="92" t="s">
        <v>85</v>
      </c>
      <c r="AG227" s="92" t="s">
        <v>85</v>
      </c>
      <c r="AH227" s="92" t="s">
        <v>85</v>
      </c>
      <c r="AI227" t="s">
        <v>85</v>
      </c>
      <c r="AJ227" s="92">
        <v>0</v>
      </c>
      <c r="AK227" s="92">
        <v>0</v>
      </c>
      <c r="AL227" s="92">
        <f>0.1*$AL$2</f>
        <v>0.25</v>
      </c>
      <c r="AM227" s="92">
        <f>AM220</f>
        <v>2.7E-2</v>
      </c>
      <c r="AN227" s="92">
        <f>ROUNDUP(AN220/3,0)</f>
        <v>2</v>
      </c>
      <c r="AO227" s="92"/>
      <c r="AP227" s="92"/>
      <c r="AQ227" s="93">
        <f>AM227*I227*0.1+AL227</f>
        <v>0.25742769999999998</v>
      </c>
      <c r="AR227" s="93">
        <f t="shared" si="367"/>
        <v>2.5742769999999998E-2</v>
      </c>
      <c r="AS227" s="94">
        <f t="shared" si="368"/>
        <v>0</v>
      </c>
      <c r="AT227" s="94">
        <f t="shared" si="369"/>
        <v>7.0792617499999988E-2</v>
      </c>
      <c r="AU227" s="93">
        <f>1333*J226*POWER(10,-6)</f>
        <v>3.6670829999999994E-3</v>
      </c>
      <c r="AV227" s="94">
        <f t="shared" si="365"/>
        <v>0.35763017049999996</v>
      </c>
      <c r="AW227" s="95">
        <f t="shared" si="370"/>
        <v>0</v>
      </c>
      <c r="AX227" s="95">
        <f t="shared" si="371"/>
        <v>0</v>
      </c>
      <c r="AY227" s="95">
        <f t="shared" si="372"/>
        <v>2.0793959226009372E-5</v>
      </c>
    </row>
    <row r="228" spans="1:51" ht="28.8" thickBot="1" x14ac:dyDescent="0.35">
      <c r="A228" s="48" t="s">
        <v>662</v>
      </c>
      <c r="B228" s="311" t="s">
        <v>367</v>
      </c>
      <c r="C228" s="179" t="s">
        <v>168</v>
      </c>
      <c r="D228" s="49" t="s">
        <v>60</v>
      </c>
      <c r="E228" s="166">
        <v>9.9999999999999995E-8</v>
      </c>
      <c r="F228" s="163">
        <v>421</v>
      </c>
      <c r="G228" s="48">
        <v>0.2</v>
      </c>
      <c r="H228" s="50">
        <f>E228*F228*G228</f>
        <v>8.4200000000000007E-6</v>
      </c>
      <c r="I228" s="164">
        <v>17.059999999999999</v>
      </c>
      <c r="J228" s="162">
        <f>I228</f>
        <v>17.059999999999999</v>
      </c>
      <c r="K228" s="172" t="s">
        <v>184</v>
      </c>
      <c r="L228" s="177">
        <f>I228*20</f>
        <v>341.2</v>
      </c>
      <c r="M228" s="92" t="str">
        <f t="shared" ref="M228:N233" si="374">A228</f>
        <v>С227</v>
      </c>
      <c r="N228" s="92" t="str">
        <f t="shared" si="374"/>
        <v>Трубопровод насыщенного амина от К-304, К-307 в Е-421 Рег.№ТТ-400</v>
      </c>
      <c r="O228" s="92" t="str">
        <f t="shared" ref="O228:O233" si="375">D228</f>
        <v>Полное-пожар</v>
      </c>
      <c r="P228" s="92">
        <v>17.399999999999999</v>
      </c>
      <c r="Q228" s="92">
        <v>24</v>
      </c>
      <c r="R228" s="92">
        <v>34</v>
      </c>
      <c r="S228" s="92">
        <v>62.9</v>
      </c>
      <c r="T228" s="92" t="s">
        <v>85</v>
      </c>
      <c r="U228" s="92" t="s">
        <v>85</v>
      </c>
      <c r="V228" s="92" t="s">
        <v>85</v>
      </c>
      <c r="W228" s="92" t="s">
        <v>85</v>
      </c>
      <c r="X228" s="92" t="s">
        <v>85</v>
      </c>
      <c r="Y228" s="92" t="s">
        <v>85</v>
      </c>
      <c r="Z228" s="92" t="s">
        <v>85</v>
      </c>
      <c r="AA228" s="92" t="s">
        <v>85</v>
      </c>
      <c r="AB228" s="92" t="s">
        <v>85</v>
      </c>
      <c r="AC228" s="92" t="s">
        <v>85</v>
      </c>
      <c r="AD228" s="92" t="s">
        <v>85</v>
      </c>
      <c r="AE228" s="92" t="s">
        <v>85</v>
      </c>
      <c r="AF228" s="92" t="s">
        <v>85</v>
      </c>
      <c r="AG228" s="92" t="s">
        <v>85</v>
      </c>
      <c r="AH228" s="92" t="s">
        <v>85</v>
      </c>
      <c r="AI228" t="s">
        <v>85</v>
      </c>
      <c r="AJ228" s="52">
        <v>1</v>
      </c>
      <c r="AK228" s="52">
        <v>2</v>
      </c>
      <c r="AL228" s="165">
        <v>0.89</v>
      </c>
      <c r="AM228" s="165">
        <v>0.1</v>
      </c>
      <c r="AN228" s="165">
        <v>3</v>
      </c>
      <c r="AO228" s="92"/>
      <c r="AP228" s="92"/>
      <c r="AQ228" s="93">
        <f>AM228*I228+AL228</f>
        <v>2.5960000000000001</v>
      </c>
      <c r="AR228" s="93">
        <f>0.1*AQ228</f>
        <v>0.2596</v>
      </c>
      <c r="AS228" s="94">
        <f>AJ228*3+0.25*AK228</f>
        <v>3.5</v>
      </c>
      <c r="AT228" s="94">
        <f>SUM(AQ228:AS228)/4</f>
        <v>1.5889</v>
      </c>
      <c r="AU228" s="93">
        <f>10068.2*J228*POWER(10,-6)</f>
        <v>0.17176349199999999</v>
      </c>
      <c r="AV228" s="94">
        <f>AU228+AT228+AS228+AR228+AQ228</f>
        <v>8.1162634919999999</v>
      </c>
      <c r="AW228" s="95">
        <f>AJ228*H228</f>
        <v>8.4200000000000007E-6</v>
      </c>
      <c r="AX228" s="95">
        <f>H228*AK228</f>
        <v>1.6840000000000001E-5</v>
      </c>
      <c r="AY228" s="95">
        <f>H228*AV228</f>
        <v>6.8338938602640009E-5</v>
      </c>
    </row>
    <row r="229" spans="1:51" ht="15" thickBot="1" x14ac:dyDescent="0.35">
      <c r="A229" s="48" t="s">
        <v>663</v>
      </c>
      <c r="B229" s="48" t="str">
        <f>B228</f>
        <v>Трубопровод насыщенного амина от К-304, К-307 в Е-421 Рег.№ТТ-400</v>
      </c>
      <c r="C229" s="179" t="s">
        <v>169</v>
      </c>
      <c r="D229" s="49" t="s">
        <v>63</v>
      </c>
      <c r="E229" s="167">
        <f>E228</f>
        <v>9.9999999999999995E-8</v>
      </c>
      <c r="F229" s="168">
        <f>F228</f>
        <v>421</v>
      </c>
      <c r="G229" s="48">
        <v>0.04</v>
      </c>
      <c r="H229" s="50">
        <f t="shared" ref="H229:H233" si="376">E229*F229*G229</f>
        <v>1.6840000000000001E-6</v>
      </c>
      <c r="I229" s="162">
        <f>I228</f>
        <v>17.059999999999999</v>
      </c>
      <c r="J229" s="163">
        <v>0.45</v>
      </c>
      <c r="K229" s="172" t="s">
        <v>185</v>
      </c>
      <c r="L229" s="177">
        <v>0</v>
      </c>
      <c r="M229" s="92" t="str">
        <f t="shared" si="374"/>
        <v>С228</v>
      </c>
      <c r="N229" s="92" t="str">
        <f t="shared" si="374"/>
        <v>Трубопровод насыщенного амина от К-304, К-307 в Е-421 Рег.№ТТ-400</v>
      </c>
      <c r="O229" s="92" t="str">
        <f t="shared" si="375"/>
        <v>Полное-взрыв</v>
      </c>
      <c r="P229" s="92" t="s">
        <v>85</v>
      </c>
      <c r="Q229" s="92" t="s">
        <v>85</v>
      </c>
      <c r="R229" s="92" t="s">
        <v>85</v>
      </c>
      <c r="S229" s="92" t="s">
        <v>85</v>
      </c>
      <c r="T229" s="92">
        <v>0</v>
      </c>
      <c r="U229" s="92">
        <v>0</v>
      </c>
      <c r="V229" s="92">
        <v>71.099999999999994</v>
      </c>
      <c r="W229" s="92">
        <v>193.6</v>
      </c>
      <c r="X229" s="92">
        <v>332.1</v>
      </c>
      <c r="Y229" s="92" t="s">
        <v>85</v>
      </c>
      <c r="Z229" s="92" t="s">
        <v>85</v>
      </c>
      <c r="AA229" s="92" t="s">
        <v>85</v>
      </c>
      <c r="AB229" s="92" t="s">
        <v>85</v>
      </c>
      <c r="AC229" s="92" t="s">
        <v>85</v>
      </c>
      <c r="AD229" s="92" t="s">
        <v>85</v>
      </c>
      <c r="AE229" s="92" t="s">
        <v>85</v>
      </c>
      <c r="AF229" s="92" t="s">
        <v>85</v>
      </c>
      <c r="AG229" s="92" t="s">
        <v>85</v>
      </c>
      <c r="AH229" s="92" t="s">
        <v>85</v>
      </c>
      <c r="AI229" t="s">
        <v>85</v>
      </c>
      <c r="AJ229" s="52">
        <v>2</v>
      </c>
      <c r="AK229" s="52">
        <v>2</v>
      </c>
      <c r="AL229" s="92">
        <f>AL228</f>
        <v>0.89</v>
      </c>
      <c r="AM229" s="92">
        <f>AM228</f>
        <v>0.1</v>
      </c>
      <c r="AN229" s="92">
        <f>AN228</f>
        <v>3</v>
      </c>
      <c r="AO229" s="92"/>
      <c r="AP229" s="92"/>
      <c r="AQ229" s="93">
        <f>AM229*I229+AL229</f>
        <v>2.5960000000000001</v>
      </c>
      <c r="AR229" s="93">
        <f t="shared" ref="AR229:AR233" si="377">0.1*AQ229</f>
        <v>0.2596</v>
      </c>
      <c r="AS229" s="94">
        <f t="shared" ref="AS229:AS233" si="378">AJ229*3+0.25*AK229</f>
        <v>6.5</v>
      </c>
      <c r="AT229" s="94">
        <f t="shared" ref="AT229:AT233" si="379">SUM(AQ229:AS229)/4</f>
        <v>2.3388999999999998</v>
      </c>
      <c r="AU229" s="93">
        <f>10068.2*J229*POWER(10,-6)*10</f>
        <v>4.5306900000000004E-2</v>
      </c>
      <c r="AV229" s="94">
        <f t="shared" ref="AV229:AV233" si="380">AU229+AT229+AS229+AR229+AQ229</f>
        <v>11.7398069</v>
      </c>
      <c r="AW229" s="95">
        <f t="shared" ref="AW229:AW233" si="381">AJ229*H229</f>
        <v>3.3680000000000002E-6</v>
      </c>
      <c r="AX229" s="95">
        <f t="shared" ref="AX229:AX233" si="382">H229*AK229</f>
        <v>3.3680000000000002E-6</v>
      </c>
      <c r="AY229" s="95">
        <f t="shared" ref="AY229:AY233" si="383">H229*AV229</f>
        <v>1.9769834819600001E-5</v>
      </c>
    </row>
    <row r="230" spans="1:51" x14ac:dyDescent="0.3">
      <c r="A230" s="48" t="s">
        <v>664</v>
      </c>
      <c r="B230" s="48" t="str">
        <f>B228</f>
        <v>Трубопровод насыщенного амина от К-304, К-307 в Е-421 Рег.№ТТ-400</v>
      </c>
      <c r="C230" s="179" t="s">
        <v>178</v>
      </c>
      <c r="D230" s="49" t="s">
        <v>180</v>
      </c>
      <c r="E230" s="167">
        <f>E228</f>
        <v>9.9999999999999995E-8</v>
      </c>
      <c r="F230" s="168">
        <f>F228</f>
        <v>421</v>
      </c>
      <c r="G230" s="48">
        <v>0.76</v>
      </c>
      <c r="H230" s="50">
        <f t="shared" si="376"/>
        <v>3.1996000000000003E-5</v>
      </c>
      <c r="I230" s="162">
        <f>I228</f>
        <v>17.059999999999999</v>
      </c>
      <c r="J230" s="169">
        <f>J229*0.25</f>
        <v>0.1125</v>
      </c>
      <c r="K230" s="172" t="s">
        <v>186</v>
      </c>
      <c r="L230" s="177">
        <v>0</v>
      </c>
      <c r="M230" s="92" t="str">
        <f t="shared" si="374"/>
        <v>С229</v>
      </c>
      <c r="N230" s="92" t="str">
        <f t="shared" si="374"/>
        <v>Трубопровод насыщенного амина от К-304, К-307 в Е-421 Рег.№ТТ-400</v>
      </c>
      <c r="O230" s="92" t="str">
        <f t="shared" si="375"/>
        <v>Полное-токси</v>
      </c>
      <c r="P230" s="92" t="s">
        <v>85</v>
      </c>
      <c r="Q230" s="92" t="s">
        <v>85</v>
      </c>
      <c r="R230" s="92" t="s">
        <v>85</v>
      </c>
      <c r="S230" s="92" t="s">
        <v>85</v>
      </c>
      <c r="T230" s="92" t="s">
        <v>85</v>
      </c>
      <c r="U230" s="92" t="s">
        <v>85</v>
      </c>
      <c r="V230" s="92" t="s">
        <v>85</v>
      </c>
      <c r="W230" s="92" t="s">
        <v>85</v>
      </c>
      <c r="X230" s="92" t="s">
        <v>85</v>
      </c>
      <c r="Y230" s="92" t="s">
        <v>85</v>
      </c>
      <c r="Z230" s="92" t="s">
        <v>85</v>
      </c>
      <c r="AA230" s="92" t="s">
        <v>85</v>
      </c>
      <c r="AB230" s="92" t="s">
        <v>85</v>
      </c>
      <c r="AC230" s="92">
        <v>14.1</v>
      </c>
      <c r="AD230" s="92">
        <v>41.1</v>
      </c>
      <c r="AE230" s="92" t="s">
        <v>85</v>
      </c>
      <c r="AF230" s="92" t="s">
        <v>85</v>
      </c>
      <c r="AG230" s="92" t="s">
        <v>85</v>
      </c>
      <c r="AH230" s="92" t="s">
        <v>85</v>
      </c>
      <c r="AI230" t="s">
        <v>85</v>
      </c>
      <c r="AJ230" s="92">
        <v>0</v>
      </c>
      <c r="AK230" s="92">
        <v>1</v>
      </c>
      <c r="AL230" s="92">
        <f>AL228</f>
        <v>0.89</v>
      </c>
      <c r="AM230" s="92">
        <f>AM228</f>
        <v>0.1</v>
      </c>
      <c r="AN230" s="92">
        <f>AN228</f>
        <v>3</v>
      </c>
      <c r="AO230" s="92"/>
      <c r="AP230" s="92"/>
      <c r="AQ230" s="93">
        <f>AM230*I230*0.1+AL230</f>
        <v>1.0606</v>
      </c>
      <c r="AR230" s="93">
        <f t="shared" si="377"/>
        <v>0.10606</v>
      </c>
      <c r="AS230" s="94">
        <f t="shared" si="378"/>
        <v>0.25</v>
      </c>
      <c r="AT230" s="94">
        <f t="shared" si="379"/>
        <v>0.35416500000000001</v>
      </c>
      <c r="AU230" s="93">
        <f>1333*J229*POWER(10,-6)</f>
        <v>5.9984999999999997E-4</v>
      </c>
      <c r="AV230" s="94">
        <f t="shared" si="380"/>
        <v>1.7714248500000001</v>
      </c>
      <c r="AW230" s="95">
        <f t="shared" si="381"/>
        <v>0</v>
      </c>
      <c r="AX230" s="95">
        <f t="shared" si="382"/>
        <v>3.1996000000000003E-5</v>
      </c>
      <c r="AY230" s="95">
        <f t="shared" si="383"/>
        <v>5.667850950060001E-5</v>
      </c>
    </row>
    <row r="231" spans="1:51" x14ac:dyDescent="0.3">
      <c r="A231" s="48" t="s">
        <v>665</v>
      </c>
      <c r="B231" s="48" t="str">
        <f>B228</f>
        <v>Трубопровод насыщенного амина от К-304, К-307 в Е-421 Рег.№ТТ-400</v>
      </c>
      <c r="C231" s="179" t="s">
        <v>171</v>
      </c>
      <c r="D231" s="49" t="s">
        <v>86</v>
      </c>
      <c r="E231" s="166">
        <v>4.9999999999999998E-7</v>
      </c>
      <c r="F231" s="168">
        <f>F228</f>
        <v>421</v>
      </c>
      <c r="G231" s="48">
        <v>0.2</v>
      </c>
      <c r="H231" s="50">
        <f t="shared" si="376"/>
        <v>4.21E-5</v>
      </c>
      <c r="I231" s="162">
        <f>0.15*I228</f>
        <v>2.5589999999999997</v>
      </c>
      <c r="J231" s="162">
        <f>I231</f>
        <v>2.5589999999999997</v>
      </c>
      <c r="K231" s="174" t="s">
        <v>188</v>
      </c>
      <c r="L231" s="178">
        <v>45390</v>
      </c>
      <c r="M231" s="92" t="str">
        <f t="shared" si="374"/>
        <v>С230</v>
      </c>
      <c r="N231" s="92" t="str">
        <f t="shared" si="374"/>
        <v>Трубопровод насыщенного амина от К-304, К-307 в Е-421 Рег.№ТТ-400</v>
      </c>
      <c r="O231" s="92" t="str">
        <f t="shared" si="375"/>
        <v>Частичное-пожар</v>
      </c>
      <c r="P231" s="92">
        <v>12.8</v>
      </c>
      <c r="Q231" s="92">
        <v>16.5</v>
      </c>
      <c r="R231" s="92">
        <v>22</v>
      </c>
      <c r="S231" s="92">
        <v>38.299999999999997</v>
      </c>
      <c r="T231" s="92" t="s">
        <v>85</v>
      </c>
      <c r="U231" s="92" t="s">
        <v>85</v>
      </c>
      <c r="V231" s="92" t="s">
        <v>85</v>
      </c>
      <c r="W231" s="92" t="s">
        <v>85</v>
      </c>
      <c r="X231" s="92" t="s">
        <v>85</v>
      </c>
      <c r="Y231" s="92" t="s">
        <v>85</v>
      </c>
      <c r="Z231" s="92" t="s">
        <v>85</v>
      </c>
      <c r="AA231" s="92" t="s">
        <v>85</v>
      </c>
      <c r="AB231" s="92" t="s">
        <v>85</v>
      </c>
      <c r="AC231" s="92" t="s">
        <v>85</v>
      </c>
      <c r="AD231" s="92" t="s">
        <v>85</v>
      </c>
      <c r="AE231" s="92" t="s">
        <v>85</v>
      </c>
      <c r="AF231" s="92" t="s">
        <v>85</v>
      </c>
      <c r="AG231" s="92" t="s">
        <v>85</v>
      </c>
      <c r="AH231" s="92" t="s">
        <v>85</v>
      </c>
      <c r="AI231" t="s">
        <v>85</v>
      </c>
      <c r="AJ231" s="92">
        <v>0</v>
      </c>
      <c r="AK231" s="92">
        <v>2</v>
      </c>
      <c r="AL231" s="92">
        <f>0.1*$AL$2</f>
        <v>0.25</v>
      </c>
      <c r="AM231" s="92">
        <f>AM228</f>
        <v>0.1</v>
      </c>
      <c r="AN231" s="92">
        <f>ROUNDUP(AN228/3,0)</f>
        <v>1</v>
      </c>
      <c r="AO231" s="92"/>
      <c r="AP231" s="92"/>
      <c r="AQ231" s="93">
        <f>AM231*I231+AL231</f>
        <v>0.50590000000000002</v>
      </c>
      <c r="AR231" s="93">
        <f t="shared" si="377"/>
        <v>5.0590000000000003E-2</v>
      </c>
      <c r="AS231" s="94">
        <f t="shared" si="378"/>
        <v>0.5</v>
      </c>
      <c r="AT231" s="94">
        <f t="shared" si="379"/>
        <v>0.26412250000000004</v>
      </c>
      <c r="AU231" s="93">
        <f>10068.2*J231*POWER(10,-6)</f>
        <v>2.5764523799999998E-2</v>
      </c>
      <c r="AV231" s="94">
        <f t="shared" si="380"/>
        <v>1.3463770238000001</v>
      </c>
      <c r="AW231" s="95">
        <f t="shared" si="381"/>
        <v>0</v>
      </c>
      <c r="AX231" s="95">
        <f t="shared" si="382"/>
        <v>8.42E-5</v>
      </c>
      <c r="AY231" s="95">
        <f t="shared" si="383"/>
        <v>5.6682472701980007E-5</v>
      </c>
    </row>
    <row r="232" spans="1:51" x14ac:dyDescent="0.3">
      <c r="A232" s="48" t="s">
        <v>666</v>
      </c>
      <c r="B232" s="48" t="str">
        <f>B228</f>
        <v>Трубопровод насыщенного амина от К-304, К-307 в Е-421 Рег.№ТТ-400</v>
      </c>
      <c r="C232" s="179" t="s">
        <v>172</v>
      </c>
      <c r="D232" s="49" t="s">
        <v>174</v>
      </c>
      <c r="E232" s="167">
        <f>E231</f>
        <v>4.9999999999999998E-7</v>
      </c>
      <c r="F232" s="168">
        <f>F228</f>
        <v>421</v>
      </c>
      <c r="G232" s="48">
        <v>0.04</v>
      </c>
      <c r="H232" s="50">
        <f t="shared" si="376"/>
        <v>8.4200000000000007E-6</v>
      </c>
      <c r="I232" s="162">
        <f>0.15*I228</f>
        <v>2.5589999999999997</v>
      </c>
      <c r="J232" s="162">
        <f>0.15*J229</f>
        <v>6.7500000000000004E-2</v>
      </c>
      <c r="K232" s="174" t="s">
        <v>189</v>
      </c>
      <c r="L232" s="178">
        <v>3</v>
      </c>
      <c r="M232" s="92" t="str">
        <f t="shared" si="374"/>
        <v>С231</v>
      </c>
      <c r="N232" s="92" t="str">
        <f t="shared" si="374"/>
        <v>Трубопровод насыщенного амина от К-304, К-307 в Е-421 Рег.№ТТ-400</v>
      </c>
      <c r="O232" s="92" t="str">
        <f t="shared" si="375"/>
        <v>Частичное-пожар-вспышка</v>
      </c>
      <c r="P232" s="92" t="s">
        <v>85</v>
      </c>
      <c r="Q232" s="92" t="s">
        <v>85</v>
      </c>
      <c r="R232" s="92" t="s">
        <v>85</v>
      </c>
      <c r="S232" s="92" t="s">
        <v>85</v>
      </c>
      <c r="T232" s="92" t="s">
        <v>85</v>
      </c>
      <c r="U232" s="92" t="s">
        <v>85</v>
      </c>
      <c r="V232" s="92" t="s">
        <v>85</v>
      </c>
      <c r="W232" s="92" t="s">
        <v>85</v>
      </c>
      <c r="X232" s="92" t="s">
        <v>85</v>
      </c>
      <c r="Y232" s="92" t="s">
        <v>85</v>
      </c>
      <c r="Z232" s="92" t="s">
        <v>85</v>
      </c>
      <c r="AA232" s="92">
        <v>13.77</v>
      </c>
      <c r="AB232" s="92">
        <v>16.52</v>
      </c>
      <c r="AC232" s="92" t="s">
        <v>85</v>
      </c>
      <c r="AD232" s="92" t="s">
        <v>85</v>
      </c>
      <c r="AE232" s="92" t="s">
        <v>85</v>
      </c>
      <c r="AF232" s="92" t="s">
        <v>85</v>
      </c>
      <c r="AG232" s="92" t="s">
        <v>85</v>
      </c>
      <c r="AH232" s="92" t="s">
        <v>85</v>
      </c>
      <c r="AI232" t="s">
        <v>85</v>
      </c>
      <c r="AJ232" s="92">
        <v>0</v>
      </c>
      <c r="AK232" s="92">
        <v>1</v>
      </c>
      <c r="AL232" s="92">
        <f>0.1*$AL$2</f>
        <v>0.25</v>
      </c>
      <c r="AM232" s="92">
        <f>AM228</f>
        <v>0.1</v>
      </c>
      <c r="AN232" s="92">
        <f>ROUNDUP(AN228/3,0)</f>
        <v>1</v>
      </c>
      <c r="AO232" s="92"/>
      <c r="AP232" s="92"/>
      <c r="AQ232" s="93">
        <f t="shared" ref="AQ232" si="384">AM232*I232+AL232</f>
        <v>0.50590000000000002</v>
      </c>
      <c r="AR232" s="93">
        <f t="shared" si="377"/>
        <v>5.0590000000000003E-2</v>
      </c>
      <c r="AS232" s="94">
        <f t="shared" si="378"/>
        <v>0.25</v>
      </c>
      <c r="AT232" s="94">
        <f t="shared" si="379"/>
        <v>0.20162250000000001</v>
      </c>
      <c r="AU232" s="93">
        <f>10068.2*J232*POWER(10,-6)*10</f>
        <v>6.7960350000000006E-3</v>
      </c>
      <c r="AV232" s="94">
        <f t="shared" si="380"/>
        <v>1.014908535</v>
      </c>
      <c r="AW232" s="95">
        <f t="shared" si="381"/>
        <v>0</v>
      </c>
      <c r="AX232" s="95">
        <f t="shared" si="382"/>
        <v>8.4200000000000007E-6</v>
      </c>
      <c r="AY232" s="95">
        <f t="shared" si="383"/>
        <v>8.5455298647000004E-6</v>
      </c>
    </row>
    <row r="233" spans="1:51" ht="15" thickBot="1" x14ac:dyDescent="0.35">
      <c r="A233" s="48" t="s">
        <v>667</v>
      </c>
      <c r="B233" s="48" t="str">
        <f>B228</f>
        <v>Трубопровод насыщенного амина от К-304, К-307 в Е-421 Рег.№ТТ-400</v>
      </c>
      <c r="C233" s="179" t="s">
        <v>179</v>
      </c>
      <c r="D233" s="49" t="s">
        <v>181</v>
      </c>
      <c r="E233" s="167">
        <f>E231</f>
        <v>4.9999999999999998E-7</v>
      </c>
      <c r="F233" s="168">
        <f>F228</f>
        <v>421</v>
      </c>
      <c r="G233" s="48">
        <v>0.76</v>
      </c>
      <c r="H233" s="50">
        <f t="shared" si="376"/>
        <v>1.5998E-4</v>
      </c>
      <c r="I233" s="162">
        <f>0.15*I228</f>
        <v>2.5589999999999997</v>
      </c>
      <c r="J233" s="169">
        <f>J232*0.25</f>
        <v>1.6875000000000001E-2</v>
      </c>
      <c r="K233" s="175" t="s">
        <v>200</v>
      </c>
      <c r="L233" s="231">
        <v>2</v>
      </c>
      <c r="M233" s="92" t="str">
        <f t="shared" si="374"/>
        <v>С232</v>
      </c>
      <c r="N233" s="92" t="str">
        <f t="shared" si="374"/>
        <v>Трубопровод насыщенного амина от К-304, К-307 в Е-421 Рег.№ТТ-400</v>
      </c>
      <c r="O233" s="92" t="str">
        <f t="shared" si="375"/>
        <v>Частичное-токси</v>
      </c>
      <c r="P233" s="92" t="s">
        <v>85</v>
      </c>
      <c r="Q233" s="92" t="s">
        <v>85</v>
      </c>
      <c r="R233" s="92" t="s">
        <v>85</v>
      </c>
      <c r="S233" s="92" t="s">
        <v>85</v>
      </c>
      <c r="T233" s="92" t="s">
        <v>85</v>
      </c>
      <c r="U233" s="92" t="s">
        <v>85</v>
      </c>
      <c r="V233" s="92" t="s">
        <v>85</v>
      </c>
      <c r="W233" s="92" t="s">
        <v>85</v>
      </c>
      <c r="X233" s="92" t="s">
        <v>85</v>
      </c>
      <c r="Y233" s="92" t="s">
        <v>85</v>
      </c>
      <c r="Z233" s="92" t="s">
        <v>85</v>
      </c>
      <c r="AA233" s="92" t="s">
        <v>85</v>
      </c>
      <c r="AB233" s="92" t="s">
        <v>85</v>
      </c>
      <c r="AC233" s="92">
        <v>2.1</v>
      </c>
      <c r="AD233" s="92">
        <v>6.2</v>
      </c>
      <c r="AE233" s="92" t="s">
        <v>85</v>
      </c>
      <c r="AF233" s="92" t="s">
        <v>85</v>
      </c>
      <c r="AG233" s="92" t="s">
        <v>85</v>
      </c>
      <c r="AH233" s="92" t="s">
        <v>85</v>
      </c>
      <c r="AI233" t="s">
        <v>85</v>
      </c>
      <c r="AJ233" s="92">
        <v>0</v>
      </c>
      <c r="AK233" s="92">
        <v>1</v>
      </c>
      <c r="AL233" s="92">
        <f>0.1*$AL$2</f>
        <v>0.25</v>
      </c>
      <c r="AM233" s="92">
        <f>AM228</f>
        <v>0.1</v>
      </c>
      <c r="AN233" s="92">
        <f>ROUNDUP(AN228/3,0)</f>
        <v>1</v>
      </c>
      <c r="AO233" s="92"/>
      <c r="AP233" s="92"/>
      <c r="AQ233" s="93">
        <f>AM233*I233*0.1+AL233</f>
        <v>0.27559</v>
      </c>
      <c r="AR233" s="93">
        <f t="shared" si="377"/>
        <v>2.7559E-2</v>
      </c>
      <c r="AS233" s="94">
        <f t="shared" si="378"/>
        <v>0.25</v>
      </c>
      <c r="AT233" s="94">
        <f t="shared" si="379"/>
        <v>0.13828725</v>
      </c>
      <c r="AU233" s="93">
        <f>1333*J232*POWER(10,-6)</f>
        <v>8.9977500000000004E-5</v>
      </c>
      <c r="AV233" s="94">
        <f t="shared" si="380"/>
        <v>0.69152622750000003</v>
      </c>
      <c r="AW233" s="95">
        <f t="shared" si="381"/>
        <v>0</v>
      </c>
      <c r="AX233" s="95">
        <f t="shared" si="382"/>
        <v>1.5998E-4</v>
      </c>
      <c r="AY233" s="95">
        <f t="shared" si="383"/>
        <v>1.1063036587545E-4</v>
      </c>
    </row>
    <row r="234" spans="1:51" ht="15" thickBot="1" x14ac:dyDescent="0.35">
      <c r="A234" s="48" t="s">
        <v>668</v>
      </c>
      <c r="B234" s="163" t="s">
        <v>368</v>
      </c>
      <c r="C234" s="179" t="s">
        <v>168</v>
      </c>
      <c r="D234" s="49" t="s">
        <v>60</v>
      </c>
      <c r="E234" s="166">
        <v>1.0000000000000001E-5</v>
      </c>
      <c r="F234" s="163">
        <v>617</v>
      </c>
      <c r="G234" s="48">
        <v>0.2</v>
      </c>
      <c r="H234" s="50">
        <f>E234*F234*G234</f>
        <v>1.2340000000000001E-3</v>
      </c>
      <c r="I234" s="164">
        <v>158</v>
      </c>
      <c r="J234" s="169">
        <f>I234</f>
        <v>158</v>
      </c>
      <c r="K234" s="172" t="s">
        <v>184</v>
      </c>
      <c r="L234" s="177">
        <f>I234*20</f>
        <v>3160</v>
      </c>
      <c r="M234" s="92" t="str">
        <f t="shared" ref="M234:N239" si="385">A234</f>
        <v>С233</v>
      </c>
      <c r="N234" s="92" t="str">
        <f t="shared" si="385"/>
        <v>Трубопровод керосиновой фракции от К-203 в К- 204 Рег.№ТТ-401</v>
      </c>
      <c r="O234" s="92" t="str">
        <f t="shared" ref="O234:O239" si="386">D234</f>
        <v>Полное-пожар</v>
      </c>
      <c r="P234" s="92">
        <v>37.6</v>
      </c>
      <c r="Q234" s="92">
        <v>51.5</v>
      </c>
      <c r="R234" s="92">
        <v>73.099999999999994</v>
      </c>
      <c r="S234" s="92">
        <v>133.19999999999999</v>
      </c>
      <c r="T234" s="92" t="s">
        <v>85</v>
      </c>
      <c r="U234" s="92" t="s">
        <v>85</v>
      </c>
      <c r="V234" s="92" t="s">
        <v>85</v>
      </c>
      <c r="W234" s="92" t="s">
        <v>85</v>
      </c>
      <c r="X234" s="92" t="s">
        <v>85</v>
      </c>
      <c r="Y234" s="92" t="s">
        <v>85</v>
      </c>
      <c r="Z234" s="92" t="s">
        <v>85</v>
      </c>
      <c r="AA234" s="92" t="s">
        <v>85</v>
      </c>
      <c r="AB234" s="92" t="s">
        <v>85</v>
      </c>
      <c r="AC234" s="92" t="s">
        <v>85</v>
      </c>
      <c r="AD234" s="92" t="s">
        <v>85</v>
      </c>
      <c r="AE234" s="92" t="s">
        <v>85</v>
      </c>
      <c r="AF234" s="92" t="s">
        <v>85</v>
      </c>
      <c r="AG234" s="92" t="s">
        <v>85</v>
      </c>
      <c r="AH234" s="92" t="s">
        <v>85</v>
      </c>
      <c r="AI234" t="s">
        <v>85</v>
      </c>
      <c r="AJ234" s="52">
        <v>1</v>
      </c>
      <c r="AK234" s="52">
        <v>2</v>
      </c>
      <c r="AL234" s="165">
        <v>1.96</v>
      </c>
      <c r="AM234" s="165">
        <v>2.7E-2</v>
      </c>
      <c r="AN234" s="165">
        <v>3</v>
      </c>
      <c r="AO234" s="92"/>
      <c r="AP234" s="92"/>
      <c r="AQ234" s="93">
        <f>AM234*I234+AL234</f>
        <v>6.226</v>
      </c>
      <c r="AR234" s="93">
        <f>0.1*AQ234</f>
        <v>0.62260000000000004</v>
      </c>
      <c r="AS234" s="94">
        <f>AJ234*3+0.25*AK234</f>
        <v>3.5</v>
      </c>
      <c r="AT234" s="94">
        <f>SUM(AQ234:AS234)/4</f>
        <v>2.5871500000000003</v>
      </c>
      <c r="AU234" s="93">
        <f>10068.2*J234*POWER(10,-6)</f>
        <v>1.5907756</v>
      </c>
      <c r="AV234" s="94">
        <f t="shared" ref="AV234:AV239" si="387">AU234+AT234+AS234+AR234+AQ234</f>
        <v>14.526525599999999</v>
      </c>
      <c r="AW234" s="95">
        <f>AJ234*H234</f>
        <v>1.2340000000000001E-3</v>
      </c>
      <c r="AX234" s="95">
        <f>H234*AK234</f>
        <v>2.4680000000000001E-3</v>
      </c>
      <c r="AY234" s="95">
        <f>H234*AV234</f>
        <v>1.7925732590399999E-2</v>
      </c>
    </row>
    <row r="235" spans="1:51" ht="15" thickBot="1" x14ac:dyDescent="0.35">
      <c r="A235" s="48" t="s">
        <v>669</v>
      </c>
      <c r="B235" s="48" t="str">
        <f>B234</f>
        <v>Трубопровод керосиновой фракции от К-203 в К- 204 Рег.№ТТ-401</v>
      </c>
      <c r="C235" s="179" t="s">
        <v>169</v>
      </c>
      <c r="D235" s="49" t="s">
        <v>63</v>
      </c>
      <c r="E235" s="167">
        <f>E234</f>
        <v>1.0000000000000001E-5</v>
      </c>
      <c r="F235" s="168">
        <f>F234</f>
        <v>617</v>
      </c>
      <c r="G235" s="48">
        <v>0.04</v>
      </c>
      <c r="H235" s="50">
        <f t="shared" ref="H235:H239" si="388">E235*F235*G235</f>
        <v>2.4680000000000004E-4</v>
      </c>
      <c r="I235" s="162">
        <f>I234</f>
        <v>158</v>
      </c>
      <c r="J235" s="170">
        <v>0.25800000000000001</v>
      </c>
      <c r="K235" s="172" t="s">
        <v>185</v>
      </c>
      <c r="L235" s="177">
        <v>0</v>
      </c>
      <c r="M235" s="92" t="str">
        <f t="shared" si="385"/>
        <v>С234</v>
      </c>
      <c r="N235" s="92" t="str">
        <f t="shared" si="385"/>
        <v>Трубопровод керосиновой фракции от К-203 в К- 204 Рег.№ТТ-401</v>
      </c>
      <c r="O235" s="92" t="str">
        <f t="shared" si="386"/>
        <v>Полное-взрыв</v>
      </c>
      <c r="P235" s="92" t="s">
        <v>85</v>
      </c>
      <c r="Q235" s="92" t="s">
        <v>85</v>
      </c>
      <c r="R235" s="92" t="s">
        <v>85</v>
      </c>
      <c r="S235" s="92" t="s">
        <v>85</v>
      </c>
      <c r="T235" s="92">
        <v>0</v>
      </c>
      <c r="U235" s="92">
        <v>0</v>
      </c>
      <c r="V235" s="92">
        <v>59.1</v>
      </c>
      <c r="W235" s="92">
        <v>161.1</v>
      </c>
      <c r="X235" s="92">
        <v>275.60000000000002</v>
      </c>
      <c r="Y235" s="92" t="s">
        <v>85</v>
      </c>
      <c r="Z235" s="92" t="s">
        <v>85</v>
      </c>
      <c r="AA235" s="92" t="s">
        <v>85</v>
      </c>
      <c r="AB235" s="92" t="s">
        <v>85</v>
      </c>
      <c r="AC235" s="92" t="s">
        <v>85</v>
      </c>
      <c r="AD235" s="92" t="s">
        <v>85</v>
      </c>
      <c r="AE235" s="92" t="s">
        <v>85</v>
      </c>
      <c r="AF235" s="92" t="s">
        <v>85</v>
      </c>
      <c r="AG235" s="92" t="s">
        <v>85</v>
      </c>
      <c r="AH235" s="92" t="s">
        <v>85</v>
      </c>
      <c r="AI235" t="s">
        <v>85</v>
      </c>
      <c r="AJ235" s="52">
        <v>2</v>
      </c>
      <c r="AK235" s="52">
        <v>2</v>
      </c>
      <c r="AL235" s="92">
        <f>AL234</f>
        <v>1.96</v>
      </c>
      <c r="AM235" s="92">
        <f>AM234</f>
        <v>2.7E-2</v>
      </c>
      <c r="AN235" s="92">
        <f>AN234</f>
        <v>3</v>
      </c>
      <c r="AO235" s="92"/>
      <c r="AP235" s="92"/>
      <c r="AQ235" s="93">
        <f>AM235*I235+AL235</f>
        <v>6.226</v>
      </c>
      <c r="AR235" s="93">
        <f t="shared" ref="AR235:AR239" si="389">0.1*AQ235</f>
        <v>0.62260000000000004</v>
      </c>
      <c r="AS235" s="94">
        <f t="shared" ref="AS235:AS239" si="390">AJ235*3+0.25*AK235</f>
        <v>6.5</v>
      </c>
      <c r="AT235" s="94">
        <f t="shared" ref="AT235:AT239" si="391">SUM(AQ235:AS235)/4</f>
        <v>3.3371500000000003</v>
      </c>
      <c r="AU235" s="93">
        <f>10068.2*J235*POWER(10,-6)*10</f>
        <v>2.5975956000000001E-2</v>
      </c>
      <c r="AV235" s="94">
        <f t="shared" si="387"/>
        <v>16.711725956000002</v>
      </c>
      <c r="AW235" s="95">
        <f t="shared" ref="AW235:AW239" si="392">AJ235*H235</f>
        <v>4.9360000000000007E-4</v>
      </c>
      <c r="AX235" s="95">
        <f t="shared" ref="AX235:AX239" si="393">H235*AK235</f>
        <v>4.9360000000000007E-4</v>
      </c>
      <c r="AY235" s="95">
        <f t="shared" ref="AY235:AY239" si="394">H235*AV235</f>
        <v>4.1244539659408015E-3</v>
      </c>
    </row>
    <row r="236" spans="1:51" x14ac:dyDescent="0.3">
      <c r="A236" s="48" t="s">
        <v>670</v>
      </c>
      <c r="B236" s="48" t="str">
        <f>B234</f>
        <v>Трубопровод керосиновой фракции от К-203 в К- 204 Рег.№ТТ-401</v>
      </c>
      <c r="C236" s="179" t="s">
        <v>170</v>
      </c>
      <c r="D236" s="49" t="s">
        <v>61</v>
      </c>
      <c r="E236" s="167">
        <f>E234</f>
        <v>1.0000000000000001E-5</v>
      </c>
      <c r="F236" s="168">
        <f>F234</f>
        <v>617</v>
      </c>
      <c r="G236" s="48">
        <v>0.76</v>
      </c>
      <c r="H236" s="50">
        <f t="shared" si="388"/>
        <v>4.6892000000000001E-3</v>
      </c>
      <c r="I236" s="162">
        <f>I234</f>
        <v>158</v>
      </c>
      <c r="J236" s="171">
        <v>0</v>
      </c>
      <c r="K236" s="172" t="s">
        <v>186</v>
      </c>
      <c r="L236" s="177">
        <v>0</v>
      </c>
      <c r="M236" s="92" t="str">
        <f t="shared" si="385"/>
        <v>С235</v>
      </c>
      <c r="N236" s="92" t="str">
        <f t="shared" si="385"/>
        <v>Трубопровод керосиновой фракции от К-203 в К- 204 Рег.№ТТ-401</v>
      </c>
      <c r="O236" s="92" t="str">
        <f t="shared" si="386"/>
        <v>Полное-ликвидация</v>
      </c>
      <c r="P236" s="92" t="s">
        <v>85</v>
      </c>
      <c r="Q236" s="92" t="s">
        <v>85</v>
      </c>
      <c r="R236" s="92" t="s">
        <v>85</v>
      </c>
      <c r="S236" s="92" t="s">
        <v>85</v>
      </c>
      <c r="T236" s="92" t="s">
        <v>85</v>
      </c>
      <c r="U236" s="92" t="s">
        <v>85</v>
      </c>
      <c r="V236" s="92" t="s">
        <v>85</v>
      </c>
      <c r="W236" s="92" t="s">
        <v>85</v>
      </c>
      <c r="X236" s="92" t="s">
        <v>85</v>
      </c>
      <c r="Y236" s="92" t="s">
        <v>85</v>
      </c>
      <c r="Z236" s="92" t="s">
        <v>85</v>
      </c>
      <c r="AA236" s="92" t="s">
        <v>85</v>
      </c>
      <c r="AB236" s="92" t="s">
        <v>85</v>
      </c>
      <c r="AC236" s="92" t="s">
        <v>85</v>
      </c>
      <c r="AD236" s="92" t="s">
        <v>85</v>
      </c>
      <c r="AE236" s="92" t="s">
        <v>85</v>
      </c>
      <c r="AF236" s="92" t="s">
        <v>85</v>
      </c>
      <c r="AG236" s="92" t="s">
        <v>85</v>
      </c>
      <c r="AH236" s="92" t="s">
        <v>85</v>
      </c>
      <c r="AI236" t="s">
        <v>85</v>
      </c>
      <c r="AJ236" s="92">
        <v>0</v>
      </c>
      <c r="AK236" s="92">
        <v>0</v>
      </c>
      <c r="AL236" s="92">
        <f>AL234</f>
        <v>1.96</v>
      </c>
      <c r="AM236" s="92">
        <f>AM234</f>
        <v>2.7E-2</v>
      </c>
      <c r="AN236" s="92">
        <f>AN234</f>
        <v>3</v>
      </c>
      <c r="AO236" s="92"/>
      <c r="AP236" s="92"/>
      <c r="AQ236" s="93">
        <f>AM236*I236*0.1+AL236</f>
        <v>2.3866000000000001</v>
      </c>
      <c r="AR236" s="93">
        <f t="shared" si="389"/>
        <v>0.23866000000000001</v>
      </c>
      <c r="AS236" s="94">
        <f t="shared" si="390"/>
        <v>0</v>
      </c>
      <c r="AT236" s="94">
        <f t="shared" si="391"/>
        <v>0.65631499999999998</v>
      </c>
      <c r="AU236" s="93">
        <f>1333*J235*POWER(10,-6)</f>
        <v>3.4391399999999996E-4</v>
      </c>
      <c r="AV236" s="94">
        <f t="shared" si="387"/>
        <v>3.2819189140000002</v>
      </c>
      <c r="AW236" s="95">
        <f t="shared" si="392"/>
        <v>0</v>
      </c>
      <c r="AX236" s="95">
        <f t="shared" si="393"/>
        <v>0</v>
      </c>
      <c r="AY236" s="95">
        <f t="shared" si="394"/>
        <v>1.5389574171528801E-2</v>
      </c>
    </row>
    <row r="237" spans="1:51" x14ac:dyDescent="0.3">
      <c r="A237" s="48" t="s">
        <v>671</v>
      </c>
      <c r="B237" s="48" t="str">
        <f>B234</f>
        <v>Трубопровод керосиновой фракции от К-203 в К- 204 Рег.№ТТ-401</v>
      </c>
      <c r="C237" s="179" t="s">
        <v>171</v>
      </c>
      <c r="D237" s="49" t="s">
        <v>86</v>
      </c>
      <c r="E237" s="166">
        <v>1E-4</v>
      </c>
      <c r="F237" s="168">
        <f>F234</f>
        <v>617</v>
      </c>
      <c r="G237" s="48">
        <v>0.2</v>
      </c>
      <c r="H237" s="50">
        <f t="shared" si="388"/>
        <v>1.2340000000000002E-2</v>
      </c>
      <c r="I237" s="162">
        <f>0.15*I234</f>
        <v>23.7</v>
      </c>
      <c r="J237" s="169">
        <f>I237</f>
        <v>23.7</v>
      </c>
      <c r="K237" s="174" t="s">
        <v>188</v>
      </c>
      <c r="L237" s="178">
        <v>45390</v>
      </c>
      <c r="M237" s="92" t="str">
        <f t="shared" si="385"/>
        <v>С236</v>
      </c>
      <c r="N237" s="92" t="str">
        <f t="shared" si="385"/>
        <v>Трубопровод керосиновой фракции от К-203 в К- 204 Рег.№ТТ-401</v>
      </c>
      <c r="O237" s="92" t="str">
        <f t="shared" si="386"/>
        <v>Частичное-пожар</v>
      </c>
      <c r="P237" s="92">
        <v>17.2</v>
      </c>
      <c r="Q237" s="92">
        <v>23.7</v>
      </c>
      <c r="R237" s="92">
        <v>33.5</v>
      </c>
      <c r="S237" s="92">
        <v>61.9</v>
      </c>
      <c r="T237" s="92" t="s">
        <v>85</v>
      </c>
      <c r="U237" s="92" t="s">
        <v>85</v>
      </c>
      <c r="V237" s="92" t="s">
        <v>85</v>
      </c>
      <c r="W237" s="92" t="s">
        <v>85</v>
      </c>
      <c r="X237" s="92" t="s">
        <v>85</v>
      </c>
      <c r="Y237" s="92" t="s">
        <v>85</v>
      </c>
      <c r="Z237" s="92" t="s">
        <v>85</v>
      </c>
      <c r="AA237" s="92" t="s">
        <v>85</v>
      </c>
      <c r="AB237" s="92" t="s">
        <v>85</v>
      </c>
      <c r="AC237" s="92" t="s">
        <v>85</v>
      </c>
      <c r="AD237" s="92" t="s">
        <v>85</v>
      </c>
      <c r="AE237" s="92" t="s">
        <v>85</v>
      </c>
      <c r="AF237" s="92" t="s">
        <v>85</v>
      </c>
      <c r="AG237" s="92" t="s">
        <v>85</v>
      </c>
      <c r="AH237" s="92" t="s">
        <v>85</v>
      </c>
      <c r="AI237" t="s">
        <v>85</v>
      </c>
      <c r="AJ237" s="92">
        <v>0</v>
      </c>
      <c r="AK237" s="92">
        <v>2</v>
      </c>
      <c r="AL237" s="92">
        <f>0.1*$AL$2</f>
        <v>0.25</v>
      </c>
      <c r="AM237" s="92">
        <f>AM234</f>
        <v>2.7E-2</v>
      </c>
      <c r="AN237" s="92">
        <f>ROUNDUP(AN234/3,0)</f>
        <v>1</v>
      </c>
      <c r="AO237" s="92"/>
      <c r="AP237" s="92"/>
      <c r="AQ237" s="93">
        <f>AM237*I237+AL237</f>
        <v>0.88990000000000002</v>
      </c>
      <c r="AR237" s="93">
        <f t="shared" si="389"/>
        <v>8.8990000000000014E-2</v>
      </c>
      <c r="AS237" s="94">
        <f t="shared" si="390"/>
        <v>0.5</v>
      </c>
      <c r="AT237" s="94">
        <f t="shared" si="391"/>
        <v>0.36972250000000001</v>
      </c>
      <c r="AU237" s="93">
        <f>10068.2*J237*POWER(10,-6)</f>
        <v>0.23861633999999998</v>
      </c>
      <c r="AV237" s="94">
        <f t="shared" si="387"/>
        <v>2.0872288399999999</v>
      </c>
      <c r="AW237" s="95">
        <f t="shared" si="392"/>
        <v>0</v>
      </c>
      <c r="AX237" s="95">
        <f t="shared" si="393"/>
        <v>2.4680000000000004E-2</v>
      </c>
      <c r="AY237" s="95">
        <f t="shared" si="394"/>
        <v>2.5756403885600004E-2</v>
      </c>
    </row>
    <row r="238" spans="1:51" x14ac:dyDescent="0.3">
      <c r="A238" s="48" t="s">
        <v>672</v>
      </c>
      <c r="B238" s="48" t="str">
        <f>B234</f>
        <v>Трубопровод керосиновой фракции от К-203 в К- 204 Рег.№ТТ-401</v>
      </c>
      <c r="C238" s="179" t="s">
        <v>172</v>
      </c>
      <c r="D238" s="49" t="s">
        <v>174</v>
      </c>
      <c r="E238" s="167">
        <f>E237</f>
        <v>1E-4</v>
      </c>
      <c r="F238" s="168">
        <f>F234</f>
        <v>617</v>
      </c>
      <c r="G238" s="48">
        <v>0.04</v>
      </c>
      <c r="H238" s="50">
        <f t="shared" si="388"/>
        <v>2.4680000000000001E-3</v>
      </c>
      <c r="I238" s="162">
        <f>0.15*I234</f>
        <v>23.7</v>
      </c>
      <c r="J238" s="169">
        <f>0.15*J235</f>
        <v>3.8699999999999998E-2</v>
      </c>
      <c r="K238" s="174" t="s">
        <v>189</v>
      </c>
      <c r="L238" s="178">
        <v>3</v>
      </c>
      <c r="M238" s="92" t="str">
        <f t="shared" si="385"/>
        <v>С237</v>
      </c>
      <c r="N238" s="92" t="str">
        <f t="shared" si="385"/>
        <v>Трубопровод керосиновой фракции от К-203 в К- 204 Рег.№ТТ-401</v>
      </c>
      <c r="O238" s="92" t="str">
        <f t="shared" si="386"/>
        <v>Частичное-пожар-вспышка</v>
      </c>
      <c r="P238" s="92" t="s">
        <v>85</v>
      </c>
      <c r="Q238" s="92" t="s">
        <v>85</v>
      </c>
      <c r="R238" s="92" t="s">
        <v>85</v>
      </c>
      <c r="S238" s="92" t="s">
        <v>85</v>
      </c>
      <c r="T238" s="92" t="s">
        <v>85</v>
      </c>
      <c r="U238" s="92" t="s">
        <v>85</v>
      </c>
      <c r="V238" s="92" t="s">
        <v>85</v>
      </c>
      <c r="W238" s="92" t="s">
        <v>85</v>
      </c>
      <c r="X238" s="92" t="s">
        <v>85</v>
      </c>
      <c r="Y238" s="92" t="s">
        <v>85</v>
      </c>
      <c r="Z238" s="92" t="s">
        <v>85</v>
      </c>
      <c r="AA238" s="92">
        <v>11.46</v>
      </c>
      <c r="AB238" s="92">
        <v>13.75</v>
      </c>
      <c r="AC238" s="92" t="s">
        <v>85</v>
      </c>
      <c r="AD238" s="92" t="s">
        <v>85</v>
      </c>
      <c r="AE238" s="92" t="s">
        <v>85</v>
      </c>
      <c r="AF238" s="92" t="s">
        <v>85</v>
      </c>
      <c r="AG238" s="92" t="s">
        <v>85</v>
      </c>
      <c r="AH238" s="92" t="s">
        <v>85</v>
      </c>
      <c r="AI238" t="s">
        <v>85</v>
      </c>
      <c r="AJ238" s="92">
        <v>0</v>
      </c>
      <c r="AK238" s="92">
        <v>1</v>
      </c>
      <c r="AL238" s="92">
        <f>0.1*$AL$2</f>
        <v>0.25</v>
      </c>
      <c r="AM238" s="92">
        <f>AM234</f>
        <v>2.7E-2</v>
      </c>
      <c r="AN238" s="92">
        <f>ROUNDUP(AN234/3,0)</f>
        <v>1</v>
      </c>
      <c r="AO238" s="92"/>
      <c r="AP238" s="92"/>
      <c r="AQ238" s="93">
        <f t="shared" ref="AQ238" si="395">AM238*I238+AL238</f>
        <v>0.88990000000000002</v>
      </c>
      <c r="AR238" s="93">
        <f t="shared" si="389"/>
        <v>8.8990000000000014E-2</v>
      </c>
      <c r="AS238" s="94">
        <f t="shared" si="390"/>
        <v>0.25</v>
      </c>
      <c r="AT238" s="94">
        <f t="shared" si="391"/>
        <v>0.30722250000000001</v>
      </c>
      <c r="AU238" s="93">
        <f>10068.2*J238*POWER(10,-6)*10</f>
        <v>3.8963933999999999E-3</v>
      </c>
      <c r="AV238" s="94">
        <f t="shared" si="387"/>
        <v>1.5400088934</v>
      </c>
      <c r="AW238" s="95">
        <f t="shared" si="392"/>
        <v>0</v>
      </c>
      <c r="AX238" s="95">
        <f t="shared" si="393"/>
        <v>2.4680000000000001E-3</v>
      </c>
      <c r="AY238" s="95">
        <f t="shared" si="394"/>
        <v>3.8007419489112003E-3</v>
      </c>
    </row>
    <row r="239" spans="1:51" ht="15" thickBot="1" x14ac:dyDescent="0.35">
      <c r="A239" s="48" t="s">
        <v>673</v>
      </c>
      <c r="B239" s="271" t="str">
        <f>B234</f>
        <v>Трубопровод керосиновой фракции от К-203 в К- 204 Рег.№ТТ-401</v>
      </c>
      <c r="C239" s="272" t="s">
        <v>173</v>
      </c>
      <c r="D239" s="273" t="s">
        <v>62</v>
      </c>
      <c r="E239" s="274">
        <f>E237</f>
        <v>1E-4</v>
      </c>
      <c r="F239" s="275">
        <f>F234</f>
        <v>617</v>
      </c>
      <c r="G239" s="271">
        <v>0.76</v>
      </c>
      <c r="H239" s="276">
        <f t="shared" si="388"/>
        <v>4.6892000000000003E-2</v>
      </c>
      <c r="I239" s="277">
        <f>0.15*I234</f>
        <v>23.7</v>
      </c>
      <c r="J239" s="278">
        <v>0</v>
      </c>
      <c r="K239" s="279" t="s">
        <v>200</v>
      </c>
      <c r="L239" s="280">
        <v>1</v>
      </c>
      <c r="M239" s="92" t="str">
        <f t="shared" si="385"/>
        <v>С238</v>
      </c>
      <c r="N239" s="92" t="str">
        <f t="shared" si="385"/>
        <v>Трубопровод керосиновой фракции от К-203 в К- 204 Рег.№ТТ-401</v>
      </c>
      <c r="O239" s="92" t="str">
        <f t="shared" si="386"/>
        <v>Частичное-ликвидация</v>
      </c>
      <c r="P239" s="92" t="s">
        <v>85</v>
      </c>
      <c r="Q239" s="92" t="s">
        <v>85</v>
      </c>
      <c r="R239" s="92" t="s">
        <v>85</v>
      </c>
      <c r="S239" s="92" t="s">
        <v>85</v>
      </c>
      <c r="T239" s="92" t="s">
        <v>85</v>
      </c>
      <c r="U239" s="92" t="s">
        <v>85</v>
      </c>
      <c r="V239" s="92" t="s">
        <v>85</v>
      </c>
      <c r="W239" s="92" t="s">
        <v>85</v>
      </c>
      <c r="X239" s="92" t="s">
        <v>85</v>
      </c>
      <c r="Y239" s="92" t="s">
        <v>85</v>
      </c>
      <c r="Z239" s="92" t="s">
        <v>85</v>
      </c>
      <c r="AA239" s="92" t="s">
        <v>85</v>
      </c>
      <c r="AB239" s="92" t="s">
        <v>85</v>
      </c>
      <c r="AC239" s="92" t="s">
        <v>85</v>
      </c>
      <c r="AD239" s="92" t="s">
        <v>85</v>
      </c>
      <c r="AE239" s="92" t="s">
        <v>85</v>
      </c>
      <c r="AF239" s="92" t="s">
        <v>85</v>
      </c>
      <c r="AG239" s="92" t="s">
        <v>85</v>
      </c>
      <c r="AH239" s="92" t="s">
        <v>85</v>
      </c>
      <c r="AI239" t="s">
        <v>85</v>
      </c>
      <c r="AJ239" s="92">
        <v>0</v>
      </c>
      <c r="AK239" s="92">
        <v>0</v>
      </c>
      <c r="AL239" s="92">
        <f>0.1*$AL$2</f>
        <v>0.25</v>
      </c>
      <c r="AM239" s="92">
        <f>AM234</f>
        <v>2.7E-2</v>
      </c>
      <c r="AN239" s="92">
        <f>ROUNDUP(AN234/3,0)</f>
        <v>1</v>
      </c>
      <c r="AO239" s="92"/>
      <c r="AP239" s="92"/>
      <c r="AQ239" s="93">
        <f>AM239*I239*0.1+AL239</f>
        <v>0.31398999999999999</v>
      </c>
      <c r="AR239" s="93">
        <f t="shared" si="389"/>
        <v>3.1399000000000003E-2</v>
      </c>
      <c r="AS239" s="94">
        <f t="shared" si="390"/>
        <v>0</v>
      </c>
      <c r="AT239" s="94">
        <f t="shared" si="391"/>
        <v>8.634725E-2</v>
      </c>
      <c r="AU239" s="93">
        <f>1333*J238*POWER(10,-6)</f>
        <v>5.1587099999999999E-5</v>
      </c>
      <c r="AV239" s="94">
        <f t="shared" si="387"/>
        <v>0.43178783710000002</v>
      </c>
      <c r="AW239" s="95">
        <f t="shared" si="392"/>
        <v>0</v>
      </c>
      <c r="AX239" s="95">
        <f t="shared" si="393"/>
        <v>0</v>
      </c>
      <c r="AY239" s="95">
        <f t="shared" si="394"/>
        <v>2.0247395257293202E-2</v>
      </c>
    </row>
    <row r="240" spans="1:51" ht="15" thickBot="1" x14ac:dyDescent="0.35">
      <c r="A240" s="48" t="s">
        <v>674</v>
      </c>
      <c r="B240" s="163" t="s">
        <v>369</v>
      </c>
      <c r="C240" s="179" t="s">
        <v>168</v>
      </c>
      <c r="D240" s="49" t="s">
        <v>60</v>
      </c>
      <c r="E240" s="166">
        <v>1.0000000000000001E-5</v>
      </c>
      <c r="F240" s="163">
        <v>895</v>
      </c>
      <c r="G240" s="48">
        <v>0.2</v>
      </c>
      <c r="H240" s="50">
        <f>E240*F240*G240</f>
        <v>1.7900000000000004E-3</v>
      </c>
      <c r="I240" s="164">
        <v>189</v>
      </c>
      <c r="J240" s="169">
        <f>I240</f>
        <v>189</v>
      </c>
      <c r="K240" s="172" t="s">
        <v>184</v>
      </c>
      <c r="L240" s="177">
        <f>I240*20</f>
        <v>3780</v>
      </c>
      <c r="M240" s="92" t="str">
        <f t="shared" ref="M240:N245" si="396">A240</f>
        <v>С239</v>
      </c>
      <c r="N240" s="92" t="str">
        <f t="shared" si="396"/>
        <v>Трубопровод рефлюкса от Е-302 в К-302 Рег.№ТТ-383</v>
      </c>
      <c r="O240" s="92" t="str">
        <f t="shared" ref="O240:O245" si="397">D240</f>
        <v>Полное-пожар</v>
      </c>
      <c r="P240" s="92">
        <v>41</v>
      </c>
      <c r="Q240" s="92">
        <v>56</v>
      </c>
      <c r="R240" s="92">
        <v>79.3</v>
      </c>
      <c r="S240" s="92">
        <v>143.6</v>
      </c>
      <c r="T240" s="92" t="s">
        <v>85</v>
      </c>
      <c r="U240" s="92" t="s">
        <v>85</v>
      </c>
      <c r="V240" s="92" t="s">
        <v>85</v>
      </c>
      <c r="W240" s="92" t="s">
        <v>85</v>
      </c>
      <c r="X240" s="92" t="s">
        <v>85</v>
      </c>
      <c r="Y240" s="92" t="s">
        <v>85</v>
      </c>
      <c r="Z240" s="92" t="s">
        <v>85</v>
      </c>
      <c r="AA240" s="92" t="s">
        <v>85</v>
      </c>
      <c r="AB240" s="92" t="s">
        <v>85</v>
      </c>
      <c r="AC240" s="92" t="s">
        <v>85</v>
      </c>
      <c r="AD240" s="92" t="s">
        <v>85</v>
      </c>
      <c r="AE240" s="92" t="s">
        <v>85</v>
      </c>
      <c r="AF240" s="92" t="s">
        <v>85</v>
      </c>
      <c r="AG240" s="92" t="s">
        <v>85</v>
      </c>
      <c r="AH240" s="92" t="s">
        <v>85</v>
      </c>
      <c r="AI240" t="s">
        <v>85</v>
      </c>
      <c r="AJ240" s="52">
        <v>1</v>
      </c>
      <c r="AK240" s="52">
        <v>2</v>
      </c>
      <c r="AL240" s="165">
        <v>1.56</v>
      </c>
      <c r="AM240" s="165">
        <v>0.1</v>
      </c>
      <c r="AN240" s="165">
        <v>3</v>
      </c>
      <c r="AO240" s="92"/>
      <c r="AP240" s="92"/>
      <c r="AQ240" s="93">
        <f>AM240*I240+AL240</f>
        <v>20.46</v>
      </c>
      <c r="AR240" s="93">
        <f>0.1*AQ240</f>
        <v>2.0460000000000003</v>
      </c>
      <c r="AS240" s="94">
        <f>AJ240*3+0.25*AK240</f>
        <v>3.5</v>
      </c>
      <c r="AT240" s="94">
        <f>SUM(AQ240:AS240)/4</f>
        <v>6.5015000000000001</v>
      </c>
      <c r="AU240" s="93">
        <f>10068.2*J240*POWER(10,-6)</f>
        <v>1.9028897999999999</v>
      </c>
      <c r="AV240" s="94">
        <f t="shared" ref="AV240:AV245" si="398">AU240+AT240+AS240+AR240+AQ240</f>
        <v>34.410389800000004</v>
      </c>
      <c r="AW240" s="95">
        <f>AJ240*H240</f>
        <v>1.7900000000000004E-3</v>
      </c>
      <c r="AX240" s="95">
        <f>H240*AK240</f>
        <v>3.5800000000000007E-3</v>
      </c>
      <c r="AY240" s="95">
        <f>H240*AV240</f>
        <v>6.1594597742000018E-2</v>
      </c>
    </row>
    <row r="241" spans="1:51" ht="15" thickBot="1" x14ac:dyDescent="0.35">
      <c r="A241" s="48" t="s">
        <v>675</v>
      </c>
      <c r="B241" s="48" t="str">
        <f>B240</f>
        <v>Трубопровод рефлюкса от Е-302 в К-302 Рег.№ТТ-383</v>
      </c>
      <c r="C241" s="179" t="s">
        <v>169</v>
      </c>
      <c r="D241" s="49" t="s">
        <v>63</v>
      </c>
      <c r="E241" s="167">
        <f>E240</f>
        <v>1.0000000000000001E-5</v>
      </c>
      <c r="F241" s="168">
        <f>F240</f>
        <v>895</v>
      </c>
      <c r="G241" s="48">
        <v>0.04</v>
      </c>
      <c r="H241" s="50">
        <f t="shared" ref="H241:H245" si="399">E241*F241*G241</f>
        <v>3.5800000000000008E-4</v>
      </c>
      <c r="I241" s="162">
        <f>I240</f>
        <v>189</v>
      </c>
      <c r="J241" s="170">
        <v>0.32900000000000001</v>
      </c>
      <c r="K241" s="172" t="s">
        <v>185</v>
      </c>
      <c r="L241" s="177">
        <v>0</v>
      </c>
      <c r="M241" s="92" t="str">
        <f t="shared" si="396"/>
        <v>С240</v>
      </c>
      <c r="N241" s="92" t="str">
        <f t="shared" si="396"/>
        <v>Трубопровод рефлюкса от Е-302 в К-302 Рег.№ТТ-383</v>
      </c>
      <c r="O241" s="92" t="str">
        <f t="shared" si="397"/>
        <v>Полное-взрыв</v>
      </c>
      <c r="P241" s="92" t="s">
        <v>85</v>
      </c>
      <c r="Q241" s="92" t="s">
        <v>85</v>
      </c>
      <c r="R241" s="92" t="s">
        <v>85</v>
      </c>
      <c r="S241" s="92" t="s">
        <v>85</v>
      </c>
      <c r="T241" s="92">
        <v>0</v>
      </c>
      <c r="U241" s="92">
        <v>0</v>
      </c>
      <c r="V241" s="92">
        <v>64.099999999999994</v>
      </c>
      <c r="W241" s="92">
        <v>174.6</v>
      </c>
      <c r="X241" s="92">
        <v>299.10000000000002</v>
      </c>
      <c r="Y241" s="92" t="s">
        <v>85</v>
      </c>
      <c r="Z241" s="92" t="s">
        <v>85</v>
      </c>
      <c r="AA241" s="92" t="s">
        <v>85</v>
      </c>
      <c r="AB241" s="92" t="s">
        <v>85</v>
      </c>
      <c r="AC241" s="92" t="s">
        <v>85</v>
      </c>
      <c r="AD241" s="92" t="s">
        <v>85</v>
      </c>
      <c r="AE241" s="92" t="s">
        <v>85</v>
      </c>
      <c r="AF241" s="92" t="s">
        <v>85</v>
      </c>
      <c r="AG241" s="92" t="s">
        <v>85</v>
      </c>
      <c r="AH241" s="92" t="s">
        <v>85</v>
      </c>
      <c r="AI241" t="s">
        <v>85</v>
      </c>
      <c r="AJ241" s="52">
        <v>2</v>
      </c>
      <c r="AK241" s="52">
        <v>2</v>
      </c>
      <c r="AL241" s="92">
        <f>AL240</f>
        <v>1.56</v>
      </c>
      <c r="AM241" s="92">
        <f>AM240</f>
        <v>0.1</v>
      </c>
      <c r="AN241" s="92">
        <f>AN240</f>
        <v>3</v>
      </c>
      <c r="AO241" s="92"/>
      <c r="AP241" s="92"/>
      <c r="AQ241" s="93">
        <f>AM241*I241+AL241</f>
        <v>20.46</v>
      </c>
      <c r="AR241" s="93">
        <f t="shared" ref="AR241:AR245" si="400">0.1*AQ241</f>
        <v>2.0460000000000003</v>
      </c>
      <c r="AS241" s="94">
        <f t="shared" ref="AS241:AS245" si="401">AJ241*3+0.25*AK241</f>
        <v>6.5</v>
      </c>
      <c r="AT241" s="94">
        <f t="shared" ref="AT241:AT245" si="402">SUM(AQ241:AS241)/4</f>
        <v>7.2515000000000001</v>
      </c>
      <c r="AU241" s="93">
        <f>10068.2*J241*POWER(10,-6)*10</f>
        <v>3.3124378000000003E-2</v>
      </c>
      <c r="AV241" s="94">
        <f t="shared" si="398"/>
        <v>36.290624378000004</v>
      </c>
      <c r="AW241" s="95">
        <f t="shared" ref="AW241:AW245" si="403">AJ241*H241</f>
        <v>7.1600000000000016E-4</v>
      </c>
      <c r="AX241" s="95">
        <f t="shared" ref="AX241:AX245" si="404">H241*AK241</f>
        <v>7.1600000000000016E-4</v>
      </c>
      <c r="AY241" s="95">
        <f t="shared" ref="AY241:AY245" si="405">H241*AV241</f>
        <v>1.2992043527324004E-2</v>
      </c>
    </row>
    <row r="242" spans="1:51" x14ac:dyDescent="0.3">
      <c r="A242" s="48" t="s">
        <v>676</v>
      </c>
      <c r="B242" s="48" t="str">
        <f>B240</f>
        <v>Трубопровод рефлюкса от Е-302 в К-302 Рег.№ТТ-383</v>
      </c>
      <c r="C242" s="179" t="s">
        <v>170</v>
      </c>
      <c r="D242" s="49" t="s">
        <v>61</v>
      </c>
      <c r="E242" s="167">
        <f>E240</f>
        <v>1.0000000000000001E-5</v>
      </c>
      <c r="F242" s="168">
        <f>F240</f>
        <v>895</v>
      </c>
      <c r="G242" s="48">
        <v>0.76</v>
      </c>
      <c r="H242" s="50">
        <f t="shared" si="399"/>
        <v>6.8020000000000008E-3</v>
      </c>
      <c r="I242" s="162">
        <f>I240</f>
        <v>189</v>
      </c>
      <c r="J242" s="171">
        <v>0</v>
      </c>
      <c r="K242" s="172" t="s">
        <v>186</v>
      </c>
      <c r="L242" s="177">
        <v>0</v>
      </c>
      <c r="M242" s="92" t="str">
        <f t="shared" si="396"/>
        <v>С241</v>
      </c>
      <c r="N242" s="92" t="str">
        <f t="shared" si="396"/>
        <v>Трубопровод рефлюкса от Е-302 в К-302 Рег.№ТТ-383</v>
      </c>
      <c r="O242" s="92" t="str">
        <f t="shared" si="397"/>
        <v>Полное-ликвидация</v>
      </c>
      <c r="P242" s="92" t="s">
        <v>85</v>
      </c>
      <c r="Q242" s="92" t="s">
        <v>85</v>
      </c>
      <c r="R242" s="92" t="s">
        <v>85</v>
      </c>
      <c r="S242" s="92" t="s">
        <v>85</v>
      </c>
      <c r="T242" s="92" t="s">
        <v>85</v>
      </c>
      <c r="U242" s="92" t="s">
        <v>85</v>
      </c>
      <c r="V242" s="92" t="s">
        <v>85</v>
      </c>
      <c r="W242" s="92" t="s">
        <v>85</v>
      </c>
      <c r="X242" s="92" t="s">
        <v>85</v>
      </c>
      <c r="Y242" s="92" t="s">
        <v>85</v>
      </c>
      <c r="Z242" s="92" t="s">
        <v>85</v>
      </c>
      <c r="AA242" s="92" t="s">
        <v>85</v>
      </c>
      <c r="AB242" s="92" t="s">
        <v>85</v>
      </c>
      <c r="AC242" s="92" t="s">
        <v>85</v>
      </c>
      <c r="AD242" s="92" t="s">
        <v>85</v>
      </c>
      <c r="AE242" s="92" t="s">
        <v>85</v>
      </c>
      <c r="AF242" s="92" t="s">
        <v>85</v>
      </c>
      <c r="AG242" s="92" t="s">
        <v>85</v>
      </c>
      <c r="AH242" s="92" t="s">
        <v>85</v>
      </c>
      <c r="AI242" t="s">
        <v>85</v>
      </c>
      <c r="AJ242" s="92">
        <v>0</v>
      </c>
      <c r="AK242" s="92">
        <v>0</v>
      </c>
      <c r="AL242" s="92">
        <f>AL240</f>
        <v>1.56</v>
      </c>
      <c r="AM242" s="92">
        <f>AM240</f>
        <v>0.1</v>
      </c>
      <c r="AN242" s="92">
        <f>AN240</f>
        <v>3</v>
      </c>
      <c r="AO242" s="92"/>
      <c r="AP242" s="92"/>
      <c r="AQ242" s="93">
        <f>AM242*I242*0.1+AL242</f>
        <v>3.45</v>
      </c>
      <c r="AR242" s="93">
        <f t="shared" si="400"/>
        <v>0.34500000000000003</v>
      </c>
      <c r="AS242" s="94">
        <f t="shared" si="401"/>
        <v>0</v>
      </c>
      <c r="AT242" s="94">
        <f t="shared" si="402"/>
        <v>0.94875000000000009</v>
      </c>
      <c r="AU242" s="93">
        <f>1333*J241*POWER(10,-6)</f>
        <v>4.3855700000000001E-4</v>
      </c>
      <c r="AV242" s="94">
        <f t="shared" si="398"/>
        <v>4.7441885570000002</v>
      </c>
      <c r="AW242" s="95">
        <f t="shared" si="403"/>
        <v>0</v>
      </c>
      <c r="AX242" s="95">
        <f t="shared" si="404"/>
        <v>0</v>
      </c>
      <c r="AY242" s="95">
        <f t="shared" si="405"/>
        <v>3.2269970564714007E-2</v>
      </c>
    </row>
    <row r="243" spans="1:51" x14ac:dyDescent="0.3">
      <c r="A243" s="48" t="s">
        <v>677</v>
      </c>
      <c r="B243" s="48" t="str">
        <f>B240</f>
        <v>Трубопровод рефлюкса от Е-302 в К-302 Рег.№ТТ-383</v>
      </c>
      <c r="C243" s="179" t="s">
        <v>171</v>
      </c>
      <c r="D243" s="49" t="s">
        <v>86</v>
      </c>
      <c r="E243" s="166">
        <v>1E-4</v>
      </c>
      <c r="F243" s="168">
        <f>F240</f>
        <v>895</v>
      </c>
      <c r="G243" s="48">
        <v>0.2</v>
      </c>
      <c r="H243" s="50">
        <f t="shared" si="399"/>
        <v>1.7900000000000003E-2</v>
      </c>
      <c r="I243" s="162">
        <f>0.15*I240</f>
        <v>28.349999999999998</v>
      </c>
      <c r="J243" s="169">
        <f>I243</f>
        <v>28.349999999999998</v>
      </c>
      <c r="K243" s="174" t="s">
        <v>188</v>
      </c>
      <c r="L243" s="178">
        <v>45390</v>
      </c>
      <c r="M243" s="92" t="str">
        <f t="shared" si="396"/>
        <v>С242</v>
      </c>
      <c r="N243" s="92" t="str">
        <f t="shared" si="396"/>
        <v>Трубопровод рефлюкса от Е-302 в К-302 Рег.№ТТ-383</v>
      </c>
      <c r="O243" s="92" t="str">
        <f t="shared" si="397"/>
        <v>Частичное-пожар</v>
      </c>
      <c r="P243" s="92">
        <v>17.7</v>
      </c>
      <c r="Q243" s="92">
        <v>24.4</v>
      </c>
      <c r="R243" s="92">
        <v>34.700000000000003</v>
      </c>
      <c r="S243" s="92">
        <v>64.400000000000006</v>
      </c>
      <c r="T243" s="92" t="s">
        <v>85</v>
      </c>
      <c r="U243" s="92" t="s">
        <v>85</v>
      </c>
      <c r="V243" s="92" t="s">
        <v>85</v>
      </c>
      <c r="W243" s="92" t="s">
        <v>85</v>
      </c>
      <c r="X243" s="92" t="s">
        <v>85</v>
      </c>
      <c r="Y243" s="92" t="s">
        <v>85</v>
      </c>
      <c r="Z243" s="92" t="s">
        <v>85</v>
      </c>
      <c r="AA243" s="92" t="s">
        <v>85</v>
      </c>
      <c r="AB243" s="92" t="s">
        <v>85</v>
      </c>
      <c r="AC243" s="92" t="s">
        <v>85</v>
      </c>
      <c r="AD243" s="92" t="s">
        <v>85</v>
      </c>
      <c r="AE243" s="92" t="s">
        <v>85</v>
      </c>
      <c r="AF243" s="92" t="s">
        <v>85</v>
      </c>
      <c r="AG243" s="92" t="s">
        <v>85</v>
      </c>
      <c r="AH243" s="92" t="s">
        <v>85</v>
      </c>
      <c r="AI243" t="s">
        <v>85</v>
      </c>
      <c r="AJ243" s="92">
        <v>0</v>
      </c>
      <c r="AK243" s="92">
        <v>2</v>
      </c>
      <c r="AL243" s="92">
        <f>0.1*$AL$2</f>
        <v>0.25</v>
      </c>
      <c r="AM243" s="92">
        <f>AM240</f>
        <v>0.1</v>
      </c>
      <c r="AN243" s="92">
        <f>ROUNDUP(AN240/3,0)</f>
        <v>1</v>
      </c>
      <c r="AO243" s="92"/>
      <c r="AP243" s="92"/>
      <c r="AQ243" s="93">
        <f>AM243*I243+AL243</f>
        <v>3.085</v>
      </c>
      <c r="AR243" s="93">
        <f t="shared" si="400"/>
        <v>0.3085</v>
      </c>
      <c r="AS243" s="94">
        <f t="shared" si="401"/>
        <v>0.5</v>
      </c>
      <c r="AT243" s="94">
        <f t="shared" si="402"/>
        <v>0.97337499999999999</v>
      </c>
      <c r="AU243" s="93">
        <f>10068.2*J243*POWER(10,-6)</f>
        <v>0.28543346999999997</v>
      </c>
      <c r="AV243" s="94">
        <f t="shared" si="398"/>
        <v>5.1523084699999995</v>
      </c>
      <c r="AW243" s="95">
        <f t="shared" si="403"/>
        <v>0</v>
      </c>
      <c r="AX243" s="95">
        <f t="shared" si="404"/>
        <v>3.5800000000000005E-2</v>
      </c>
      <c r="AY243" s="95">
        <f t="shared" si="405"/>
        <v>9.2226321612999998E-2</v>
      </c>
    </row>
    <row r="244" spans="1:51" x14ac:dyDescent="0.3">
      <c r="A244" s="48" t="s">
        <v>678</v>
      </c>
      <c r="B244" s="48" t="str">
        <f>B240</f>
        <v>Трубопровод рефлюкса от Е-302 в К-302 Рег.№ТТ-383</v>
      </c>
      <c r="C244" s="179" t="s">
        <v>172</v>
      </c>
      <c r="D244" s="49" t="s">
        <v>174</v>
      </c>
      <c r="E244" s="167">
        <f>E243</f>
        <v>1E-4</v>
      </c>
      <c r="F244" s="168">
        <f>F240</f>
        <v>895</v>
      </c>
      <c r="G244" s="48">
        <v>0.04</v>
      </c>
      <c r="H244" s="50">
        <f t="shared" si="399"/>
        <v>3.5800000000000003E-3</v>
      </c>
      <c r="I244" s="162">
        <f>0.15*I240</f>
        <v>28.349999999999998</v>
      </c>
      <c r="J244" s="169">
        <f>0.15*J241</f>
        <v>4.9349999999999998E-2</v>
      </c>
      <c r="K244" s="174" t="s">
        <v>189</v>
      </c>
      <c r="L244" s="178">
        <v>3</v>
      </c>
      <c r="M244" s="92" t="str">
        <f t="shared" si="396"/>
        <v>С243</v>
      </c>
      <c r="N244" s="92" t="str">
        <f t="shared" si="396"/>
        <v>Трубопровод рефлюкса от Е-302 в К-302 Рег.№ТТ-383</v>
      </c>
      <c r="O244" s="92" t="str">
        <f t="shared" si="397"/>
        <v>Частичное-пожар-вспышка</v>
      </c>
      <c r="P244" s="92" t="s">
        <v>85</v>
      </c>
      <c r="Q244" s="92" t="s">
        <v>85</v>
      </c>
      <c r="R244" s="92" t="s">
        <v>85</v>
      </c>
      <c r="S244" s="92" t="s">
        <v>85</v>
      </c>
      <c r="T244" s="92" t="s">
        <v>85</v>
      </c>
      <c r="U244" s="92" t="s">
        <v>85</v>
      </c>
      <c r="V244" s="92" t="s">
        <v>85</v>
      </c>
      <c r="W244" s="92" t="s">
        <v>85</v>
      </c>
      <c r="X244" s="92" t="s">
        <v>85</v>
      </c>
      <c r="Y244" s="92" t="s">
        <v>85</v>
      </c>
      <c r="Z244" s="92" t="s">
        <v>85</v>
      </c>
      <c r="AA244" s="92">
        <v>12.42</v>
      </c>
      <c r="AB244" s="92">
        <v>14.9</v>
      </c>
      <c r="AC244" s="92" t="s">
        <v>85</v>
      </c>
      <c r="AD244" s="92" t="s">
        <v>85</v>
      </c>
      <c r="AE244" s="92" t="s">
        <v>85</v>
      </c>
      <c r="AF244" s="92" t="s">
        <v>85</v>
      </c>
      <c r="AG244" s="92" t="s">
        <v>85</v>
      </c>
      <c r="AH244" s="92" t="s">
        <v>85</v>
      </c>
      <c r="AI244" t="s">
        <v>85</v>
      </c>
      <c r="AJ244" s="92">
        <v>0</v>
      </c>
      <c r="AK244" s="92">
        <v>1</v>
      </c>
      <c r="AL244" s="92">
        <f>0.1*$AL$2</f>
        <v>0.25</v>
      </c>
      <c r="AM244" s="92">
        <f>AM240</f>
        <v>0.1</v>
      </c>
      <c r="AN244" s="92">
        <f>ROUNDUP(AN240/3,0)</f>
        <v>1</v>
      </c>
      <c r="AO244" s="92"/>
      <c r="AP244" s="92"/>
      <c r="AQ244" s="93">
        <f t="shared" ref="AQ244" si="406">AM244*I244+AL244</f>
        <v>3.085</v>
      </c>
      <c r="AR244" s="93">
        <f t="shared" si="400"/>
        <v>0.3085</v>
      </c>
      <c r="AS244" s="94">
        <f t="shared" si="401"/>
        <v>0.25</v>
      </c>
      <c r="AT244" s="94">
        <f t="shared" si="402"/>
        <v>0.91087499999999999</v>
      </c>
      <c r="AU244" s="93">
        <f>10068.2*J244*POWER(10,-6)*10</f>
        <v>4.9686566999999999E-3</v>
      </c>
      <c r="AV244" s="94">
        <f t="shared" si="398"/>
        <v>4.5593436566999994</v>
      </c>
      <c r="AW244" s="95">
        <f t="shared" si="403"/>
        <v>0</v>
      </c>
      <c r="AX244" s="95">
        <f t="shared" si="404"/>
        <v>3.5800000000000003E-3</v>
      </c>
      <c r="AY244" s="95">
        <f t="shared" si="405"/>
        <v>1.6322450290985998E-2</v>
      </c>
    </row>
    <row r="245" spans="1:51" ht="15" thickBot="1" x14ac:dyDescent="0.35">
      <c r="A245" s="48" t="s">
        <v>679</v>
      </c>
      <c r="B245" s="271" t="str">
        <f>B240</f>
        <v>Трубопровод рефлюкса от Е-302 в К-302 Рег.№ТТ-383</v>
      </c>
      <c r="C245" s="272" t="s">
        <v>173</v>
      </c>
      <c r="D245" s="273" t="s">
        <v>62</v>
      </c>
      <c r="E245" s="274">
        <f>E243</f>
        <v>1E-4</v>
      </c>
      <c r="F245" s="275">
        <f>F240</f>
        <v>895</v>
      </c>
      <c r="G245" s="271">
        <v>0.76</v>
      </c>
      <c r="H245" s="276">
        <f t="shared" si="399"/>
        <v>6.8020000000000011E-2</v>
      </c>
      <c r="I245" s="277">
        <f>0.15*I240</f>
        <v>28.349999999999998</v>
      </c>
      <c r="J245" s="278">
        <v>0</v>
      </c>
      <c r="K245" s="279" t="s">
        <v>200</v>
      </c>
      <c r="L245" s="280">
        <v>1</v>
      </c>
      <c r="M245" s="92" t="str">
        <f t="shared" si="396"/>
        <v>С244</v>
      </c>
      <c r="N245" s="92" t="str">
        <f t="shared" si="396"/>
        <v>Трубопровод рефлюкса от Е-302 в К-302 Рег.№ТТ-383</v>
      </c>
      <c r="O245" s="92" t="str">
        <f t="shared" si="397"/>
        <v>Частичное-ликвидация</v>
      </c>
      <c r="P245" s="92" t="s">
        <v>85</v>
      </c>
      <c r="Q245" s="92" t="s">
        <v>85</v>
      </c>
      <c r="R245" s="92" t="s">
        <v>85</v>
      </c>
      <c r="S245" s="92" t="s">
        <v>85</v>
      </c>
      <c r="T245" s="92" t="s">
        <v>85</v>
      </c>
      <c r="U245" s="92" t="s">
        <v>85</v>
      </c>
      <c r="V245" s="92" t="s">
        <v>85</v>
      </c>
      <c r="W245" s="92" t="s">
        <v>85</v>
      </c>
      <c r="X245" s="92" t="s">
        <v>85</v>
      </c>
      <c r="Y245" s="92" t="s">
        <v>85</v>
      </c>
      <c r="Z245" s="92" t="s">
        <v>85</v>
      </c>
      <c r="AA245" s="92" t="s">
        <v>85</v>
      </c>
      <c r="AB245" s="92" t="s">
        <v>85</v>
      </c>
      <c r="AC245" s="92" t="s">
        <v>85</v>
      </c>
      <c r="AD245" s="92" t="s">
        <v>85</v>
      </c>
      <c r="AE245" s="92" t="s">
        <v>85</v>
      </c>
      <c r="AF245" s="92" t="s">
        <v>85</v>
      </c>
      <c r="AG245" s="92" t="s">
        <v>85</v>
      </c>
      <c r="AH245" s="92" t="s">
        <v>85</v>
      </c>
      <c r="AI245" t="s">
        <v>85</v>
      </c>
      <c r="AJ245" s="92">
        <v>0</v>
      </c>
      <c r="AK245" s="92">
        <v>0</v>
      </c>
      <c r="AL245" s="92">
        <f>0.1*$AL$2</f>
        <v>0.25</v>
      </c>
      <c r="AM245" s="92">
        <f>AM240</f>
        <v>0.1</v>
      </c>
      <c r="AN245" s="92">
        <f>ROUNDUP(AN240/3,0)</f>
        <v>1</v>
      </c>
      <c r="AO245" s="92"/>
      <c r="AP245" s="92"/>
      <c r="AQ245" s="93">
        <f>AM245*I245*0.1+AL245</f>
        <v>0.53350000000000009</v>
      </c>
      <c r="AR245" s="93">
        <f t="shared" si="400"/>
        <v>5.3350000000000009E-2</v>
      </c>
      <c r="AS245" s="94">
        <f t="shared" si="401"/>
        <v>0</v>
      </c>
      <c r="AT245" s="94">
        <f t="shared" si="402"/>
        <v>0.14671250000000002</v>
      </c>
      <c r="AU245" s="93">
        <f>1333*J244*POWER(10,-6)</f>
        <v>6.5783549999999988E-5</v>
      </c>
      <c r="AV245" s="94">
        <f t="shared" si="398"/>
        <v>0.73362828355000009</v>
      </c>
      <c r="AW245" s="95">
        <f t="shared" si="403"/>
        <v>0</v>
      </c>
      <c r="AX245" s="95">
        <f t="shared" si="404"/>
        <v>0</v>
      </c>
      <c r="AY245" s="95">
        <f t="shared" si="405"/>
        <v>4.9901395847071012E-2</v>
      </c>
    </row>
    <row r="246" spans="1:51" ht="42.6" thickBot="1" x14ac:dyDescent="0.35">
      <c r="A246" s="48" t="s">
        <v>680</v>
      </c>
      <c r="B246" s="311" t="s">
        <v>370</v>
      </c>
      <c r="C246" s="179" t="s">
        <v>168</v>
      </c>
      <c r="D246" s="49" t="s">
        <v>60</v>
      </c>
      <c r="E246" s="166">
        <v>1.0000000000000001E-5</v>
      </c>
      <c r="F246" s="163">
        <v>968</v>
      </c>
      <c r="G246" s="48">
        <v>0.2</v>
      </c>
      <c r="H246" s="50">
        <f>E246*F246*G246</f>
        <v>1.9360000000000002E-3</v>
      </c>
      <c r="I246" s="164">
        <v>175</v>
      </c>
      <c r="J246" s="169">
        <f>I246</f>
        <v>175</v>
      </c>
      <c r="K246" s="172" t="s">
        <v>184</v>
      </c>
      <c r="L246" s="177">
        <f>I246*20</f>
        <v>3500</v>
      </c>
      <c r="M246" s="92" t="str">
        <f t="shared" ref="M246:N251" si="407">A246</f>
        <v>С245</v>
      </c>
      <c r="N246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46" s="92" t="str">
        <f t="shared" ref="O246:O251" si="408">D246</f>
        <v>Полное-пожар</v>
      </c>
      <c r="P246" s="92">
        <v>39.5</v>
      </c>
      <c r="Q246" s="92">
        <v>54</v>
      </c>
      <c r="R246" s="92">
        <v>76.599999999999994</v>
      </c>
      <c r="S246" s="92">
        <v>139</v>
      </c>
      <c r="T246" s="92" t="s">
        <v>85</v>
      </c>
      <c r="U246" s="92" t="s">
        <v>85</v>
      </c>
      <c r="V246" s="92" t="s">
        <v>85</v>
      </c>
      <c r="W246" s="92" t="s">
        <v>85</v>
      </c>
      <c r="X246" s="92" t="s">
        <v>85</v>
      </c>
      <c r="Y246" s="92" t="s">
        <v>85</v>
      </c>
      <c r="Z246" s="92" t="s">
        <v>85</v>
      </c>
      <c r="AA246" s="92" t="s">
        <v>85</v>
      </c>
      <c r="AB246" s="92" t="s">
        <v>85</v>
      </c>
      <c r="AC246" s="92" t="s">
        <v>85</v>
      </c>
      <c r="AD246" s="92" t="s">
        <v>85</v>
      </c>
      <c r="AE246" s="92" t="s">
        <v>85</v>
      </c>
      <c r="AF246" s="92" t="s">
        <v>85</v>
      </c>
      <c r="AG246" s="92" t="s">
        <v>85</v>
      </c>
      <c r="AH246" s="92" t="s">
        <v>85</v>
      </c>
      <c r="AI246" t="s">
        <v>85</v>
      </c>
      <c r="AJ246" s="52">
        <v>1</v>
      </c>
      <c r="AK246" s="52">
        <v>2</v>
      </c>
      <c r="AL246" s="165">
        <v>1.96</v>
      </c>
      <c r="AM246" s="165">
        <v>2.7E-2</v>
      </c>
      <c r="AN246" s="165">
        <v>3</v>
      </c>
      <c r="AO246" s="92"/>
      <c r="AP246" s="92"/>
      <c r="AQ246" s="93">
        <f>AM246*I246+AL246</f>
        <v>6.6849999999999996</v>
      </c>
      <c r="AR246" s="93">
        <f>0.1*AQ246</f>
        <v>0.66849999999999998</v>
      </c>
      <c r="AS246" s="94">
        <f>AJ246*3+0.25*AK246</f>
        <v>3.5</v>
      </c>
      <c r="AT246" s="94">
        <f>SUM(AQ246:AS246)/4</f>
        <v>2.7133750000000001</v>
      </c>
      <c r="AU246" s="93">
        <f>10068.2*J246*POWER(10,-6)</f>
        <v>1.7619350000000003</v>
      </c>
      <c r="AV246" s="94">
        <f t="shared" ref="AV246:AV251" si="409">AU246+AT246+AS246+AR246+AQ246</f>
        <v>15.328810000000001</v>
      </c>
      <c r="AW246" s="95">
        <f>AJ246*H246</f>
        <v>1.9360000000000002E-3</v>
      </c>
      <c r="AX246" s="95">
        <f>H246*AK246</f>
        <v>3.8720000000000004E-3</v>
      </c>
      <c r="AY246" s="95">
        <f>H246*AV246</f>
        <v>2.9676576160000006E-2</v>
      </c>
    </row>
    <row r="247" spans="1:51" ht="15" thickBot="1" x14ac:dyDescent="0.35">
      <c r="A247" s="48" t="s">
        <v>681</v>
      </c>
      <c r="B247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7" s="179" t="s">
        <v>169</v>
      </c>
      <c r="D247" s="49" t="s">
        <v>63</v>
      </c>
      <c r="E247" s="167">
        <f>E246</f>
        <v>1.0000000000000001E-5</v>
      </c>
      <c r="F247" s="168">
        <f>F246</f>
        <v>968</v>
      </c>
      <c r="G247" s="48">
        <v>0.04</v>
      </c>
      <c r="H247" s="50">
        <f t="shared" ref="H247:H251" si="410">E247*F247*G247</f>
        <v>3.8720000000000003E-4</v>
      </c>
      <c r="I247" s="162">
        <f>I246</f>
        <v>175</v>
      </c>
      <c r="J247" s="170">
        <v>0.26</v>
      </c>
      <c r="K247" s="172" t="s">
        <v>185</v>
      </c>
      <c r="L247" s="177">
        <v>0</v>
      </c>
      <c r="M247" s="92" t="str">
        <f t="shared" si="407"/>
        <v>С246</v>
      </c>
      <c r="N247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47" s="92" t="str">
        <f t="shared" si="408"/>
        <v>Полное-взрыв</v>
      </c>
      <c r="P247" s="92" t="s">
        <v>85</v>
      </c>
      <c r="Q247" s="92" t="s">
        <v>85</v>
      </c>
      <c r="R247" s="92" t="s">
        <v>85</v>
      </c>
      <c r="S247" s="92" t="s">
        <v>85</v>
      </c>
      <c r="T247" s="92">
        <v>0</v>
      </c>
      <c r="U247" s="92">
        <v>0</v>
      </c>
      <c r="V247" s="92">
        <v>59.1</v>
      </c>
      <c r="W247" s="92">
        <v>161.6</v>
      </c>
      <c r="X247" s="92">
        <v>276.60000000000002</v>
      </c>
      <c r="Y247" s="92" t="s">
        <v>85</v>
      </c>
      <c r="Z247" s="92" t="s">
        <v>85</v>
      </c>
      <c r="AA247" s="92" t="s">
        <v>85</v>
      </c>
      <c r="AB247" s="92" t="s">
        <v>85</v>
      </c>
      <c r="AC247" s="92" t="s">
        <v>85</v>
      </c>
      <c r="AD247" s="92" t="s">
        <v>85</v>
      </c>
      <c r="AE247" s="92" t="s">
        <v>85</v>
      </c>
      <c r="AF247" s="92" t="s">
        <v>85</v>
      </c>
      <c r="AG247" s="92" t="s">
        <v>85</v>
      </c>
      <c r="AH247" s="92" t="s">
        <v>85</v>
      </c>
      <c r="AI247" t="s">
        <v>85</v>
      </c>
      <c r="AJ247" s="52">
        <v>2</v>
      </c>
      <c r="AK247" s="52">
        <v>2</v>
      </c>
      <c r="AL247" s="92">
        <f>AL246</f>
        <v>1.96</v>
      </c>
      <c r="AM247" s="92">
        <f>AM246</f>
        <v>2.7E-2</v>
      </c>
      <c r="AN247" s="92">
        <f>AN246</f>
        <v>3</v>
      </c>
      <c r="AO247" s="92"/>
      <c r="AP247" s="92"/>
      <c r="AQ247" s="93">
        <f>AM247*I247+AL247</f>
        <v>6.6849999999999996</v>
      </c>
      <c r="AR247" s="93">
        <f t="shared" ref="AR247:AR251" si="411">0.1*AQ247</f>
        <v>0.66849999999999998</v>
      </c>
      <c r="AS247" s="94">
        <f t="shared" ref="AS247:AS251" si="412">AJ247*3+0.25*AK247</f>
        <v>6.5</v>
      </c>
      <c r="AT247" s="94">
        <f t="shared" ref="AT247:AT251" si="413">SUM(AQ247:AS247)/4</f>
        <v>3.4633750000000001</v>
      </c>
      <c r="AU247" s="93">
        <f>10068.2*J247*POWER(10,-6)*10</f>
        <v>2.6177320000000004E-2</v>
      </c>
      <c r="AV247" s="94">
        <f t="shared" si="409"/>
        <v>17.343052319999998</v>
      </c>
      <c r="AW247" s="95">
        <f t="shared" ref="AW247:AW251" si="414">AJ247*H247</f>
        <v>7.7440000000000007E-4</v>
      </c>
      <c r="AX247" s="95">
        <f t="shared" ref="AX247:AX251" si="415">H247*AK247</f>
        <v>7.7440000000000007E-4</v>
      </c>
      <c r="AY247" s="95">
        <f t="shared" ref="AY247:AY251" si="416">H247*AV247</f>
        <v>6.7152298583039996E-3</v>
      </c>
    </row>
    <row r="248" spans="1:51" x14ac:dyDescent="0.3">
      <c r="A248" s="48" t="s">
        <v>682</v>
      </c>
      <c r="B248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8" s="179" t="s">
        <v>170</v>
      </c>
      <c r="D248" s="49" t="s">
        <v>61</v>
      </c>
      <c r="E248" s="167">
        <f>E246</f>
        <v>1.0000000000000001E-5</v>
      </c>
      <c r="F248" s="168">
        <f>F246</f>
        <v>968</v>
      </c>
      <c r="G248" s="48">
        <v>0.76</v>
      </c>
      <c r="H248" s="50">
        <f t="shared" si="410"/>
        <v>7.356800000000001E-3</v>
      </c>
      <c r="I248" s="162">
        <f>I246</f>
        <v>175</v>
      </c>
      <c r="J248" s="171">
        <v>0</v>
      </c>
      <c r="K248" s="172" t="s">
        <v>186</v>
      </c>
      <c r="L248" s="177">
        <v>0</v>
      </c>
      <c r="M248" s="92" t="str">
        <f t="shared" si="407"/>
        <v>С247</v>
      </c>
      <c r="N248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48" s="92" t="str">
        <f t="shared" si="408"/>
        <v>Полное-ликвидация</v>
      </c>
      <c r="P248" s="92" t="s">
        <v>85</v>
      </c>
      <c r="Q248" s="92" t="s">
        <v>85</v>
      </c>
      <c r="R248" s="92" t="s">
        <v>85</v>
      </c>
      <c r="S248" s="92" t="s">
        <v>85</v>
      </c>
      <c r="T248" s="92" t="s">
        <v>85</v>
      </c>
      <c r="U248" s="92" t="s">
        <v>85</v>
      </c>
      <c r="V248" s="92" t="s">
        <v>85</v>
      </c>
      <c r="W248" s="92" t="s">
        <v>85</v>
      </c>
      <c r="X248" s="92" t="s">
        <v>85</v>
      </c>
      <c r="Y248" s="92" t="s">
        <v>85</v>
      </c>
      <c r="Z248" s="92" t="s">
        <v>85</v>
      </c>
      <c r="AA248" s="92" t="s">
        <v>85</v>
      </c>
      <c r="AB248" s="92" t="s">
        <v>85</v>
      </c>
      <c r="AC248" s="92" t="s">
        <v>85</v>
      </c>
      <c r="AD248" s="92" t="s">
        <v>85</v>
      </c>
      <c r="AE248" s="92" t="s">
        <v>85</v>
      </c>
      <c r="AF248" s="92" t="s">
        <v>85</v>
      </c>
      <c r="AG248" s="92" t="s">
        <v>85</v>
      </c>
      <c r="AH248" s="92" t="s">
        <v>85</v>
      </c>
      <c r="AI248" t="s">
        <v>85</v>
      </c>
      <c r="AJ248" s="92">
        <v>0</v>
      </c>
      <c r="AK248" s="92">
        <v>0</v>
      </c>
      <c r="AL248" s="92">
        <f>AL246</f>
        <v>1.96</v>
      </c>
      <c r="AM248" s="92">
        <f>AM246</f>
        <v>2.7E-2</v>
      </c>
      <c r="AN248" s="92">
        <f>AN246</f>
        <v>3</v>
      </c>
      <c r="AO248" s="92"/>
      <c r="AP248" s="92"/>
      <c r="AQ248" s="93">
        <f>AM248*I248*0.1+AL248</f>
        <v>2.4325000000000001</v>
      </c>
      <c r="AR248" s="93">
        <f t="shared" si="411"/>
        <v>0.24325000000000002</v>
      </c>
      <c r="AS248" s="94">
        <f t="shared" si="412"/>
        <v>0</v>
      </c>
      <c r="AT248" s="94">
        <f t="shared" si="413"/>
        <v>0.66893750000000007</v>
      </c>
      <c r="AU248" s="93">
        <f>1333*J247*POWER(10,-6)</f>
        <v>3.4657999999999998E-4</v>
      </c>
      <c r="AV248" s="94">
        <f t="shared" si="409"/>
        <v>3.3450340800000005</v>
      </c>
      <c r="AW248" s="95">
        <f t="shared" si="414"/>
        <v>0</v>
      </c>
      <c r="AX248" s="95">
        <f t="shared" si="415"/>
        <v>0</v>
      </c>
      <c r="AY248" s="95">
        <f t="shared" si="416"/>
        <v>2.4608746719744008E-2</v>
      </c>
    </row>
    <row r="249" spans="1:51" x14ac:dyDescent="0.3">
      <c r="A249" s="48" t="s">
        <v>683</v>
      </c>
      <c r="B249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9" s="179" t="s">
        <v>171</v>
      </c>
      <c r="D249" s="49" t="s">
        <v>86</v>
      </c>
      <c r="E249" s="166">
        <v>1E-4</v>
      </c>
      <c r="F249" s="168">
        <f>F246</f>
        <v>968</v>
      </c>
      <c r="G249" s="48">
        <v>0.2</v>
      </c>
      <c r="H249" s="50">
        <f t="shared" si="410"/>
        <v>1.9360000000000002E-2</v>
      </c>
      <c r="I249" s="162">
        <f>0.15*I246</f>
        <v>26.25</v>
      </c>
      <c r="J249" s="169">
        <f>I249</f>
        <v>26.25</v>
      </c>
      <c r="K249" s="174" t="s">
        <v>188</v>
      </c>
      <c r="L249" s="178">
        <v>45390</v>
      </c>
      <c r="M249" s="92" t="str">
        <f t="shared" si="407"/>
        <v>С248</v>
      </c>
      <c r="N249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49" s="92" t="str">
        <f t="shared" si="408"/>
        <v>Частичное-пожар</v>
      </c>
      <c r="P249" s="92">
        <v>17.5</v>
      </c>
      <c r="Q249" s="92">
        <v>24.1</v>
      </c>
      <c r="R249" s="92">
        <v>34.1</v>
      </c>
      <c r="S249" s="92">
        <v>63.3</v>
      </c>
      <c r="T249" s="92" t="s">
        <v>85</v>
      </c>
      <c r="U249" s="92" t="s">
        <v>85</v>
      </c>
      <c r="V249" s="92" t="s">
        <v>85</v>
      </c>
      <c r="W249" s="92" t="s">
        <v>85</v>
      </c>
      <c r="X249" s="92" t="s">
        <v>85</v>
      </c>
      <c r="Y249" s="92" t="s">
        <v>85</v>
      </c>
      <c r="Z249" s="92" t="s">
        <v>85</v>
      </c>
      <c r="AA249" s="92" t="s">
        <v>85</v>
      </c>
      <c r="AB249" s="92" t="s">
        <v>85</v>
      </c>
      <c r="AC249" s="92" t="s">
        <v>85</v>
      </c>
      <c r="AD249" s="92" t="s">
        <v>85</v>
      </c>
      <c r="AE249" s="92" t="s">
        <v>85</v>
      </c>
      <c r="AF249" s="92" t="s">
        <v>85</v>
      </c>
      <c r="AG249" s="92" t="s">
        <v>85</v>
      </c>
      <c r="AH249" s="92" t="s">
        <v>85</v>
      </c>
      <c r="AI249" t="s">
        <v>85</v>
      </c>
      <c r="AJ249" s="92">
        <v>0</v>
      </c>
      <c r="AK249" s="92">
        <v>2</v>
      </c>
      <c r="AL249" s="92">
        <f>0.1*$AL$2</f>
        <v>0.25</v>
      </c>
      <c r="AM249" s="92">
        <f>AM246</f>
        <v>2.7E-2</v>
      </c>
      <c r="AN249" s="92">
        <f>ROUNDUP(AN246/3,0)</f>
        <v>1</v>
      </c>
      <c r="AO249" s="92"/>
      <c r="AP249" s="92"/>
      <c r="AQ249" s="93">
        <f>AM249*I249+AL249</f>
        <v>0.95874999999999999</v>
      </c>
      <c r="AR249" s="93">
        <f t="shared" si="411"/>
        <v>9.5875000000000002E-2</v>
      </c>
      <c r="AS249" s="94">
        <f t="shared" si="412"/>
        <v>0.5</v>
      </c>
      <c r="AT249" s="94">
        <f t="shared" si="413"/>
        <v>0.38865624999999998</v>
      </c>
      <c r="AU249" s="93">
        <f>10068.2*J249*POWER(10,-6)</f>
        <v>0.26429025</v>
      </c>
      <c r="AV249" s="94">
        <f t="shared" si="409"/>
        <v>2.2075715000000002</v>
      </c>
      <c r="AW249" s="95">
        <f t="shared" si="414"/>
        <v>0</v>
      </c>
      <c r="AX249" s="95">
        <f t="shared" si="415"/>
        <v>3.8720000000000004E-2</v>
      </c>
      <c r="AY249" s="95">
        <f t="shared" si="416"/>
        <v>4.2738584240000009E-2</v>
      </c>
    </row>
    <row r="250" spans="1:51" x14ac:dyDescent="0.3">
      <c r="A250" s="48" t="s">
        <v>684</v>
      </c>
      <c r="B250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0" s="179" t="s">
        <v>172</v>
      </c>
      <c r="D250" s="49" t="s">
        <v>174</v>
      </c>
      <c r="E250" s="167">
        <f>E249</f>
        <v>1E-4</v>
      </c>
      <c r="F250" s="168">
        <f>F246</f>
        <v>968</v>
      </c>
      <c r="G250" s="48">
        <v>0.04</v>
      </c>
      <c r="H250" s="50">
        <f t="shared" si="410"/>
        <v>3.8720000000000004E-3</v>
      </c>
      <c r="I250" s="162">
        <f>0.15*I246</f>
        <v>26.25</v>
      </c>
      <c r="J250" s="169">
        <f>0.15*J247</f>
        <v>3.9E-2</v>
      </c>
      <c r="K250" s="174" t="s">
        <v>189</v>
      </c>
      <c r="L250" s="178">
        <v>3</v>
      </c>
      <c r="M250" s="92" t="str">
        <f t="shared" si="407"/>
        <v>С249</v>
      </c>
      <c r="N250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50" s="92" t="str">
        <f t="shared" si="408"/>
        <v>Частичное-пожар-вспышка</v>
      </c>
      <c r="P250" s="92" t="s">
        <v>85</v>
      </c>
      <c r="Q250" s="92" t="s">
        <v>85</v>
      </c>
      <c r="R250" s="92" t="s">
        <v>85</v>
      </c>
      <c r="S250" s="92" t="s">
        <v>85</v>
      </c>
      <c r="T250" s="92" t="s">
        <v>85</v>
      </c>
      <c r="U250" s="92" t="s">
        <v>85</v>
      </c>
      <c r="V250" s="92" t="s">
        <v>85</v>
      </c>
      <c r="W250" s="92" t="s">
        <v>85</v>
      </c>
      <c r="X250" s="92" t="s">
        <v>85</v>
      </c>
      <c r="Y250" s="92" t="s">
        <v>85</v>
      </c>
      <c r="Z250" s="92" t="s">
        <v>85</v>
      </c>
      <c r="AA250" s="92">
        <v>11.49</v>
      </c>
      <c r="AB250" s="92">
        <v>13.79</v>
      </c>
      <c r="AC250" s="92" t="s">
        <v>85</v>
      </c>
      <c r="AD250" s="92" t="s">
        <v>85</v>
      </c>
      <c r="AE250" s="92" t="s">
        <v>85</v>
      </c>
      <c r="AF250" s="92" t="s">
        <v>85</v>
      </c>
      <c r="AG250" s="92" t="s">
        <v>85</v>
      </c>
      <c r="AH250" s="92" t="s">
        <v>85</v>
      </c>
      <c r="AI250" t="s">
        <v>85</v>
      </c>
      <c r="AJ250" s="92">
        <v>0</v>
      </c>
      <c r="AK250" s="92">
        <v>1</v>
      </c>
      <c r="AL250" s="92">
        <f>0.1*$AL$2</f>
        <v>0.25</v>
      </c>
      <c r="AM250" s="92">
        <f>AM246</f>
        <v>2.7E-2</v>
      </c>
      <c r="AN250" s="92">
        <f>ROUNDUP(AN246/3,0)</f>
        <v>1</v>
      </c>
      <c r="AO250" s="92"/>
      <c r="AP250" s="92"/>
      <c r="AQ250" s="93">
        <f t="shared" ref="AQ250" si="417">AM250*I250+AL250</f>
        <v>0.95874999999999999</v>
      </c>
      <c r="AR250" s="93">
        <f t="shared" si="411"/>
        <v>9.5875000000000002E-2</v>
      </c>
      <c r="AS250" s="94">
        <f t="shared" si="412"/>
        <v>0.25</v>
      </c>
      <c r="AT250" s="94">
        <f t="shared" si="413"/>
        <v>0.32615624999999998</v>
      </c>
      <c r="AU250" s="93">
        <f>10068.2*J250*POWER(10,-6)*10</f>
        <v>3.9265979999999999E-3</v>
      </c>
      <c r="AV250" s="94">
        <f t="shared" si="409"/>
        <v>1.6347078480000001</v>
      </c>
      <c r="AW250" s="95">
        <f t="shared" si="414"/>
        <v>0</v>
      </c>
      <c r="AX250" s="95">
        <f t="shared" si="415"/>
        <v>3.8720000000000004E-3</v>
      </c>
      <c r="AY250" s="95">
        <f t="shared" si="416"/>
        <v>6.3295887874560012E-3</v>
      </c>
    </row>
    <row r="251" spans="1:51" ht="15" thickBot="1" x14ac:dyDescent="0.35">
      <c r="A251" s="48" t="s">
        <v>685</v>
      </c>
      <c r="B251" s="271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1" s="272" t="s">
        <v>173</v>
      </c>
      <c r="D251" s="273" t="s">
        <v>62</v>
      </c>
      <c r="E251" s="274">
        <f>E249</f>
        <v>1E-4</v>
      </c>
      <c r="F251" s="275">
        <f>F246</f>
        <v>968</v>
      </c>
      <c r="G251" s="271">
        <v>0.76</v>
      </c>
      <c r="H251" s="276">
        <f t="shared" si="410"/>
        <v>7.3568000000000008E-2</v>
      </c>
      <c r="I251" s="277">
        <f>0.15*I246</f>
        <v>26.25</v>
      </c>
      <c r="J251" s="278">
        <v>0</v>
      </c>
      <c r="K251" s="279" t="s">
        <v>200</v>
      </c>
      <c r="L251" s="280">
        <v>1</v>
      </c>
      <c r="M251" s="92" t="str">
        <f t="shared" si="407"/>
        <v>С250</v>
      </c>
      <c r="N251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51" s="92" t="str">
        <f t="shared" si="408"/>
        <v>Частичное-ликвидация</v>
      </c>
      <c r="P251" s="92" t="s">
        <v>85</v>
      </c>
      <c r="Q251" s="92" t="s">
        <v>85</v>
      </c>
      <c r="R251" s="92" t="s">
        <v>85</v>
      </c>
      <c r="S251" s="92" t="s">
        <v>85</v>
      </c>
      <c r="T251" s="92" t="s">
        <v>85</v>
      </c>
      <c r="U251" s="92" t="s">
        <v>85</v>
      </c>
      <c r="V251" s="92" t="s">
        <v>85</v>
      </c>
      <c r="W251" s="92" t="s">
        <v>85</v>
      </c>
      <c r="X251" s="92" t="s">
        <v>85</v>
      </c>
      <c r="Y251" s="92" t="s">
        <v>85</v>
      </c>
      <c r="Z251" s="92" t="s">
        <v>85</v>
      </c>
      <c r="AA251" s="92" t="s">
        <v>85</v>
      </c>
      <c r="AB251" s="92" t="s">
        <v>85</v>
      </c>
      <c r="AC251" s="92" t="s">
        <v>85</v>
      </c>
      <c r="AD251" s="92" t="s">
        <v>85</v>
      </c>
      <c r="AE251" s="92" t="s">
        <v>85</v>
      </c>
      <c r="AF251" s="92" t="s">
        <v>85</v>
      </c>
      <c r="AG251" s="92" t="s">
        <v>85</v>
      </c>
      <c r="AH251" s="92" t="s">
        <v>85</v>
      </c>
      <c r="AI251" t="s">
        <v>85</v>
      </c>
      <c r="AJ251" s="92">
        <v>0</v>
      </c>
      <c r="AK251" s="92">
        <v>0</v>
      </c>
      <c r="AL251" s="92">
        <f>0.1*$AL$2</f>
        <v>0.25</v>
      </c>
      <c r="AM251" s="92">
        <f>AM246</f>
        <v>2.7E-2</v>
      </c>
      <c r="AN251" s="92">
        <f>ROUNDUP(AN246/3,0)</f>
        <v>1</v>
      </c>
      <c r="AO251" s="92"/>
      <c r="AP251" s="92"/>
      <c r="AQ251" s="93">
        <f>AM251*I251*0.1+AL251</f>
        <v>0.32087500000000002</v>
      </c>
      <c r="AR251" s="93">
        <f t="shared" si="411"/>
        <v>3.2087500000000005E-2</v>
      </c>
      <c r="AS251" s="94">
        <f t="shared" si="412"/>
        <v>0</v>
      </c>
      <c r="AT251" s="94">
        <f t="shared" si="413"/>
        <v>8.8240625000000003E-2</v>
      </c>
      <c r="AU251" s="93">
        <f>1333*J250*POWER(10,-6)</f>
        <v>5.1987000000000002E-5</v>
      </c>
      <c r="AV251" s="94">
        <f t="shared" si="409"/>
        <v>0.441255112</v>
      </c>
      <c r="AW251" s="95">
        <f t="shared" si="414"/>
        <v>0</v>
      </c>
      <c r="AX251" s="95">
        <f t="shared" si="415"/>
        <v>0</v>
      </c>
      <c r="AY251" s="95">
        <f t="shared" si="416"/>
        <v>3.2462256079616003E-2</v>
      </c>
    </row>
    <row r="252" spans="1:51" ht="28.8" thickBot="1" x14ac:dyDescent="0.35">
      <c r="A252" s="48" t="s">
        <v>686</v>
      </c>
      <c r="B252" s="311" t="s">
        <v>371</v>
      </c>
      <c r="C252" s="179" t="s">
        <v>168</v>
      </c>
      <c r="D252" s="49" t="s">
        <v>60</v>
      </c>
      <c r="E252" s="166">
        <v>1.0000000000000001E-5</v>
      </c>
      <c r="F252" s="163">
        <v>651</v>
      </c>
      <c r="G252" s="48">
        <v>0.2</v>
      </c>
      <c r="H252" s="50">
        <f>E252*F252*G252</f>
        <v>1.3020000000000002E-3</v>
      </c>
      <c r="I252" s="164">
        <v>167</v>
      </c>
      <c r="J252" s="169">
        <f>I252</f>
        <v>167</v>
      </c>
      <c r="K252" s="172" t="s">
        <v>184</v>
      </c>
      <c r="L252" s="177">
        <f>I252*20</f>
        <v>3340</v>
      </c>
      <c r="M252" s="92" t="str">
        <f t="shared" ref="M252:N257" si="418">A252</f>
        <v>С251</v>
      </c>
      <c r="N252" s="92" t="str">
        <f t="shared" si="418"/>
        <v>Трубопровод нестабильной нафты от К-302 в К- 303 Рег.№ТТ-396</v>
      </c>
      <c r="O252" s="92" t="str">
        <f t="shared" ref="O252:O257" si="419">D252</f>
        <v>Полное-пожар</v>
      </c>
      <c r="P252" s="92">
        <v>38.6</v>
      </c>
      <c r="Q252" s="92">
        <v>52.8</v>
      </c>
      <c r="R252" s="92">
        <v>74.900000000000006</v>
      </c>
      <c r="S252" s="92">
        <v>136.30000000000001</v>
      </c>
      <c r="T252" s="92" t="s">
        <v>85</v>
      </c>
      <c r="U252" s="92" t="s">
        <v>85</v>
      </c>
      <c r="V252" s="92" t="s">
        <v>85</v>
      </c>
      <c r="W252" s="92" t="s">
        <v>85</v>
      </c>
      <c r="X252" s="92" t="s">
        <v>85</v>
      </c>
      <c r="Y252" s="92" t="s">
        <v>85</v>
      </c>
      <c r="Z252" s="92" t="s">
        <v>85</v>
      </c>
      <c r="AA252" s="92" t="s">
        <v>85</v>
      </c>
      <c r="AB252" s="92" t="s">
        <v>85</v>
      </c>
      <c r="AC252" s="92" t="s">
        <v>85</v>
      </c>
      <c r="AD252" s="92" t="s">
        <v>85</v>
      </c>
      <c r="AE252" s="92" t="s">
        <v>85</v>
      </c>
      <c r="AF252" s="92" t="s">
        <v>85</v>
      </c>
      <c r="AG252" s="92" t="s">
        <v>85</v>
      </c>
      <c r="AH252" s="92" t="s">
        <v>85</v>
      </c>
      <c r="AI252" t="s">
        <v>85</v>
      </c>
      <c r="AJ252" s="52">
        <v>1</v>
      </c>
      <c r="AK252" s="52">
        <v>2</v>
      </c>
      <c r="AL252" s="165">
        <v>1.96</v>
      </c>
      <c r="AM252" s="165">
        <v>2.7E-2</v>
      </c>
      <c r="AN252" s="165">
        <v>3</v>
      </c>
      <c r="AO252" s="92"/>
      <c r="AP252" s="92"/>
      <c r="AQ252" s="93">
        <f>AM252*I252+AL252</f>
        <v>6.4690000000000003</v>
      </c>
      <c r="AR252" s="93">
        <f>0.1*AQ252</f>
        <v>0.64690000000000003</v>
      </c>
      <c r="AS252" s="94">
        <f>AJ252*3+0.25*AK252</f>
        <v>3.5</v>
      </c>
      <c r="AT252" s="94">
        <f>SUM(AQ252:AS252)/4</f>
        <v>2.653975</v>
      </c>
      <c r="AU252" s="93">
        <f>10068.2*J252*POWER(10,-6)</f>
        <v>1.6813894</v>
      </c>
      <c r="AV252" s="94">
        <f t="shared" ref="AV252:AV257" si="420">AU252+AT252+AS252+AR252+AQ252</f>
        <v>14.951264399999999</v>
      </c>
      <c r="AW252" s="95">
        <f>AJ252*H252</f>
        <v>1.3020000000000002E-3</v>
      </c>
      <c r="AX252" s="95">
        <f>H252*AK252</f>
        <v>2.6040000000000004E-3</v>
      </c>
      <c r="AY252" s="95">
        <f>H252*AV252</f>
        <v>1.9466546248800003E-2</v>
      </c>
    </row>
    <row r="253" spans="1:51" ht="15" thickBot="1" x14ac:dyDescent="0.35">
      <c r="A253" s="48" t="s">
        <v>687</v>
      </c>
      <c r="B253" s="48" t="str">
        <f>B252</f>
        <v>Трубопровод нестабильной нафты от К-302 в К- 303 Рег.№ТТ-396</v>
      </c>
      <c r="C253" s="179" t="s">
        <v>169</v>
      </c>
      <c r="D253" s="49" t="s">
        <v>63</v>
      </c>
      <c r="E253" s="167">
        <f>E252</f>
        <v>1.0000000000000001E-5</v>
      </c>
      <c r="F253" s="168">
        <f>F252</f>
        <v>651</v>
      </c>
      <c r="G253" s="48">
        <v>0.04</v>
      </c>
      <c r="H253" s="50">
        <f t="shared" ref="H253:H257" si="421">E253*F253*G253</f>
        <v>2.6039999999999999E-4</v>
      </c>
      <c r="I253" s="162">
        <f>I252</f>
        <v>167</v>
      </c>
      <c r="J253" s="170">
        <v>0.23</v>
      </c>
      <c r="K253" s="172" t="s">
        <v>185</v>
      </c>
      <c r="L253" s="177">
        <v>0</v>
      </c>
      <c r="M253" s="92" t="str">
        <f t="shared" si="418"/>
        <v>С252</v>
      </c>
      <c r="N253" s="92" t="str">
        <f t="shared" si="418"/>
        <v>Трубопровод нестабильной нафты от К-302 в К- 303 Рег.№ТТ-396</v>
      </c>
      <c r="O253" s="92" t="str">
        <f t="shared" si="419"/>
        <v>Полное-взрыв</v>
      </c>
      <c r="P253" s="92" t="s">
        <v>85</v>
      </c>
      <c r="Q253" s="92" t="s">
        <v>85</v>
      </c>
      <c r="R253" s="92" t="s">
        <v>85</v>
      </c>
      <c r="S253" s="92" t="s">
        <v>85</v>
      </c>
      <c r="T253" s="92">
        <v>0</v>
      </c>
      <c r="U253" s="92">
        <v>0</v>
      </c>
      <c r="V253" s="92">
        <v>57.1</v>
      </c>
      <c r="W253" s="92">
        <v>155.1</v>
      </c>
      <c r="X253" s="92">
        <v>265.60000000000002</v>
      </c>
      <c r="Y253" s="92" t="s">
        <v>85</v>
      </c>
      <c r="Z253" s="92" t="s">
        <v>85</v>
      </c>
      <c r="AA253" s="92" t="s">
        <v>85</v>
      </c>
      <c r="AB253" s="92" t="s">
        <v>85</v>
      </c>
      <c r="AC253" s="92" t="s">
        <v>85</v>
      </c>
      <c r="AD253" s="92" t="s">
        <v>85</v>
      </c>
      <c r="AE253" s="92" t="s">
        <v>85</v>
      </c>
      <c r="AF253" s="92" t="s">
        <v>85</v>
      </c>
      <c r="AG253" s="92" t="s">
        <v>85</v>
      </c>
      <c r="AH253" s="92" t="s">
        <v>85</v>
      </c>
      <c r="AI253" t="s">
        <v>85</v>
      </c>
      <c r="AJ253" s="52">
        <v>2</v>
      </c>
      <c r="AK253" s="52">
        <v>2</v>
      </c>
      <c r="AL253" s="92">
        <f>AL252</f>
        <v>1.96</v>
      </c>
      <c r="AM253" s="92">
        <f>AM252</f>
        <v>2.7E-2</v>
      </c>
      <c r="AN253" s="92">
        <f>AN252</f>
        <v>3</v>
      </c>
      <c r="AO253" s="92"/>
      <c r="AP253" s="92"/>
      <c r="AQ253" s="93">
        <f>AM253*I253+AL253</f>
        <v>6.4690000000000003</v>
      </c>
      <c r="AR253" s="93">
        <f t="shared" ref="AR253:AR257" si="422">0.1*AQ253</f>
        <v>0.64690000000000003</v>
      </c>
      <c r="AS253" s="94">
        <f t="shared" ref="AS253:AS257" si="423">AJ253*3+0.25*AK253</f>
        <v>6.5</v>
      </c>
      <c r="AT253" s="94">
        <f t="shared" ref="AT253:AT257" si="424">SUM(AQ253:AS253)/4</f>
        <v>3.403975</v>
      </c>
      <c r="AU253" s="93">
        <f>10068.2*J253*POWER(10,-6)*10</f>
        <v>2.3156860000000001E-2</v>
      </c>
      <c r="AV253" s="94">
        <f t="shared" si="420"/>
        <v>17.043031859999999</v>
      </c>
      <c r="AW253" s="95">
        <f t="shared" ref="AW253:AW257" si="425">AJ253*H253</f>
        <v>5.2079999999999997E-4</v>
      </c>
      <c r="AX253" s="95">
        <f t="shared" ref="AX253:AX257" si="426">H253*AK253</f>
        <v>5.2079999999999997E-4</v>
      </c>
      <c r="AY253" s="95">
        <f t="shared" ref="AY253:AY257" si="427">H253*AV253</f>
        <v>4.4380054963439998E-3</v>
      </c>
    </row>
    <row r="254" spans="1:51" x14ac:dyDescent="0.3">
      <c r="A254" s="48" t="s">
        <v>688</v>
      </c>
      <c r="B254" s="48" t="str">
        <f>B252</f>
        <v>Трубопровод нестабильной нафты от К-302 в К- 303 Рег.№ТТ-396</v>
      </c>
      <c r="C254" s="179" t="s">
        <v>170</v>
      </c>
      <c r="D254" s="49" t="s">
        <v>61</v>
      </c>
      <c r="E254" s="167">
        <f>E252</f>
        <v>1.0000000000000001E-5</v>
      </c>
      <c r="F254" s="168">
        <f>F252</f>
        <v>651</v>
      </c>
      <c r="G254" s="48">
        <v>0.76</v>
      </c>
      <c r="H254" s="50">
        <f t="shared" si="421"/>
        <v>4.9475999999999999E-3</v>
      </c>
      <c r="I254" s="162">
        <f>I252</f>
        <v>167</v>
      </c>
      <c r="J254" s="171">
        <v>0</v>
      </c>
      <c r="K254" s="172" t="s">
        <v>186</v>
      </c>
      <c r="L254" s="177">
        <v>0</v>
      </c>
      <c r="M254" s="92" t="str">
        <f t="shared" si="418"/>
        <v>С253</v>
      </c>
      <c r="N254" s="92" t="str">
        <f t="shared" si="418"/>
        <v>Трубопровод нестабильной нафты от К-302 в К- 303 Рег.№ТТ-396</v>
      </c>
      <c r="O254" s="92" t="str">
        <f t="shared" si="419"/>
        <v>Полное-ликвидация</v>
      </c>
      <c r="P254" s="92" t="s">
        <v>85</v>
      </c>
      <c r="Q254" s="92" t="s">
        <v>85</v>
      </c>
      <c r="R254" s="92" t="s">
        <v>85</v>
      </c>
      <c r="S254" s="92" t="s">
        <v>85</v>
      </c>
      <c r="T254" s="92" t="s">
        <v>85</v>
      </c>
      <c r="U254" s="92" t="s">
        <v>85</v>
      </c>
      <c r="V254" s="92" t="s">
        <v>85</v>
      </c>
      <c r="W254" s="92" t="s">
        <v>85</v>
      </c>
      <c r="X254" s="92" t="s">
        <v>85</v>
      </c>
      <c r="Y254" s="92" t="s">
        <v>85</v>
      </c>
      <c r="Z254" s="92" t="s">
        <v>85</v>
      </c>
      <c r="AA254" s="92" t="s">
        <v>85</v>
      </c>
      <c r="AB254" s="92" t="s">
        <v>85</v>
      </c>
      <c r="AC254" s="92" t="s">
        <v>85</v>
      </c>
      <c r="AD254" s="92" t="s">
        <v>85</v>
      </c>
      <c r="AE254" s="92" t="s">
        <v>85</v>
      </c>
      <c r="AF254" s="92" t="s">
        <v>85</v>
      </c>
      <c r="AG254" s="92" t="s">
        <v>85</v>
      </c>
      <c r="AH254" s="92" t="s">
        <v>85</v>
      </c>
      <c r="AI254" t="s">
        <v>85</v>
      </c>
      <c r="AJ254" s="92">
        <v>0</v>
      </c>
      <c r="AK254" s="92">
        <v>0</v>
      </c>
      <c r="AL254" s="92">
        <f>AL252</f>
        <v>1.96</v>
      </c>
      <c r="AM254" s="92">
        <f>AM252</f>
        <v>2.7E-2</v>
      </c>
      <c r="AN254" s="92">
        <f>AN252</f>
        <v>3</v>
      </c>
      <c r="AO254" s="92"/>
      <c r="AP254" s="92"/>
      <c r="AQ254" s="93">
        <f>AM254*I254*0.1+AL254</f>
        <v>2.4108999999999998</v>
      </c>
      <c r="AR254" s="93">
        <f t="shared" si="422"/>
        <v>0.24109</v>
      </c>
      <c r="AS254" s="94">
        <f t="shared" si="423"/>
        <v>0</v>
      </c>
      <c r="AT254" s="94">
        <f t="shared" si="424"/>
        <v>0.66299749999999991</v>
      </c>
      <c r="AU254" s="93">
        <f>1333*J253*POWER(10,-6)</f>
        <v>3.0659000000000003E-4</v>
      </c>
      <c r="AV254" s="94">
        <f t="shared" si="420"/>
        <v>3.3152940899999996</v>
      </c>
      <c r="AW254" s="95">
        <f t="shared" si="425"/>
        <v>0</v>
      </c>
      <c r="AX254" s="95">
        <f t="shared" si="426"/>
        <v>0</v>
      </c>
      <c r="AY254" s="95">
        <f t="shared" si="427"/>
        <v>1.6402749039683997E-2</v>
      </c>
    </row>
    <row r="255" spans="1:51" x14ac:dyDescent="0.3">
      <c r="A255" s="48" t="s">
        <v>689</v>
      </c>
      <c r="B255" s="48" t="str">
        <f>B252</f>
        <v>Трубопровод нестабильной нафты от К-302 в К- 303 Рег.№ТТ-396</v>
      </c>
      <c r="C255" s="179" t="s">
        <v>171</v>
      </c>
      <c r="D255" s="49" t="s">
        <v>86</v>
      </c>
      <c r="E255" s="166">
        <v>1E-4</v>
      </c>
      <c r="F255" s="168">
        <f>F252</f>
        <v>651</v>
      </c>
      <c r="G255" s="48">
        <v>0.2</v>
      </c>
      <c r="H255" s="50">
        <f t="shared" si="421"/>
        <v>1.3020000000000002E-2</v>
      </c>
      <c r="I255" s="162">
        <f>0.15*I252</f>
        <v>25.05</v>
      </c>
      <c r="J255" s="169">
        <f>I255</f>
        <v>25.05</v>
      </c>
      <c r="K255" s="174" t="s">
        <v>188</v>
      </c>
      <c r="L255" s="178">
        <v>45390</v>
      </c>
      <c r="M255" s="92" t="str">
        <f t="shared" si="418"/>
        <v>С254</v>
      </c>
      <c r="N255" s="92" t="str">
        <f t="shared" si="418"/>
        <v>Трубопровод нестабильной нафты от К-302 в К- 303 Рег.№ТТ-396</v>
      </c>
      <c r="O255" s="92" t="str">
        <f t="shared" si="419"/>
        <v>Частичное-пожар</v>
      </c>
      <c r="P255" s="92">
        <v>17.3</v>
      </c>
      <c r="Q255" s="92">
        <v>23.9</v>
      </c>
      <c r="R255" s="92">
        <v>33.799999999999997</v>
      </c>
      <c r="S255" s="92">
        <v>62.6</v>
      </c>
      <c r="T255" s="92" t="s">
        <v>85</v>
      </c>
      <c r="U255" s="92" t="s">
        <v>85</v>
      </c>
      <c r="V255" s="92" t="s">
        <v>85</v>
      </c>
      <c r="W255" s="92" t="s">
        <v>85</v>
      </c>
      <c r="X255" s="92" t="s">
        <v>85</v>
      </c>
      <c r="Y255" s="92" t="s">
        <v>85</v>
      </c>
      <c r="Z255" s="92" t="s">
        <v>85</v>
      </c>
      <c r="AA255" s="92" t="s">
        <v>85</v>
      </c>
      <c r="AB255" s="92" t="s">
        <v>85</v>
      </c>
      <c r="AC255" s="92" t="s">
        <v>85</v>
      </c>
      <c r="AD255" s="92" t="s">
        <v>85</v>
      </c>
      <c r="AE255" s="92" t="s">
        <v>85</v>
      </c>
      <c r="AF255" s="92" t="s">
        <v>85</v>
      </c>
      <c r="AG255" s="92" t="s">
        <v>85</v>
      </c>
      <c r="AH255" s="92" t="s">
        <v>85</v>
      </c>
      <c r="AI255" t="s">
        <v>85</v>
      </c>
      <c r="AJ255" s="92">
        <v>0</v>
      </c>
      <c r="AK255" s="92">
        <v>2</v>
      </c>
      <c r="AL255" s="92">
        <f>0.1*$AL$2</f>
        <v>0.25</v>
      </c>
      <c r="AM255" s="92">
        <f>AM252</f>
        <v>2.7E-2</v>
      </c>
      <c r="AN255" s="92">
        <f>ROUNDUP(AN252/3,0)</f>
        <v>1</v>
      </c>
      <c r="AO255" s="92"/>
      <c r="AP255" s="92"/>
      <c r="AQ255" s="93">
        <f>AM255*I255+AL255</f>
        <v>0.92635000000000001</v>
      </c>
      <c r="AR255" s="93">
        <f t="shared" si="422"/>
        <v>9.2635000000000009E-2</v>
      </c>
      <c r="AS255" s="94">
        <f t="shared" si="423"/>
        <v>0.5</v>
      </c>
      <c r="AT255" s="94">
        <f t="shared" si="424"/>
        <v>0.37974625000000001</v>
      </c>
      <c r="AU255" s="93">
        <f>10068.2*J255*POWER(10,-6)</f>
        <v>0.25220840999999999</v>
      </c>
      <c r="AV255" s="94">
        <f t="shared" si="420"/>
        <v>2.1509396599999997</v>
      </c>
      <c r="AW255" s="95">
        <f t="shared" si="425"/>
        <v>0</v>
      </c>
      <c r="AX255" s="95">
        <f t="shared" si="426"/>
        <v>2.6040000000000004E-2</v>
      </c>
      <c r="AY255" s="95">
        <f t="shared" si="427"/>
        <v>2.8005234373199999E-2</v>
      </c>
    </row>
    <row r="256" spans="1:51" x14ac:dyDescent="0.3">
      <c r="A256" s="48" t="s">
        <v>690</v>
      </c>
      <c r="B256" s="48" t="str">
        <f>B252</f>
        <v>Трубопровод нестабильной нафты от К-302 в К- 303 Рег.№ТТ-396</v>
      </c>
      <c r="C256" s="179" t="s">
        <v>172</v>
      </c>
      <c r="D256" s="49" t="s">
        <v>174</v>
      </c>
      <c r="E256" s="167">
        <f>E255</f>
        <v>1E-4</v>
      </c>
      <c r="F256" s="168">
        <f>F252</f>
        <v>651</v>
      </c>
      <c r="G256" s="48">
        <v>0.04</v>
      </c>
      <c r="H256" s="50">
        <f t="shared" si="421"/>
        <v>2.6040000000000004E-3</v>
      </c>
      <c r="I256" s="162">
        <f>0.15*I252</f>
        <v>25.05</v>
      </c>
      <c r="J256" s="169">
        <f>0.15*J253</f>
        <v>3.4500000000000003E-2</v>
      </c>
      <c r="K256" s="174" t="s">
        <v>189</v>
      </c>
      <c r="L256" s="178">
        <v>3</v>
      </c>
      <c r="M256" s="92" t="str">
        <f t="shared" si="418"/>
        <v>С255</v>
      </c>
      <c r="N256" s="92" t="str">
        <f t="shared" si="418"/>
        <v>Трубопровод нестабильной нафты от К-302 в К- 303 Рег.№ТТ-396</v>
      </c>
      <c r="O256" s="92" t="str">
        <f t="shared" si="419"/>
        <v>Частичное-пожар-вспышка</v>
      </c>
      <c r="P256" s="92" t="s">
        <v>85</v>
      </c>
      <c r="Q256" s="92" t="s">
        <v>85</v>
      </c>
      <c r="R256" s="92" t="s">
        <v>85</v>
      </c>
      <c r="S256" s="92" t="s">
        <v>85</v>
      </c>
      <c r="T256" s="92" t="s">
        <v>85</v>
      </c>
      <c r="U256" s="92" t="s">
        <v>85</v>
      </c>
      <c r="V256" s="92" t="s">
        <v>85</v>
      </c>
      <c r="W256" s="92" t="s">
        <v>85</v>
      </c>
      <c r="X256" s="92" t="s">
        <v>85</v>
      </c>
      <c r="Y256" s="92" t="s">
        <v>85</v>
      </c>
      <c r="Z256" s="92" t="s">
        <v>85</v>
      </c>
      <c r="AA256" s="92">
        <v>11.03</v>
      </c>
      <c r="AB256" s="92">
        <v>13.24</v>
      </c>
      <c r="AC256" s="92" t="s">
        <v>85</v>
      </c>
      <c r="AD256" s="92" t="s">
        <v>85</v>
      </c>
      <c r="AE256" s="92" t="s">
        <v>85</v>
      </c>
      <c r="AF256" s="92" t="s">
        <v>85</v>
      </c>
      <c r="AG256" s="92" t="s">
        <v>85</v>
      </c>
      <c r="AH256" s="92" t="s">
        <v>85</v>
      </c>
      <c r="AI256" t="s">
        <v>85</v>
      </c>
      <c r="AJ256" s="92">
        <v>0</v>
      </c>
      <c r="AK256" s="92">
        <v>1</v>
      </c>
      <c r="AL256" s="92">
        <f>0.1*$AL$2</f>
        <v>0.25</v>
      </c>
      <c r="AM256" s="92">
        <f>AM252</f>
        <v>2.7E-2</v>
      </c>
      <c r="AN256" s="92">
        <f>ROUNDUP(AN252/3,0)</f>
        <v>1</v>
      </c>
      <c r="AO256" s="92"/>
      <c r="AP256" s="92"/>
      <c r="AQ256" s="93">
        <f t="shared" ref="AQ256" si="428">AM256*I256+AL256</f>
        <v>0.92635000000000001</v>
      </c>
      <c r="AR256" s="93">
        <f t="shared" si="422"/>
        <v>9.2635000000000009E-2</v>
      </c>
      <c r="AS256" s="94">
        <f t="shared" si="423"/>
        <v>0.25</v>
      </c>
      <c r="AT256" s="94">
        <f t="shared" si="424"/>
        <v>0.31724625000000001</v>
      </c>
      <c r="AU256" s="93">
        <f>10068.2*J256*POWER(10,-6)*10</f>
        <v>3.4735290000000004E-3</v>
      </c>
      <c r="AV256" s="94">
        <f t="shared" si="420"/>
        <v>1.5897047790000001</v>
      </c>
      <c r="AW256" s="95">
        <f t="shared" si="425"/>
        <v>0</v>
      </c>
      <c r="AX256" s="95">
        <f t="shared" si="426"/>
        <v>2.6040000000000004E-3</v>
      </c>
      <c r="AY256" s="95">
        <f t="shared" si="427"/>
        <v>4.139591244516001E-3</v>
      </c>
    </row>
    <row r="257" spans="1:51" ht="15" thickBot="1" x14ac:dyDescent="0.35">
      <c r="A257" s="48" t="s">
        <v>691</v>
      </c>
      <c r="B257" s="271" t="str">
        <f>B252</f>
        <v>Трубопровод нестабильной нафты от К-302 в К- 303 Рег.№ТТ-396</v>
      </c>
      <c r="C257" s="272" t="s">
        <v>173</v>
      </c>
      <c r="D257" s="273" t="s">
        <v>62</v>
      </c>
      <c r="E257" s="274">
        <f>E255</f>
        <v>1E-4</v>
      </c>
      <c r="F257" s="275">
        <f>F252</f>
        <v>651</v>
      </c>
      <c r="G257" s="271">
        <v>0.76</v>
      </c>
      <c r="H257" s="276">
        <f t="shared" si="421"/>
        <v>4.9476000000000006E-2</v>
      </c>
      <c r="I257" s="277">
        <f>0.15*I252</f>
        <v>25.05</v>
      </c>
      <c r="J257" s="278">
        <v>0</v>
      </c>
      <c r="K257" s="279" t="s">
        <v>200</v>
      </c>
      <c r="L257" s="280">
        <v>1</v>
      </c>
      <c r="M257" s="92" t="str">
        <f t="shared" si="418"/>
        <v>С256</v>
      </c>
      <c r="N257" s="92" t="str">
        <f t="shared" si="418"/>
        <v>Трубопровод нестабильной нафты от К-302 в К- 303 Рег.№ТТ-396</v>
      </c>
      <c r="O257" s="92" t="str">
        <f t="shared" si="419"/>
        <v>Частичное-ликвидация</v>
      </c>
      <c r="P257" s="92" t="s">
        <v>85</v>
      </c>
      <c r="Q257" s="92" t="s">
        <v>85</v>
      </c>
      <c r="R257" s="92" t="s">
        <v>85</v>
      </c>
      <c r="S257" s="92" t="s">
        <v>85</v>
      </c>
      <c r="T257" s="92" t="s">
        <v>85</v>
      </c>
      <c r="U257" s="92" t="s">
        <v>85</v>
      </c>
      <c r="V257" s="92" t="s">
        <v>85</v>
      </c>
      <c r="W257" s="92" t="s">
        <v>85</v>
      </c>
      <c r="X257" s="92" t="s">
        <v>85</v>
      </c>
      <c r="Y257" s="92" t="s">
        <v>85</v>
      </c>
      <c r="Z257" s="92" t="s">
        <v>85</v>
      </c>
      <c r="AA257" s="92" t="s">
        <v>85</v>
      </c>
      <c r="AB257" s="92" t="s">
        <v>85</v>
      </c>
      <c r="AC257" s="92" t="s">
        <v>85</v>
      </c>
      <c r="AD257" s="92" t="s">
        <v>85</v>
      </c>
      <c r="AE257" s="92" t="s">
        <v>85</v>
      </c>
      <c r="AF257" s="92" t="s">
        <v>85</v>
      </c>
      <c r="AG257" s="92" t="s">
        <v>85</v>
      </c>
      <c r="AH257" s="92" t="s">
        <v>85</v>
      </c>
      <c r="AI257" t="s">
        <v>85</v>
      </c>
      <c r="AJ257" s="92">
        <v>0</v>
      </c>
      <c r="AK257" s="92">
        <v>0</v>
      </c>
      <c r="AL257" s="92">
        <f>0.1*$AL$2</f>
        <v>0.25</v>
      </c>
      <c r="AM257" s="92">
        <f>AM252</f>
        <v>2.7E-2</v>
      </c>
      <c r="AN257" s="92">
        <f>ROUNDUP(AN252/3,0)</f>
        <v>1</v>
      </c>
      <c r="AO257" s="92"/>
      <c r="AP257" s="92"/>
      <c r="AQ257" s="93">
        <f>AM257*I257*0.1+AL257</f>
        <v>0.317635</v>
      </c>
      <c r="AR257" s="93">
        <f t="shared" si="422"/>
        <v>3.17635E-2</v>
      </c>
      <c r="AS257" s="94">
        <f t="shared" si="423"/>
        <v>0</v>
      </c>
      <c r="AT257" s="94">
        <f t="shared" si="424"/>
        <v>8.7349625E-2</v>
      </c>
      <c r="AU257" s="93">
        <f>1333*J256*POWER(10,-6)</f>
        <v>4.5988500000000002E-5</v>
      </c>
      <c r="AV257" s="94">
        <f t="shared" si="420"/>
        <v>0.43679411349999997</v>
      </c>
      <c r="AW257" s="95">
        <f t="shared" si="425"/>
        <v>0</v>
      </c>
      <c r="AX257" s="95">
        <f t="shared" si="426"/>
        <v>0</v>
      </c>
      <c r="AY257" s="95">
        <f t="shared" si="427"/>
        <v>2.1610825559526002E-2</v>
      </c>
    </row>
    <row r="258" spans="1:51" ht="28.8" thickBot="1" x14ac:dyDescent="0.35">
      <c r="A258" s="48" t="s">
        <v>692</v>
      </c>
      <c r="B258" s="311" t="s">
        <v>372</v>
      </c>
      <c r="C258" s="179" t="s">
        <v>168</v>
      </c>
      <c r="D258" s="49" t="s">
        <v>60</v>
      </c>
      <c r="E258" s="166">
        <v>1.0000000000000001E-5</v>
      </c>
      <c r="F258" s="163">
        <v>528</v>
      </c>
      <c r="G258" s="48">
        <v>0.2</v>
      </c>
      <c r="H258" s="50">
        <f>E258*F258*G258</f>
        <v>1.0560000000000003E-3</v>
      </c>
      <c r="I258" s="164">
        <v>102</v>
      </c>
      <c r="J258" s="169">
        <f>I258</f>
        <v>102</v>
      </c>
      <c r="K258" s="172" t="s">
        <v>184</v>
      </c>
      <c r="L258" s="177">
        <f>I258*20</f>
        <v>2040</v>
      </c>
      <c r="M258" s="92" t="str">
        <f t="shared" ref="M258:N263" si="429">A258</f>
        <v>С257</v>
      </c>
      <c r="N258" s="92" t="str">
        <f t="shared" si="429"/>
        <v>Трубопровод легкого вакуумного газойля от К-201 Рег.№ТТ-419</v>
      </c>
      <c r="O258" s="92" t="str">
        <f t="shared" ref="O258:O263" si="430">D258</f>
        <v>Полное-пожар</v>
      </c>
      <c r="P258" s="92">
        <v>30.5</v>
      </c>
      <c r="Q258" s="92">
        <v>42</v>
      </c>
      <c r="R258" s="92">
        <v>60.1</v>
      </c>
      <c r="S258" s="92">
        <v>111</v>
      </c>
      <c r="T258" s="92" t="s">
        <v>85</v>
      </c>
      <c r="U258" s="92" t="s">
        <v>85</v>
      </c>
      <c r="V258" s="92" t="s">
        <v>85</v>
      </c>
      <c r="W258" s="92" t="s">
        <v>85</v>
      </c>
      <c r="X258" s="92" t="s">
        <v>85</v>
      </c>
      <c r="Y258" s="92" t="s">
        <v>85</v>
      </c>
      <c r="Z258" s="92" t="s">
        <v>85</v>
      </c>
      <c r="AA258" s="92" t="s">
        <v>85</v>
      </c>
      <c r="AB258" s="92" t="s">
        <v>85</v>
      </c>
      <c r="AC258" s="92" t="s">
        <v>85</v>
      </c>
      <c r="AD258" s="92" t="s">
        <v>85</v>
      </c>
      <c r="AE258" s="92" t="s">
        <v>85</v>
      </c>
      <c r="AF258" s="92" t="s">
        <v>85</v>
      </c>
      <c r="AG258" s="92" t="s">
        <v>85</v>
      </c>
      <c r="AH258" s="92" t="s">
        <v>85</v>
      </c>
      <c r="AI258" t="s">
        <v>85</v>
      </c>
      <c r="AJ258" s="52">
        <v>1</v>
      </c>
      <c r="AK258" s="52">
        <v>2</v>
      </c>
      <c r="AL258" s="165">
        <v>1.96</v>
      </c>
      <c r="AM258" s="165">
        <v>2.7E-2</v>
      </c>
      <c r="AN258" s="165">
        <v>3</v>
      </c>
      <c r="AO258" s="92"/>
      <c r="AP258" s="92"/>
      <c r="AQ258" s="93">
        <f>AM258*I258+AL258</f>
        <v>4.7140000000000004</v>
      </c>
      <c r="AR258" s="93">
        <f>0.1*AQ258</f>
        <v>0.47140000000000004</v>
      </c>
      <c r="AS258" s="94">
        <f>AJ258*3+0.25*AK258</f>
        <v>3.5</v>
      </c>
      <c r="AT258" s="94">
        <f>SUM(AQ258:AS258)/4</f>
        <v>2.1713500000000003</v>
      </c>
      <c r="AU258" s="93">
        <f>10068.2*J258*POWER(10,-6)</f>
        <v>1.0269564</v>
      </c>
      <c r="AV258" s="94">
        <f t="shared" ref="AV258:AV263" si="431">AU258+AT258+AS258+AR258+AQ258</f>
        <v>11.883706400000001</v>
      </c>
      <c r="AW258" s="95">
        <f>AJ258*H258</f>
        <v>1.0560000000000003E-3</v>
      </c>
      <c r="AX258" s="95">
        <f>H258*AK258</f>
        <v>2.1120000000000006E-3</v>
      </c>
      <c r="AY258" s="95">
        <f>H258*AV258</f>
        <v>1.2549193958400005E-2</v>
      </c>
    </row>
    <row r="259" spans="1:51" ht="15" thickBot="1" x14ac:dyDescent="0.35">
      <c r="A259" s="48" t="s">
        <v>693</v>
      </c>
      <c r="B259" s="48" t="str">
        <f>B258</f>
        <v>Трубопровод легкого вакуумного газойля от К-201 Рег.№ТТ-419</v>
      </c>
      <c r="C259" s="179" t="s">
        <v>169</v>
      </c>
      <c r="D259" s="49" t="s">
        <v>63</v>
      </c>
      <c r="E259" s="167">
        <f>E258</f>
        <v>1.0000000000000001E-5</v>
      </c>
      <c r="F259" s="168">
        <f>F258</f>
        <v>528</v>
      </c>
      <c r="G259" s="48">
        <v>0.04</v>
      </c>
      <c r="H259" s="50">
        <f t="shared" ref="H259:H263" si="432">E259*F259*G259</f>
        <v>2.1120000000000004E-4</v>
      </c>
      <c r="I259" s="162">
        <f>I258</f>
        <v>102</v>
      </c>
      <c r="J259" s="170">
        <v>0.14000000000000001</v>
      </c>
      <c r="K259" s="172" t="s">
        <v>185</v>
      </c>
      <c r="L259" s="177">
        <v>0</v>
      </c>
      <c r="M259" s="92" t="str">
        <f t="shared" si="429"/>
        <v>С258</v>
      </c>
      <c r="N259" s="92" t="str">
        <f t="shared" si="429"/>
        <v>Трубопровод легкого вакуумного газойля от К-201 Рег.№ТТ-419</v>
      </c>
      <c r="O259" s="92" t="str">
        <f t="shared" si="430"/>
        <v>Полное-взрыв</v>
      </c>
      <c r="P259" s="92" t="s">
        <v>85</v>
      </c>
      <c r="Q259" s="92" t="s">
        <v>85</v>
      </c>
      <c r="R259" s="92" t="s">
        <v>85</v>
      </c>
      <c r="S259" s="92" t="s">
        <v>85</v>
      </c>
      <c r="T259" s="92">
        <v>0</v>
      </c>
      <c r="U259" s="92">
        <v>0</v>
      </c>
      <c r="V259" s="92">
        <v>48.1</v>
      </c>
      <c r="W259" s="92">
        <v>131.1</v>
      </c>
      <c r="X259" s="92">
        <v>225.1</v>
      </c>
      <c r="Y259" s="92" t="s">
        <v>85</v>
      </c>
      <c r="Z259" s="92" t="s">
        <v>85</v>
      </c>
      <c r="AA259" s="92" t="s">
        <v>85</v>
      </c>
      <c r="AB259" s="92" t="s">
        <v>85</v>
      </c>
      <c r="AC259" s="92" t="s">
        <v>85</v>
      </c>
      <c r="AD259" s="92" t="s">
        <v>85</v>
      </c>
      <c r="AE259" s="92" t="s">
        <v>85</v>
      </c>
      <c r="AF259" s="92" t="s">
        <v>85</v>
      </c>
      <c r="AG259" s="92" t="s">
        <v>85</v>
      </c>
      <c r="AH259" s="92" t="s">
        <v>85</v>
      </c>
      <c r="AI259" t="s">
        <v>85</v>
      </c>
      <c r="AJ259" s="52">
        <v>2</v>
      </c>
      <c r="AK259" s="52">
        <v>2</v>
      </c>
      <c r="AL259" s="92">
        <f>AL258</f>
        <v>1.96</v>
      </c>
      <c r="AM259" s="92">
        <f>AM258</f>
        <v>2.7E-2</v>
      </c>
      <c r="AN259" s="92">
        <f>AN258</f>
        <v>3</v>
      </c>
      <c r="AO259" s="92"/>
      <c r="AP259" s="92"/>
      <c r="AQ259" s="93">
        <f>AM259*I259+AL259</f>
        <v>4.7140000000000004</v>
      </c>
      <c r="AR259" s="93">
        <f t="shared" ref="AR259:AR263" si="433">0.1*AQ259</f>
        <v>0.47140000000000004</v>
      </c>
      <c r="AS259" s="94">
        <f t="shared" ref="AS259:AS263" si="434">AJ259*3+0.25*AK259</f>
        <v>6.5</v>
      </c>
      <c r="AT259" s="94">
        <f t="shared" ref="AT259:AT263" si="435">SUM(AQ259:AS259)/4</f>
        <v>2.9213500000000003</v>
      </c>
      <c r="AU259" s="93">
        <f>10068.2*J259*POWER(10,-6)*10</f>
        <v>1.4095480000000002E-2</v>
      </c>
      <c r="AV259" s="94">
        <f t="shared" si="431"/>
        <v>14.620845480000002</v>
      </c>
      <c r="AW259" s="95">
        <f t="shared" ref="AW259:AW263" si="436">AJ259*H259</f>
        <v>4.2240000000000008E-4</v>
      </c>
      <c r="AX259" s="95">
        <f t="shared" ref="AX259:AX263" si="437">H259*AK259</f>
        <v>4.2240000000000008E-4</v>
      </c>
      <c r="AY259" s="95">
        <f t="shared" ref="AY259:AY263" si="438">H259*AV259</f>
        <v>3.0879225653760007E-3</v>
      </c>
    </row>
    <row r="260" spans="1:51" x14ac:dyDescent="0.3">
      <c r="A260" s="48" t="s">
        <v>694</v>
      </c>
      <c r="B260" s="48" t="str">
        <f>B258</f>
        <v>Трубопровод легкого вакуумного газойля от К-201 Рег.№ТТ-419</v>
      </c>
      <c r="C260" s="179" t="s">
        <v>170</v>
      </c>
      <c r="D260" s="49" t="s">
        <v>61</v>
      </c>
      <c r="E260" s="167">
        <f>E258</f>
        <v>1.0000000000000001E-5</v>
      </c>
      <c r="F260" s="168">
        <f>F258</f>
        <v>528</v>
      </c>
      <c r="G260" s="48">
        <v>0.76</v>
      </c>
      <c r="H260" s="50">
        <f t="shared" si="432"/>
        <v>4.0128000000000004E-3</v>
      </c>
      <c r="I260" s="162">
        <f>I258</f>
        <v>102</v>
      </c>
      <c r="J260" s="171">
        <v>0</v>
      </c>
      <c r="K260" s="172" t="s">
        <v>186</v>
      </c>
      <c r="L260" s="177">
        <v>0</v>
      </c>
      <c r="M260" s="92" t="str">
        <f t="shared" si="429"/>
        <v>С259</v>
      </c>
      <c r="N260" s="92" t="str">
        <f t="shared" si="429"/>
        <v>Трубопровод легкого вакуумного газойля от К-201 Рег.№ТТ-419</v>
      </c>
      <c r="O260" s="92" t="str">
        <f t="shared" si="430"/>
        <v>Полное-ликвидация</v>
      </c>
      <c r="P260" s="92" t="s">
        <v>85</v>
      </c>
      <c r="Q260" s="92" t="s">
        <v>85</v>
      </c>
      <c r="R260" s="92" t="s">
        <v>85</v>
      </c>
      <c r="S260" s="92" t="s">
        <v>85</v>
      </c>
      <c r="T260" s="92" t="s">
        <v>85</v>
      </c>
      <c r="U260" s="92" t="s">
        <v>85</v>
      </c>
      <c r="V260" s="92" t="s">
        <v>85</v>
      </c>
      <c r="W260" s="92" t="s">
        <v>85</v>
      </c>
      <c r="X260" s="92" t="s">
        <v>85</v>
      </c>
      <c r="Y260" s="92" t="s">
        <v>85</v>
      </c>
      <c r="Z260" s="92" t="s">
        <v>85</v>
      </c>
      <c r="AA260" s="92" t="s">
        <v>85</v>
      </c>
      <c r="AB260" s="92" t="s">
        <v>85</v>
      </c>
      <c r="AC260" s="92" t="s">
        <v>85</v>
      </c>
      <c r="AD260" s="92" t="s">
        <v>85</v>
      </c>
      <c r="AE260" s="92" t="s">
        <v>85</v>
      </c>
      <c r="AF260" s="92" t="s">
        <v>85</v>
      </c>
      <c r="AG260" s="92" t="s">
        <v>85</v>
      </c>
      <c r="AH260" s="92" t="s">
        <v>85</v>
      </c>
      <c r="AI260" t="s">
        <v>85</v>
      </c>
      <c r="AJ260" s="92">
        <v>0</v>
      </c>
      <c r="AK260" s="92">
        <v>0</v>
      </c>
      <c r="AL260" s="92">
        <f>AL258</f>
        <v>1.96</v>
      </c>
      <c r="AM260" s="92">
        <f>AM258</f>
        <v>2.7E-2</v>
      </c>
      <c r="AN260" s="92">
        <f>AN258</f>
        <v>3</v>
      </c>
      <c r="AO260" s="92"/>
      <c r="AP260" s="92"/>
      <c r="AQ260" s="93">
        <f>AM260*I260*0.1+AL260</f>
        <v>2.2353999999999998</v>
      </c>
      <c r="AR260" s="93">
        <f t="shared" si="433"/>
        <v>0.22353999999999999</v>
      </c>
      <c r="AS260" s="94">
        <f t="shared" si="434"/>
        <v>0</v>
      </c>
      <c r="AT260" s="94">
        <f t="shared" si="435"/>
        <v>0.61473499999999992</v>
      </c>
      <c r="AU260" s="93">
        <f>1333*J259*POWER(10,-6)</f>
        <v>1.8662E-4</v>
      </c>
      <c r="AV260" s="94">
        <f t="shared" si="431"/>
        <v>3.0738616199999997</v>
      </c>
      <c r="AW260" s="95">
        <f t="shared" si="436"/>
        <v>0</v>
      </c>
      <c r="AX260" s="95">
        <f t="shared" si="437"/>
        <v>0</v>
      </c>
      <c r="AY260" s="95">
        <f t="shared" si="438"/>
        <v>1.2334791908736001E-2</v>
      </c>
    </row>
    <row r="261" spans="1:51" x14ac:dyDescent="0.3">
      <c r="A261" s="48" t="s">
        <v>695</v>
      </c>
      <c r="B261" s="48" t="str">
        <f>B258</f>
        <v>Трубопровод легкого вакуумного газойля от К-201 Рег.№ТТ-419</v>
      </c>
      <c r="C261" s="179" t="s">
        <v>171</v>
      </c>
      <c r="D261" s="49" t="s">
        <v>86</v>
      </c>
      <c r="E261" s="166">
        <v>1E-4</v>
      </c>
      <c r="F261" s="168">
        <f>F258</f>
        <v>528</v>
      </c>
      <c r="G261" s="48">
        <v>0.2</v>
      </c>
      <c r="H261" s="50">
        <f t="shared" si="432"/>
        <v>1.056E-2</v>
      </c>
      <c r="I261" s="162">
        <f>0.15*I258</f>
        <v>15.299999999999999</v>
      </c>
      <c r="J261" s="169">
        <f>I261</f>
        <v>15.299999999999999</v>
      </c>
      <c r="K261" s="174" t="s">
        <v>188</v>
      </c>
      <c r="L261" s="178">
        <v>45390</v>
      </c>
      <c r="M261" s="92" t="str">
        <f t="shared" si="429"/>
        <v>С260</v>
      </c>
      <c r="N261" s="92" t="str">
        <f t="shared" si="429"/>
        <v>Трубопровод легкого вакуумного газойля от К-201 Рег.№ТТ-419</v>
      </c>
      <c r="O261" s="92" t="str">
        <f t="shared" si="430"/>
        <v>Частичное-пожар</v>
      </c>
      <c r="P261" s="92">
        <v>16.3</v>
      </c>
      <c r="Q261" s="92">
        <v>22.1</v>
      </c>
      <c r="R261" s="92">
        <v>30.9</v>
      </c>
      <c r="S261" s="92">
        <v>56.6</v>
      </c>
      <c r="T261" s="92" t="s">
        <v>85</v>
      </c>
      <c r="U261" s="92" t="s">
        <v>85</v>
      </c>
      <c r="V261" s="92" t="s">
        <v>85</v>
      </c>
      <c r="W261" s="92" t="s">
        <v>85</v>
      </c>
      <c r="X261" s="92" t="s">
        <v>85</v>
      </c>
      <c r="Y261" s="92" t="s">
        <v>85</v>
      </c>
      <c r="Z261" s="92" t="s">
        <v>85</v>
      </c>
      <c r="AA261" s="92" t="s">
        <v>85</v>
      </c>
      <c r="AB261" s="92" t="s">
        <v>85</v>
      </c>
      <c r="AC261" s="92" t="s">
        <v>85</v>
      </c>
      <c r="AD261" s="92" t="s">
        <v>85</v>
      </c>
      <c r="AE261" s="92" t="s">
        <v>85</v>
      </c>
      <c r="AF261" s="92" t="s">
        <v>85</v>
      </c>
      <c r="AG261" s="92" t="s">
        <v>85</v>
      </c>
      <c r="AH261" s="92" t="s">
        <v>85</v>
      </c>
      <c r="AI261" t="s">
        <v>85</v>
      </c>
      <c r="AJ261" s="92">
        <v>0</v>
      </c>
      <c r="AK261" s="92">
        <v>2</v>
      </c>
      <c r="AL261" s="92">
        <f>0.1*$AL$2</f>
        <v>0.25</v>
      </c>
      <c r="AM261" s="92">
        <f>AM258</f>
        <v>2.7E-2</v>
      </c>
      <c r="AN261" s="92">
        <f>ROUNDUP(AN258/3,0)</f>
        <v>1</v>
      </c>
      <c r="AO261" s="92"/>
      <c r="AP261" s="92"/>
      <c r="AQ261" s="93">
        <f>AM261*I261+AL261</f>
        <v>0.66310000000000002</v>
      </c>
      <c r="AR261" s="93">
        <f t="shared" si="433"/>
        <v>6.6310000000000008E-2</v>
      </c>
      <c r="AS261" s="94">
        <f t="shared" si="434"/>
        <v>0.5</v>
      </c>
      <c r="AT261" s="94">
        <f t="shared" si="435"/>
        <v>0.30735250000000003</v>
      </c>
      <c r="AU261" s="93">
        <f>10068.2*J261*POWER(10,-6)</f>
        <v>0.15404345999999999</v>
      </c>
      <c r="AV261" s="94">
        <f t="shared" si="431"/>
        <v>1.6908059600000001</v>
      </c>
      <c r="AW261" s="95">
        <f t="shared" si="436"/>
        <v>0</v>
      </c>
      <c r="AX261" s="95">
        <f t="shared" si="437"/>
        <v>2.112E-2</v>
      </c>
      <c r="AY261" s="95">
        <f t="shared" si="438"/>
        <v>1.7854910937599999E-2</v>
      </c>
    </row>
    <row r="262" spans="1:51" x14ac:dyDescent="0.3">
      <c r="A262" s="48" t="s">
        <v>696</v>
      </c>
      <c r="B262" s="48" t="str">
        <f>B258</f>
        <v>Трубопровод легкого вакуумного газойля от К-201 Рег.№ТТ-419</v>
      </c>
      <c r="C262" s="179" t="s">
        <v>172</v>
      </c>
      <c r="D262" s="49" t="s">
        <v>174</v>
      </c>
      <c r="E262" s="167">
        <f>E261</f>
        <v>1E-4</v>
      </c>
      <c r="F262" s="168">
        <f>F258</f>
        <v>528</v>
      </c>
      <c r="G262" s="48">
        <v>0.04</v>
      </c>
      <c r="H262" s="50">
        <f t="shared" si="432"/>
        <v>2.1120000000000002E-3</v>
      </c>
      <c r="I262" s="162">
        <f>0.15*I258</f>
        <v>15.299999999999999</v>
      </c>
      <c r="J262" s="169">
        <f>0.15*J259</f>
        <v>2.1000000000000001E-2</v>
      </c>
      <c r="K262" s="174" t="s">
        <v>189</v>
      </c>
      <c r="L262" s="178">
        <v>3</v>
      </c>
      <c r="M262" s="92" t="str">
        <f t="shared" si="429"/>
        <v>С261</v>
      </c>
      <c r="N262" s="92" t="str">
        <f t="shared" si="429"/>
        <v>Трубопровод легкого вакуумного газойля от К-201 Рег.№ТТ-419</v>
      </c>
      <c r="O262" s="92" t="str">
        <f t="shared" si="430"/>
        <v>Частичное-пожар-вспышка</v>
      </c>
      <c r="P262" s="92" t="s">
        <v>85</v>
      </c>
      <c r="Q262" s="92" t="s">
        <v>85</v>
      </c>
      <c r="R262" s="92" t="s">
        <v>85</v>
      </c>
      <c r="S262" s="92" t="s">
        <v>85</v>
      </c>
      <c r="T262" s="92" t="s">
        <v>85</v>
      </c>
      <c r="U262" s="92" t="s">
        <v>85</v>
      </c>
      <c r="V262" s="92" t="s">
        <v>85</v>
      </c>
      <c r="W262" s="92" t="s">
        <v>85</v>
      </c>
      <c r="X262" s="92" t="s">
        <v>85</v>
      </c>
      <c r="Y262" s="92" t="s">
        <v>85</v>
      </c>
      <c r="Z262" s="92" t="s">
        <v>85</v>
      </c>
      <c r="AA262" s="92">
        <v>9.3699999999999992</v>
      </c>
      <c r="AB262" s="92">
        <v>11.24</v>
      </c>
      <c r="AC262" s="92" t="s">
        <v>85</v>
      </c>
      <c r="AD262" s="92" t="s">
        <v>85</v>
      </c>
      <c r="AE262" s="92" t="s">
        <v>85</v>
      </c>
      <c r="AF262" s="92" t="s">
        <v>85</v>
      </c>
      <c r="AG262" s="92" t="s">
        <v>85</v>
      </c>
      <c r="AH262" s="92" t="s">
        <v>85</v>
      </c>
      <c r="AI262" t="s">
        <v>85</v>
      </c>
      <c r="AJ262" s="92">
        <v>0</v>
      </c>
      <c r="AK262" s="92">
        <v>1</v>
      </c>
      <c r="AL262" s="92">
        <f>0.1*$AL$2</f>
        <v>0.25</v>
      </c>
      <c r="AM262" s="92">
        <f>AM258</f>
        <v>2.7E-2</v>
      </c>
      <c r="AN262" s="92">
        <f>ROUNDUP(AN258/3,0)</f>
        <v>1</v>
      </c>
      <c r="AO262" s="92"/>
      <c r="AP262" s="92"/>
      <c r="AQ262" s="93">
        <f t="shared" ref="AQ262" si="439">AM262*I262+AL262</f>
        <v>0.66310000000000002</v>
      </c>
      <c r="AR262" s="93">
        <f t="shared" si="433"/>
        <v>6.6310000000000008E-2</v>
      </c>
      <c r="AS262" s="94">
        <f t="shared" si="434"/>
        <v>0.25</v>
      </c>
      <c r="AT262" s="94">
        <f t="shared" si="435"/>
        <v>0.2448525</v>
      </c>
      <c r="AU262" s="93">
        <f>10068.2*J262*POWER(10,-6)*10</f>
        <v>2.1143220000000001E-3</v>
      </c>
      <c r="AV262" s="94">
        <f t="shared" si="431"/>
        <v>1.226376822</v>
      </c>
      <c r="AW262" s="95">
        <f t="shared" si="436"/>
        <v>0</v>
      </c>
      <c r="AX262" s="95">
        <f t="shared" si="437"/>
        <v>2.1120000000000002E-3</v>
      </c>
      <c r="AY262" s="95">
        <f t="shared" si="438"/>
        <v>2.590107848064E-3</v>
      </c>
    </row>
    <row r="263" spans="1:51" ht="15" thickBot="1" x14ac:dyDescent="0.35">
      <c r="A263" s="48" t="s">
        <v>697</v>
      </c>
      <c r="B263" s="271" t="str">
        <f>B258</f>
        <v>Трубопровод легкого вакуумного газойля от К-201 Рег.№ТТ-419</v>
      </c>
      <c r="C263" s="272" t="s">
        <v>173</v>
      </c>
      <c r="D263" s="273" t="s">
        <v>62</v>
      </c>
      <c r="E263" s="274">
        <f>E261</f>
        <v>1E-4</v>
      </c>
      <c r="F263" s="275">
        <f>F258</f>
        <v>528</v>
      </c>
      <c r="G263" s="271">
        <v>0.76</v>
      </c>
      <c r="H263" s="276">
        <f t="shared" si="432"/>
        <v>4.0127999999999997E-2</v>
      </c>
      <c r="I263" s="277">
        <f>0.15*I258</f>
        <v>15.299999999999999</v>
      </c>
      <c r="J263" s="278">
        <v>0</v>
      </c>
      <c r="K263" s="279" t="s">
        <v>200</v>
      </c>
      <c r="L263" s="280">
        <v>1</v>
      </c>
      <c r="M263" s="92" t="str">
        <f t="shared" si="429"/>
        <v>С262</v>
      </c>
      <c r="N263" s="92" t="str">
        <f t="shared" si="429"/>
        <v>Трубопровод легкого вакуумного газойля от К-201 Рег.№ТТ-419</v>
      </c>
      <c r="O263" s="92" t="str">
        <f t="shared" si="430"/>
        <v>Частичное-ликвидация</v>
      </c>
      <c r="P263" s="92" t="s">
        <v>85</v>
      </c>
      <c r="Q263" s="92" t="s">
        <v>85</v>
      </c>
      <c r="R263" s="92" t="s">
        <v>85</v>
      </c>
      <c r="S263" s="92" t="s">
        <v>85</v>
      </c>
      <c r="T263" s="92" t="s">
        <v>85</v>
      </c>
      <c r="U263" s="92" t="s">
        <v>85</v>
      </c>
      <c r="V263" s="92" t="s">
        <v>85</v>
      </c>
      <c r="W263" s="92" t="s">
        <v>85</v>
      </c>
      <c r="X263" s="92" t="s">
        <v>85</v>
      </c>
      <c r="Y263" s="92" t="s">
        <v>85</v>
      </c>
      <c r="Z263" s="92" t="s">
        <v>85</v>
      </c>
      <c r="AA263" s="92" t="s">
        <v>85</v>
      </c>
      <c r="AB263" s="92" t="s">
        <v>85</v>
      </c>
      <c r="AC263" s="92" t="s">
        <v>85</v>
      </c>
      <c r="AD263" s="92" t="s">
        <v>85</v>
      </c>
      <c r="AE263" s="92" t="s">
        <v>85</v>
      </c>
      <c r="AF263" s="92" t="s">
        <v>85</v>
      </c>
      <c r="AG263" s="92" t="s">
        <v>85</v>
      </c>
      <c r="AH263" s="92" t="s">
        <v>85</v>
      </c>
      <c r="AI263" t="s">
        <v>85</v>
      </c>
      <c r="AJ263" s="92">
        <v>0</v>
      </c>
      <c r="AK263" s="92">
        <v>0</v>
      </c>
      <c r="AL263" s="92">
        <f>0.1*$AL$2</f>
        <v>0.25</v>
      </c>
      <c r="AM263" s="92">
        <f>AM258</f>
        <v>2.7E-2</v>
      </c>
      <c r="AN263" s="92">
        <f>ROUNDUP(AN258/3,0)</f>
        <v>1</v>
      </c>
      <c r="AO263" s="92"/>
      <c r="AP263" s="92"/>
      <c r="AQ263" s="93">
        <f>AM263*I263*0.1+AL263</f>
        <v>0.29131000000000001</v>
      </c>
      <c r="AR263" s="93">
        <f t="shared" si="433"/>
        <v>2.9131000000000004E-2</v>
      </c>
      <c r="AS263" s="94">
        <f t="shared" si="434"/>
        <v>0</v>
      </c>
      <c r="AT263" s="94">
        <f t="shared" si="435"/>
        <v>8.0110250000000008E-2</v>
      </c>
      <c r="AU263" s="93">
        <f>1333*J262*POWER(10,-6)</f>
        <v>2.7993000000000001E-5</v>
      </c>
      <c r="AV263" s="94">
        <f t="shared" si="431"/>
        <v>0.40057924300000003</v>
      </c>
      <c r="AW263" s="95">
        <f t="shared" si="436"/>
        <v>0</v>
      </c>
      <c r="AX263" s="95">
        <f t="shared" si="437"/>
        <v>0</v>
      </c>
      <c r="AY263" s="95">
        <f t="shared" si="438"/>
        <v>1.6074443863103999E-2</v>
      </c>
    </row>
    <row r="264" spans="1:51" ht="15" thickBot="1" x14ac:dyDescent="0.35">
      <c r="A264" s="48" t="s">
        <v>698</v>
      </c>
      <c r="B264" s="311" t="s">
        <v>373</v>
      </c>
      <c r="C264" s="179" t="s">
        <v>168</v>
      </c>
      <c r="D264" s="49" t="s">
        <v>60</v>
      </c>
      <c r="E264" s="166">
        <v>1.0000000000000001E-5</v>
      </c>
      <c r="F264" s="163">
        <v>986</v>
      </c>
      <c r="G264" s="48">
        <v>0.2</v>
      </c>
      <c r="H264" s="50">
        <f>E264*F264*G264</f>
        <v>1.9720000000000002E-3</v>
      </c>
      <c r="I264" s="164">
        <v>250</v>
      </c>
      <c r="J264" s="169">
        <f>I264</f>
        <v>250</v>
      </c>
      <c r="K264" s="172" t="s">
        <v>184</v>
      </c>
      <c r="L264" s="177">
        <f>I264*20</f>
        <v>5000</v>
      </c>
      <c r="M264" s="92" t="str">
        <f t="shared" ref="M264:N269" si="440">A264</f>
        <v>С263</v>
      </c>
      <c r="N264" s="92" t="str">
        <f t="shared" si="440"/>
        <v>Трубопровод гидрогенизата от К-202 в К-203 Рег.№ТТ-431</v>
      </c>
      <c r="O264" s="92" t="str">
        <f t="shared" ref="O264:O269" si="441">D264</f>
        <v>Полное-пожар</v>
      </c>
      <c r="P264" s="92">
        <v>47.1</v>
      </c>
      <c r="Q264" s="92">
        <v>64.099999999999994</v>
      </c>
      <c r="R264" s="92">
        <v>90.1</v>
      </c>
      <c r="S264" s="92">
        <v>161.69999999999999</v>
      </c>
      <c r="T264" s="92" t="s">
        <v>85</v>
      </c>
      <c r="U264" s="92" t="s">
        <v>85</v>
      </c>
      <c r="V264" s="92" t="s">
        <v>85</v>
      </c>
      <c r="W264" s="92" t="s">
        <v>85</v>
      </c>
      <c r="X264" s="92" t="s">
        <v>85</v>
      </c>
      <c r="Y264" s="92" t="s">
        <v>85</v>
      </c>
      <c r="Z264" s="92" t="s">
        <v>85</v>
      </c>
      <c r="AA264" s="92" t="s">
        <v>85</v>
      </c>
      <c r="AB264" s="92" t="s">
        <v>85</v>
      </c>
      <c r="AC264" s="92" t="s">
        <v>85</v>
      </c>
      <c r="AD264" s="92" t="s">
        <v>85</v>
      </c>
      <c r="AE264" s="92" t="s">
        <v>85</v>
      </c>
      <c r="AF264" s="92" t="s">
        <v>85</v>
      </c>
      <c r="AG264" s="92" t="s">
        <v>85</v>
      </c>
      <c r="AH264" s="92" t="s">
        <v>85</v>
      </c>
      <c r="AI264" t="s">
        <v>85</v>
      </c>
      <c r="AJ264" s="52">
        <v>1</v>
      </c>
      <c r="AK264" s="52">
        <v>2</v>
      </c>
      <c r="AL264" s="165">
        <v>1.96</v>
      </c>
      <c r="AM264" s="165">
        <v>2.7E-2</v>
      </c>
      <c r="AN264" s="165">
        <v>3</v>
      </c>
      <c r="AO264" s="92"/>
      <c r="AP264" s="92"/>
      <c r="AQ264" s="93">
        <f>AM264*I264+AL264</f>
        <v>8.7100000000000009</v>
      </c>
      <c r="AR264" s="93">
        <f>0.1*AQ264</f>
        <v>0.87100000000000011</v>
      </c>
      <c r="AS264" s="94">
        <f>AJ264*3+0.25*AK264</f>
        <v>3.5</v>
      </c>
      <c r="AT264" s="94">
        <f>SUM(AQ264:AS264)/4</f>
        <v>3.2702500000000003</v>
      </c>
      <c r="AU264" s="93">
        <f>10068.2*J264*POWER(10,-6)</f>
        <v>2.5170499999999998</v>
      </c>
      <c r="AV264" s="94">
        <f t="shared" ref="AV264:AV269" si="442">AU264+AT264+AS264+AR264+AQ264</f>
        <v>18.868300000000001</v>
      </c>
      <c r="AW264" s="95">
        <f>AJ264*H264</f>
        <v>1.9720000000000002E-3</v>
      </c>
      <c r="AX264" s="95">
        <f>H264*AK264</f>
        <v>3.9440000000000005E-3</v>
      </c>
      <c r="AY264" s="95">
        <f>H264*AV264</f>
        <v>3.7208287600000008E-2</v>
      </c>
    </row>
    <row r="265" spans="1:51" ht="15" thickBot="1" x14ac:dyDescent="0.35">
      <c r="A265" s="48" t="s">
        <v>699</v>
      </c>
      <c r="B265" s="48" t="str">
        <f>B264</f>
        <v>Трубопровод гидрогенизата от К-202 в К-203 Рег.№ТТ-431</v>
      </c>
      <c r="C265" s="179" t="s">
        <v>169</v>
      </c>
      <c r="D265" s="49" t="s">
        <v>63</v>
      </c>
      <c r="E265" s="167">
        <f>E264</f>
        <v>1.0000000000000001E-5</v>
      </c>
      <c r="F265" s="168">
        <f>F264</f>
        <v>986</v>
      </c>
      <c r="G265" s="48">
        <v>0.04</v>
      </c>
      <c r="H265" s="50">
        <f t="shared" ref="H265:H269" si="443">E265*F265*G265</f>
        <v>3.9440000000000005E-4</v>
      </c>
      <c r="I265" s="162">
        <f>I264</f>
        <v>250</v>
      </c>
      <c r="J265" s="170">
        <v>0.36899999999999999</v>
      </c>
      <c r="K265" s="172" t="s">
        <v>185</v>
      </c>
      <c r="L265" s="177">
        <v>0</v>
      </c>
      <c r="M265" s="92" t="str">
        <f t="shared" si="440"/>
        <v>С264</v>
      </c>
      <c r="N265" s="92" t="str">
        <f t="shared" si="440"/>
        <v>Трубопровод гидрогенизата от К-202 в К-203 Рег.№ТТ-431</v>
      </c>
      <c r="O265" s="92" t="str">
        <f t="shared" si="441"/>
        <v>Полное-взрыв</v>
      </c>
      <c r="P265" s="92" t="s">
        <v>85</v>
      </c>
      <c r="Q265" s="92" t="s">
        <v>85</v>
      </c>
      <c r="R265" s="92" t="s">
        <v>85</v>
      </c>
      <c r="S265" s="92" t="s">
        <v>85</v>
      </c>
      <c r="T265" s="92">
        <v>0</v>
      </c>
      <c r="U265" s="92">
        <v>0</v>
      </c>
      <c r="V265" s="92">
        <v>66.599999999999994</v>
      </c>
      <c r="W265" s="92">
        <v>181.6</v>
      </c>
      <c r="X265" s="92">
        <v>310.60000000000002</v>
      </c>
      <c r="Y265" s="92" t="s">
        <v>85</v>
      </c>
      <c r="Z265" s="92" t="s">
        <v>85</v>
      </c>
      <c r="AA265" s="92" t="s">
        <v>85</v>
      </c>
      <c r="AB265" s="92" t="s">
        <v>85</v>
      </c>
      <c r="AC265" s="92" t="s">
        <v>85</v>
      </c>
      <c r="AD265" s="92" t="s">
        <v>85</v>
      </c>
      <c r="AE265" s="92" t="s">
        <v>85</v>
      </c>
      <c r="AF265" s="92" t="s">
        <v>85</v>
      </c>
      <c r="AG265" s="92" t="s">
        <v>85</v>
      </c>
      <c r="AH265" s="92" t="s">
        <v>85</v>
      </c>
      <c r="AI265" t="s">
        <v>85</v>
      </c>
      <c r="AJ265" s="52">
        <v>2</v>
      </c>
      <c r="AK265" s="52">
        <v>2</v>
      </c>
      <c r="AL265" s="92">
        <f>AL264</f>
        <v>1.96</v>
      </c>
      <c r="AM265" s="92">
        <f>AM264</f>
        <v>2.7E-2</v>
      </c>
      <c r="AN265" s="92">
        <f>AN264</f>
        <v>3</v>
      </c>
      <c r="AO265" s="92"/>
      <c r="AP265" s="92"/>
      <c r="AQ265" s="93">
        <f>AM265*I265+AL265</f>
        <v>8.7100000000000009</v>
      </c>
      <c r="AR265" s="93">
        <f t="shared" ref="AR265:AR269" si="444">0.1*AQ265</f>
        <v>0.87100000000000011</v>
      </c>
      <c r="AS265" s="94">
        <f t="shared" ref="AS265:AS269" si="445">AJ265*3+0.25*AK265</f>
        <v>6.5</v>
      </c>
      <c r="AT265" s="94">
        <f t="shared" ref="AT265:AT269" si="446">SUM(AQ265:AS265)/4</f>
        <v>4.0202500000000008</v>
      </c>
      <c r="AU265" s="93">
        <f>10068.2*J265*POWER(10,-6)*10</f>
        <v>3.7151658000000004E-2</v>
      </c>
      <c r="AV265" s="94">
        <f t="shared" si="442"/>
        <v>20.138401657999999</v>
      </c>
      <c r="AW265" s="95">
        <f t="shared" ref="AW265:AW269" si="447">AJ265*H265</f>
        <v>7.8880000000000009E-4</v>
      </c>
      <c r="AX265" s="95">
        <f t="shared" ref="AX265:AX269" si="448">H265*AK265</f>
        <v>7.8880000000000009E-4</v>
      </c>
      <c r="AY265" s="95">
        <f t="shared" ref="AY265:AY269" si="449">H265*AV265</f>
        <v>7.9425856139152002E-3</v>
      </c>
    </row>
    <row r="266" spans="1:51" x14ac:dyDescent="0.3">
      <c r="A266" s="48" t="s">
        <v>700</v>
      </c>
      <c r="B266" s="48" t="str">
        <f>B264</f>
        <v>Трубопровод гидрогенизата от К-202 в К-203 Рег.№ТТ-431</v>
      </c>
      <c r="C266" s="179" t="s">
        <v>170</v>
      </c>
      <c r="D266" s="49" t="s">
        <v>61</v>
      </c>
      <c r="E266" s="167">
        <f>E264</f>
        <v>1.0000000000000001E-5</v>
      </c>
      <c r="F266" s="168">
        <f>F264</f>
        <v>986</v>
      </c>
      <c r="G266" s="48">
        <v>0.76</v>
      </c>
      <c r="H266" s="50">
        <f t="shared" si="443"/>
        <v>7.4936000000000004E-3</v>
      </c>
      <c r="I266" s="162">
        <f>I264</f>
        <v>250</v>
      </c>
      <c r="J266" s="171">
        <v>0</v>
      </c>
      <c r="K266" s="172" t="s">
        <v>186</v>
      </c>
      <c r="L266" s="177">
        <v>0</v>
      </c>
      <c r="M266" s="92" t="str">
        <f t="shared" si="440"/>
        <v>С265</v>
      </c>
      <c r="N266" s="92" t="str">
        <f t="shared" si="440"/>
        <v>Трубопровод гидрогенизата от К-202 в К-203 Рег.№ТТ-431</v>
      </c>
      <c r="O266" s="92" t="str">
        <f t="shared" si="441"/>
        <v>Полное-ликвидация</v>
      </c>
      <c r="P266" s="92" t="s">
        <v>85</v>
      </c>
      <c r="Q266" s="92" t="s">
        <v>85</v>
      </c>
      <c r="R266" s="92" t="s">
        <v>85</v>
      </c>
      <c r="S266" s="92" t="s">
        <v>85</v>
      </c>
      <c r="T266" s="92" t="s">
        <v>85</v>
      </c>
      <c r="U266" s="92" t="s">
        <v>85</v>
      </c>
      <c r="V266" s="92" t="s">
        <v>85</v>
      </c>
      <c r="W266" s="92" t="s">
        <v>85</v>
      </c>
      <c r="X266" s="92" t="s">
        <v>85</v>
      </c>
      <c r="Y266" s="92" t="s">
        <v>85</v>
      </c>
      <c r="Z266" s="92" t="s">
        <v>85</v>
      </c>
      <c r="AA266" s="92" t="s">
        <v>85</v>
      </c>
      <c r="AB266" s="92" t="s">
        <v>85</v>
      </c>
      <c r="AC266" s="92" t="s">
        <v>85</v>
      </c>
      <c r="AD266" s="92" t="s">
        <v>85</v>
      </c>
      <c r="AE266" s="92" t="s">
        <v>85</v>
      </c>
      <c r="AF266" s="92" t="s">
        <v>85</v>
      </c>
      <c r="AG266" s="92" t="s">
        <v>85</v>
      </c>
      <c r="AH266" s="92" t="s">
        <v>85</v>
      </c>
      <c r="AI266" t="s">
        <v>85</v>
      </c>
      <c r="AJ266" s="92">
        <v>0</v>
      </c>
      <c r="AK266" s="92">
        <v>0</v>
      </c>
      <c r="AL266" s="92">
        <f>AL264</f>
        <v>1.96</v>
      </c>
      <c r="AM266" s="92">
        <f>AM264</f>
        <v>2.7E-2</v>
      </c>
      <c r="AN266" s="92">
        <f>AN264</f>
        <v>3</v>
      </c>
      <c r="AO266" s="92"/>
      <c r="AP266" s="92"/>
      <c r="AQ266" s="93">
        <f>AM266*I266*0.1+AL266</f>
        <v>2.6349999999999998</v>
      </c>
      <c r="AR266" s="93">
        <f t="shared" si="444"/>
        <v>0.26350000000000001</v>
      </c>
      <c r="AS266" s="94">
        <f t="shared" si="445"/>
        <v>0</v>
      </c>
      <c r="AT266" s="94">
        <f t="shared" si="446"/>
        <v>0.72462499999999996</v>
      </c>
      <c r="AU266" s="93">
        <f>1333*J265*POWER(10,-6)</f>
        <v>4.9187699999999994E-4</v>
      </c>
      <c r="AV266" s="94">
        <f t="shared" si="442"/>
        <v>3.6236168769999999</v>
      </c>
      <c r="AW266" s="95">
        <f t="shared" si="447"/>
        <v>0</v>
      </c>
      <c r="AX266" s="95">
        <f t="shared" si="448"/>
        <v>0</v>
      </c>
      <c r="AY266" s="95">
        <f t="shared" si="449"/>
        <v>2.71539354294872E-2</v>
      </c>
    </row>
    <row r="267" spans="1:51" x14ac:dyDescent="0.3">
      <c r="A267" s="48" t="s">
        <v>701</v>
      </c>
      <c r="B267" s="48" t="str">
        <f>B264</f>
        <v>Трубопровод гидрогенизата от К-202 в К-203 Рег.№ТТ-431</v>
      </c>
      <c r="C267" s="179" t="s">
        <v>171</v>
      </c>
      <c r="D267" s="49" t="s">
        <v>86</v>
      </c>
      <c r="E267" s="166">
        <v>1E-4</v>
      </c>
      <c r="F267" s="168">
        <f>F264</f>
        <v>986</v>
      </c>
      <c r="G267" s="48">
        <v>0.2</v>
      </c>
      <c r="H267" s="50">
        <f t="shared" si="443"/>
        <v>1.9720000000000001E-2</v>
      </c>
      <c r="I267" s="162">
        <f>0.15*I264</f>
        <v>37.5</v>
      </c>
      <c r="J267" s="169">
        <f>I267</f>
        <v>37.5</v>
      </c>
      <c r="K267" s="174" t="s">
        <v>188</v>
      </c>
      <c r="L267" s="178">
        <v>45390</v>
      </c>
      <c r="M267" s="92" t="str">
        <f t="shared" si="440"/>
        <v>С266</v>
      </c>
      <c r="N267" s="92" t="str">
        <f t="shared" si="440"/>
        <v>Трубопровод гидрогенизата от К-202 в К-203 Рег.№ТТ-431</v>
      </c>
      <c r="O267" s="92" t="str">
        <f t="shared" si="441"/>
        <v>Частичное-пожар</v>
      </c>
      <c r="P267" s="92">
        <v>18.600000000000001</v>
      </c>
      <c r="Q267" s="92">
        <v>25.8</v>
      </c>
      <c r="R267" s="92">
        <v>36.9</v>
      </c>
      <c r="S267" s="92">
        <v>68.8</v>
      </c>
      <c r="T267" s="92" t="s">
        <v>85</v>
      </c>
      <c r="U267" s="92" t="s">
        <v>85</v>
      </c>
      <c r="V267" s="92" t="s">
        <v>85</v>
      </c>
      <c r="W267" s="92" t="s">
        <v>85</v>
      </c>
      <c r="X267" s="92" t="s">
        <v>85</v>
      </c>
      <c r="Y267" s="92" t="s">
        <v>85</v>
      </c>
      <c r="Z267" s="92" t="s">
        <v>85</v>
      </c>
      <c r="AA267" s="92" t="s">
        <v>85</v>
      </c>
      <c r="AB267" s="92" t="s">
        <v>85</v>
      </c>
      <c r="AC267" s="92" t="s">
        <v>85</v>
      </c>
      <c r="AD267" s="92" t="s">
        <v>85</v>
      </c>
      <c r="AE267" s="92" t="s">
        <v>85</v>
      </c>
      <c r="AF267" s="92" t="s">
        <v>85</v>
      </c>
      <c r="AG267" s="92" t="s">
        <v>85</v>
      </c>
      <c r="AH267" s="92" t="s">
        <v>85</v>
      </c>
      <c r="AI267" t="s">
        <v>85</v>
      </c>
      <c r="AJ267" s="92">
        <v>0</v>
      </c>
      <c r="AK267" s="92">
        <v>2</v>
      </c>
      <c r="AL267" s="92">
        <f>0.1*$AL$2</f>
        <v>0.25</v>
      </c>
      <c r="AM267" s="92">
        <f>AM264</f>
        <v>2.7E-2</v>
      </c>
      <c r="AN267" s="92">
        <f>ROUNDUP(AN264/3,0)</f>
        <v>1</v>
      </c>
      <c r="AO267" s="92"/>
      <c r="AP267" s="92"/>
      <c r="AQ267" s="93">
        <f>AM267*I267+AL267</f>
        <v>1.2625</v>
      </c>
      <c r="AR267" s="93">
        <f t="shared" si="444"/>
        <v>0.12625</v>
      </c>
      <c r="AS267" s="94">
        <f t="shared" si="445"/>
        <v>0.5</v>
      </c>
      <c r="AT267" s="94">
        <f t="shared" si="446"/>
        <v>0.47218749999999998</v>
      </c>
      <c r="AU267" s="93">
        <f>10068.2*J267*POWER(10,-6)</f>
        <v>0.37755749999999999</v>
      </c>
      <c r="AV267" s="94">
        <f t="shared" si="442"/>
        <v>2.7384949999999999</v>
      </c>
      <c r="AW267" s="95">
        <f t="shared" si="447"/>
        <v>0</v>
      </c>
      <c r="AX267" s="95">
        <f t="shared" si="448"/>
        <v>3.9440000000000003E-2</v>
      </c>
      <c r="AY267" s="95">
        <f t="shared" si="449"/>
        <v>5.40031214E-2</v>
      </c>
    </row>
    <row r="268" spans="1:51" x14ac:dyDescent="0.3">
      <c r="A268" s="48" t="s">
        <v>702</v>
      </c>
      <c r="B268" s="48" t="str">
        <f>B264</f>
        <v>Трубопровод гидрогенизата от К-202 в К-203 Рег.№ТТ-431</v>
      </c>
      <c r="C268" s="179" t="s">
        <v>172</v>
      </c>
      <c r="D268" s="49" t="s">
        <v>174</v>
      </c>
      <c r="E268" s="167">
        <f>E267</f>
        <v>1E-4</v>
      </c>
      <c r="F268" s="168">
        <f>F264</f>
        <v>986</v>
      </c>
      <c r="G268" s="48">
        <v>0.04</v>
      </c>
      <c r="H268" s="50">
        <f t="shared" si="443"/>
        <v>3.9440000000000005E-3</v>
      </c>
      <c r="I268" s="162">
        <f>0.15*I264</f>
        <v>37.5</v>
      </c>
      <c r="J268" s="169">
        <f>0.15*J265</f>
        <v>5.5349999999999996E-2</v>
      </c>
      <c r="K268" s="174" t="s">
        <v>189</v>
      </c>
      <c r="L268" s="178">
        <v>3</v>
      </c>
      <c r="M268" s="92" t="str">
        <f t="shared" si="440"/>
        <v>С267</v>
      </c>
      <c r="N268" s="92" t="str">
        <f t="shared" si="440"/>
        <v>Трубопровод гидрогенизата от К-202 в К-203 Рег.№ТТ-431</v>
      </c>
      <c r="O268" s="92" t="str">
        <f t="shared" si="441"/>
        <v>Частичное-пожар-вспышка</v>
      </c>
      <c r="P268" s="92" t="s">
        <v>85</v>
      </c>
      <c r="Q268" s="92" t="s">
        <v>85</v>
      </c>
      <c r="R268" s="92" t="s">
        <v>85</v>
      </c>
      <c r="S268" s="92" t="s">
        <v>85</v>
      </c>
      <c r="T268" s="92" t="s">
        <v>85</v>
      </c>
      <c r="U268" s="92" t="s">
        <v>85</v>
      </c>
      <c r="V268" s="92" t="s">
        <v>85</v>
      </c>
      <c r="W268" s="92" t="s">
        <v>85</v>
      </c>
      <c r="X268" s="92" t="s">
        <v>85</v>
      </c>
      <c r="Y268" s="92" t="s">
        <v>85</v>
      </c>
      <c r="Z268" s="92" t="s">
        <v>85</v>
      </c>
      <c r="AA268" s="92">
        <v>12.9</v>
      </c>
      <c r="AB268" s="92">
        <v>15.48</v>
      </c>
      <c r="AC268" s="92" t="s">
        <v>85</v>
      </c>
      <c r="AD268" s="92" t="s">
        <v>85</v>
      </c>
      <c r="AE268" s="92" t="s">
        <v>85</v>
      </c>
      <c r="AF268" s="92" t="s">
        <v>85</v>
      </c>
      <c r="AG268" s="92" t="s">
        <v>85</v>
      </c>
      <c r="AH268" s="92" t="s">
        <v>85</v>
      </c>
      <c r="AI268" t="s">
        <v>85</v>
      </c>
      <c r="AJ268" s="92">
        <v>0</v>
      </c>
      <c r="AK268" s="92">
        <v>1</v>
      </c>
      <c r="AL268" s="92">
        <f>0.1*$AL$2</f>
        <v>0.25</v>
      </c>
      <c r="AM268" s="92">
        <f>AM264</f>
        <v>2.7E-2</v>
      </c>
      <c r="AN268" s="92">
        <f>ROUNDUP(AN264/3,0)</f>
        <v>1</v>
      </c>
      <c r="AO268" s="92"/>
      <c r="AP268" s="92"/>
      <c r="AQ268" s="93">
        <f t="shared" ref="AQ268" si="450">AM268*I268+AL268</f>
        <v>1.2625</v>
      </c>
      <c r="AR268" s="93">
        <f t="shared" si="444"/>
        <v>0.12625</v>
      </c>
      <c r="AS268" s="94">
        <f t="shared" si="445"/>
        <v>0.25</v>
      </c>
      <c r="AT268" s="94">
        <f t="shared" si="446"/>
        <v>0.40968749999999998</v>
      </c>
      <c r="AU268" s="93">
        <f>10068.2*J268*POWER(10,-6)*10</f>
        <v>5.5727486999999996E-3</v>
      </c>
      <c r="AV268" s="94">
        <f t="shared" si="442"/>
        <v>2.0540102487</v>
      </c>
      <c r="AW268" s="95">
        <f t="shared" si="447"/>
        <v>0</v>
      </c>
      <c r="AX268" s="95">
        <f t="shared" si="448"/>
        <v>3.9440000000000005E-3</v>
      </c>
      <c r="AY268" s="95">
        <f t="shared" si="449"/>
        <v>8.101016420872801E-3</v>
      </c>
    </row>
    <row r="269" spans="1:51" ht="15" thickBot="1" x14ac:dyDescent="0.35">
      <c r="A269" s="48" t="s">
        <v>703</v>
      </c>
      <c r="B269" s="271" t="str">
        <f>B264</f>
        <v>Трубопровод гидрогенизата от К-202 в К-203 Рег.№ТТ-431</v>
      </c>
      <c r="C269" s="272" t="s">
        <v>173</v>
      </c>
      <c r="D269" s="273" t="s">
        <v>62</v>
      </c>
      <c r="E269" s="274">
        <f>E267</f>
        <v>1E-4</v>
      </c>
      <c r="F269" s="275">
        <f>F264</f>
        <v>986</v>
      </c>
      <c r="G269" s="271">
        <v>0.76</v>
      </c>
      <c r="H269" s="276">
        <f t="shared" si="443"/>
        <v>7.4936000000000003E-2</v>
      </c>
      <c r="I269" s="277">
        <f>0.15*I264</f>
        <v>37.5</v>
      </c>
      <c r="J269" s="278">
        <v>0</v>
      </c>
      <c r="K269" s="279" t="s">
        <v>200</v>
      </c>
      <c r="L269" s="280">
        <v>1</v>
      </c>
      <c r="M269" s="92" t="str">
        <f t="shared" si="440"/>
        <v>С268</v>
      </c>
      <c r="N269" s="92" t="str">
        <f t="shared" si="440"/>
        <v>Трубопровод гидрогенизата от К-202 в К-203 Рег.№ТТ-431</v>
      </c>
      <c r="O269" s="92" t="str">
        <f t="shared" si="441"/>
        <v>Частичное-ликвидация</v>
      </c>
      <c r="P269" s="92" t="s">
        <v>85</v>
      </c>
      <c r="Q269" s="92" t="s">
        <v>85</v>
      </c>
      <c r="R269" s="92" t="s">
        <v>85</v>
      </c>
      <c r="S269" s="92" t="s">
        <v>85</v>
      </c>
      <c r="T269" s="92" t="s">
        <v>85</v>
      </c>
      <c r="U269" s="92" t="s">
        <v>85</v>
      </c>
      <c r="V269" s="92" t="s">
        <v>85</v>
      </c>
      <c r="W269" s="92" t="s">
        <v>85</v>
      </c>
      <c r="X269" s="92" t="s">
        <v>85</v>
      </c>
      <c r="Y269" s="92" t="s">
        <v>85</v>
      </c>
      <c r="Z269" s="92" t="s">
        <v>85</v>
      </c>
      <c r="AA269" s="92" t="s">
        <v>85</v>
      </c>
      <c r="AB269" s="92" t="s">
        <v>85</v>
      </c>
      <c r="AC269" s="92" t="s">
        <v>85</v>
      </c>
      <c r="AD269" s="92" t="s">
        <v>85</v>
      </c>
      <c r="AE269" s="92" t="s">
        <v>85</v>
      </c>
      <c r="AF269" s="92" t="s">
        <v>85</v>
      </c>
      <c r="AG269" s="92" t="s">
        <v>85</v>
      </c>
      <c r="AH269" s="92" t="s">
        <v>85</v>
      </c>
      <c r="AI269" t="s">
        <v>85</v>
      </c>
      <c r="AJ269" s="92">
        <v>0</v>
      </c>
      <c r="AK269" s="92">
        <v>0</v>
      </c>
      <c r="AL269" s="92">
        <f>0.1*$AL$2</f>
        <v>0.25</v>
      </c>
      <c r="AM269" s="92">
        <f>AM264</f>
        <v>2.7E-2</v>
      </c>
      <c r="AN269" s="92">
        <f>ROUNDUP(AN264/3,0)</f>
        <v>1</v>
      </c>
      <c r="AO269" s="92"/>
      <c r="AP269" s="92"/>
      <c r="AQ269" s="93">
        <f>AM269*I269*0.1+AL269</f>
        <v>0.35125000000000001</v>
      </c>
      <c r="AR269" s="93">
        <f t="shared" si="444"/>
        <v>3.5125000000000003E-2</v>
      </c>
      <c r="AS269" s="94">
        <f t="shared" si="445"/>
        <v>0</v>
      </c>
      <c r="AT269" s="94">
        <f t="shared" si="446"/>
        <v>9.6593750000000006E-2</v>
      </c>
      <c r="AU269" s="93">
        <f>1333*J268*POWER(10,-6)</f>
        <v>7.3781549999999988E-5</v>
      </c>
      <c r="AV269" s="94">
        <f t="shared" si="442"/>
        <v>0.48304253154999999</v>
      </c>
      <c r="AW269" s="95">
        <f t="shared" si="447"/>
        <v>0</v>
      </c>
      <c r="AX269" s="95">
        <f t="shared" si="448"/>
        <v>0</v>
      </c>
      <c r="AY269" s="95">
        <f t="shared" si="449"/>
        <v>3.6197275144230802E-2</v>
      </c>
    </row>
    <row r="270" spans="1:51" ht="15" thickBot="1" x14ac:dyDescent="0.35">
      <c r="A270" s="48" t="s">
        <v>704</v>
      </c>
      <c r="B270" s="311" t="s">
        <v>374</v>
      </c>
      <c r="C270" s="179" t="s">
        <v>168</v>
      </c>
      <c r="D270" s="49" t="s">
        <v>60</v>
      </c>
      <c r="E270" s="166">
        <v>1.0000000000000001E-5</v>
      </c>
      <c r="F270" s="163">
        <v>986</v>
      </c>
      <c r="G270" s="48">
        <v>0.2</v>
      </c>
      <c r="H270" s="50">
        <f>E270*F270*G270</f>
        <v>1.9720000000000002E-3</v>
      </c>
      <c r="I270" s="164">
        <v>159</v>
      </c>
      <c r="J270" s="169">
        <f>I270</f>
        <v>159</v>
      </c>
      <c r="K270" s="172" t="s">
        <v>184</v>
      </c>
      <c r="L270" s="177">
        <f>I270*20</f>
        <v>3180</v>
      </c>
      <c r="M270" s="92" t="str">
        <f t="shared" ref="M270:N275" si="451">A270</f>
        <v>С269</v>
      </c>
      <c r="N270" s="92" t="str">
        <f t="shared" si="451"/>
        <v>Трубопровод дизельного топлива Рег.№ТТ-532</v>
      </c>
      <c r="O270" s="92" t="str">
        <f t="shared" ref="O270:O275" si="452">D270</f>
        <v>Полное-пожар</v>
      </c>
      <c r="P270" s="92">
        <v>37.700000000000003</v>
      </c>
      <c r="Q270" s="92">
        <v>51.6</v>
      </c>
      <c r="R270" s="92">
        <v>73.3</v>
      </c>
      <c r="S270" s="92">
        <v>133.5</v>
      </c>
      <c r="T270" s="92" t="s">
        <v>85</v>
      </c>
      <c r="U270" s="92" t="s">
        <v>85</v>
      </c>
      <c r="V270" s="92" t="s">
        <v>85</v>
      </c>
      <c r="W270" s="92" t="s">
        <v>85</v>
      </c>
      <c r="X270" s="92" t="s">
        <v>85</v>
      </c>
      <c r="Y270" s="92" t="s">
        <v>85</v>
      </c>
      <c r="Z270" s="92" t="s">
        <v>85</v>
      </c>
      <c r="AA270" s="92" t="s">
        <v>85</v>
      </c>
      <c r="AB270" s="92" t="s">
        <v>85</v>
      </c>
      <c r="AC270" s="92" t="s">
        <v>85</v>
      </c>
      <c r="AD270" s="92" t="s">
        <v>85</v>
      </c>
      <c r="AE270" s="92" t="s">
        <v>85</v>
      </c>
      <c r="AF270" s="92" t="s">
        <v>85</v>
      </c>
      <c r="AG270" s="92" t="s">
        <v>85</v>
      </c>
      <c r="AH270" s="92" t="s">
        <v>85</v>
      </c>
      <c r="AI270" t="s">
        <v>85</v>
      </c>
      <c r="AJ270" s="52">
        <v>1</v>
      </c>
      <c r="AK270" s="52">
        <v>2</v>
      </c>
      <c r="AL270" s="165">
        <v>1.96</v>
      </c>
      <c r="AM270" s="165">
        <v>2.7E-2</v>
      </c>
      <c r="AN270" s="165">
        <v>3</v>
      </c>
      <c r="AO270" s="92"/>
      <c r="AP270" s="92"/>
      <c r="AQ270" s="93">
        <f>AM270*I270+AL270</f>
        <v>6.2530000000000001</v>
      </c>
      <c r="AR270" s="93">
        <f>0.1*AQ270</f>
        <v>0.62530000000000008</v>
      </c>
      <c r="AS270" s="94">
        <f>AJ270*3+0.25*AK270</f>
        <v>3.5</v>
      </c>
      <c r="AT270" s="94">
        <f>SUM(AQ270:AS270)/4</f>
        <v>2.5945749999999999</v>
      </c>
      <c r="AU270" s="93">
        <f>10068.2*J270*POWER(10,-6)</f>
        <v>1.6008438</v>
      </c>
      <c r="AV270" s="94">
        <f t="shared" ref="AV270:AV275" si="453">AU270+AT270+AS270+AR270+AQ270</f>
        <v>14.5737188</v>
      </c>
      <c r="AW270" s="95">
        <f>AJ270*H270</f>
        <v>1.9720000000000002E-3</v>
      </c>
      <c r="AX270" s="95">
        <f>H270*AK270</f>
        <v>3.9440000000000005E-3</v>
      </c>
      <c r="AY270" s="95">
        <f>H270*AV270</f>
        <v>2.8739373473600002E-2</v>
      </c>
    </row>
    <row r="271" spans="1:51" ht="15" thickBot="1" x14ac:dyDescent="0.35">
      <c r="A271" s="48" t="s">
        <v>705</v>
      </c>
      <c r="B271" s="48" t="str">
        <f>B270</f>
        <v>Трубопровод дизельного топлива Рег.№ТТ-532</v>
      </c>
      <c r="C271" s="179" t="s">
        <v>169</v>
      </c>
      <c r="D271" s="49" t="s">
        <v>63</v>
      </c>
      <c r="E271" s="167">
        <f>E270</f>
        <v>1.0000000000000001E-5</v>
      </c>
      <c r="F271" s="168">
        <f>F270</f>
        <v>986</v>
      </c>
      <c r="G271" s="48">
        <v>0.04</v>
      </c>
      <c r="H271" s="50">
        <f t="shared" ref="H271:H275" si="454">E271*F271*G271</f>
        <v>3.9440000000000005E-4</v>
      </c>
      <c r="I271" s="162">
        <f>I270</f>
        <v>159</v>
      </c>
      <c r="J271" s="170">
        <v>0.12</v>
      </c>
      <c r="K271" s="172" t="s">
        <v>185</v>
      </c>
      <c r="L271" s="177">
        <v>0</v>
      </c>
      <c r="M271" s="92" t="str">
        <f t="shared" si="451"/>
        <v>С270</v>
      </c>
      <c r="N271" s="92" t="str">
        <f t="shared" si="451"/>
        <v>Трубопровод дизельного топлива Рег.№ТТ-532</v>
      </c>
      <c r="O271" s="92" t="str">
        <f t="shared" si="452"/>
        <v>Полное-взрыв</v>
      </c>
      <c r="P271" s="92" t="s">
        <v>85</v>
      </c>
      <c r="Q271" s="92" t="s">
        <v>85</v>
      </c>
      <c r="R271" s="92" t="s">
        <v>85</v>
      </c>
      <c r="S271" s="92" t="s">
        <v>85</v>
      </c>
      <c r="T271" s="92">
        <v>0</v>
      </c>
      <c r="U271" s="92">
        <v>0</v>
      </c>
      <c r="V271" s="92">
        <v>45.6</v>
      </c>
      <c r="W271" s="92">
        <v>124.6</v>
      </c>
      <c r="X271" s="92">
        <v>213.6</v>
      </c>
      <c r="Y271" s="92" t="s">
        <v>85</v>
      </c>
      <c r="Z271" s="92" t="s">
        <v>85</v>
      </c>
      <c r="AA271" s="92" t="s">
        <v>85</v>
      </c>
      <c r="AB271" s="92" t="s">
        <v>85</v>
      </c>
      <c r="AC271" s="92" t="s">
        <v>85</v>
      </c>
      <c r="AD271" s="92" t="s">
        <v>85</v>
      </c>
      <c r="AE271" s="92" t="s">
        <v>85</v>
      </c>
      <c r="AF271" s="92" t="s">
        <v>85</v>
      </c>
      <c r="AG271" s="92" t="s">
        <v>85</v>
      </c>
      <c r="AH271" s="92" t="s">
        <v>85</v>
      </c>
      <c r="AI271" t="s">
        <v>85</v>
      </c>
      <c r="AJ271" s="52">
        <v>2</v>
      </c>
      <c r="AK271" s="52">
        <v>2</v>
      </c>
      <c r="AL271" s="92">
        <f>AL270</f>
        <v>1.96</v>
      </c>
      <c r="AM271" s="92">
        <f>AM270</f>
        <v>2.7E-2</v>
      </c>
      <c r="AN271" s="92">
        <f>AN270</f>
        <v>3</v>
      </c>
      <c r="AO271" s="92"/>
      <c r="AP271" s="92"/>
      <c r="AQ271" s="93">
        <f>AM271*I271+AL271</f>
        <v>6.2530000000000001</v>
      </c>
      <c r="AR271" s="93">
        <f t="shared" ref="AR271:AR275" si="455">0.1*AQ271</f>
        <v>0.62530000000000008</v>
      </c>
      <c r="AS271" s="94">
        <f t="shared" ref="AS271:AS275" si="456">AJ271*3+0.25*AK271</f>
        <v>6.5</v>
      </c>
      <c r="AT271" s="94">
        <f t="shared" ref="AT271:AT275" si="457">SUM(AQ271:AS271)/4</f>
        <v>3.3445749999999999</v>
      </c>
      <c r="AU271" s="93">
        <f>10068.2*J271*POWER(10,-6)*10</f>
        <v>1.208184E-2</v>
      </c>
      <c r="AV271" s="94">
        <f t="shared" si="453"/>
        <v>16.734956839999999</v>
      </c>
      <c r="AW271" s="95">
        <f t="shared" ref="AW271:AW275" si="458">AJ271*H271</f>
        <v>7.8880000000000009E-4</v>
      </c>
      <c r="AX271" s="95">
        <f t="shared" ref="AX271:AX275" si="459">H271*AK271</f>
        <v>7.8880000000000009E-4</v>
      </c>
      <c r="AY271" s="95">
        <f t="shared" ref="AY271:AY275" si="460">H271*AV271</f>
        <v>6.6002669776960001E-3</v>
      </c>
    </row>
    <row r="272" spans="1:51" x14ac:dyDescent="0.3">
      <c r="A272" s="48" t="s">
        <v>706</v>
      </c>
      <c r="B272" s="48" t="str">
        <f>B270</f>
        <v>Трубопровод дизельного топлива Рег.№ТТ-532</v>
      </c>
      <c r="C272" s="179" t="s">
        <v>170</v>
      </c>
      <c r="D272" s="49" t="s">
        <v>61</v>
      </c>
      <c r="E272" s="167">
        <f>E270</f>
        <v>1.0000000000000001E-5</v>
      </c>
      <c r="F272" s="168">
        <f>F270</f>
        <v>986</v>
      </c>
      <c r="G272" s="48">
        <v>0.76</v>
      </c>
      <c r="H272" s="50">
        <f t="shared" si="454"/>
        <v>7.4936000000000004E-3</v>
      </c>
      <c r="I272" s="162">
        <f>I270</f>
        <v>159</v>
      </c>
      <c r="J272" s="171">
        <v>0</v>
      </c>
      <c r="K272" s="172" t="s">
        <v>186</v>
      </c>
      <c r="L272" s="177">
        <v>0</v>
      </c>
      <c r="M272" s="92" t="str">
        <f t="shared" si="451"/>
        <v>С271</v>
      </c>
      <c r="N272" s="92" t="str">
        <f t="shared" si="451"/>
        <v>Трубопровод дизельного топлива Рег.№ТТ-532</v>
      </c>
      <c r="O272" s="92" t="str">
        <f t="shared" si="452"/>
        <v>Полное-ликвидация</v>
      </c>
      <c r="P272" s="92" t="s">
        <v>85</v>
      </c>
      <c r="Q272" s="92" t="s">
        <v>85</v>
      </c>
      <c r="R272" s="92" t="s">
        <v>85</v>
      </c>
      <c r="S272" s="92" t="s">
        <v>85</v>
      </c>
      <c r="T272" s="92" t="s">
        <v>85</v>
      </c>
      <c r="U272" s="92" t="s">
        <v>85</v>
      </c>
      <c r="V272" s="92" t="s">
        <v>85</v>
      </c>
      <c r="W272" s="92" t="s">
        <v>85</v>
      </c>
      <c r="X272" s="92" t="s">
        <v>85</v>
      </c>
      <c r="Y272" s="92" t="s">
        <v>85</v>
      </c>
      <c r="Z272" s="92" t="s">
        <v>85</v>
      </c>
      <c r="AA272" s="92" t="s">
        <v>85</v>
      </c>
      <c r="AB272" s="92" t="s">
        <v>85</v>
      </c>
      <c r="AC272" s="92" t="s">
        <v>85</v>
      </c>
      <c r="AD272" s="92" t="s">
        <v>85</v>
      </c>
      <c r="AE272" s="92" t="s">
        <v>85</v>
      </c>
      <c r="AF272" s="92" t="s">
        <v>85</v>
      </c>
      <c r="AG272" s="92" t="s">
        <v>85</v>
      </c>
      <c r="AH272" s="92" t="s">
        <v>85</v>
      </c>
      <c r="AI272" t="s">
        <v>85</v>
      </c>
      <c r="AJ272" s="92">
        <v>0</v>
      </c>
      <c r="AK272" s="92">
        <v>0</v>
      </c>
      <c r="AL272" s="92">
        <f>AL270</f>
        <v>1.96</v>
      </c>
      <c r="AM272" s="92">
        <f>AM270</f>
        <v>2.7E-2</v>
      </c>
      <c r="AN272" s="92">
        <f>AN270</f>
        <v>3</v>
      </c>
      <c r="AO272" s="92"/>
      <c r="AP272" s="92"/>
      <c r="AQ272" s="93">
        <f>AM272*I272*0.1+AL272</f>
        <v>2.3893</v>
      </c>
      <c r="AR272" s="93">
        <f t="shared" si="455"/>
        <v>0.23893</v>
      </c>
      <c r="AS272" s="94">
        <f t="shared" si="456"/>
        <v>0</v>
      </c>
      <c r="AT272" s="94">
        <f t="shared" si="457"/>
        <v>0.65705749999999996</v>
      </c>
      <c r="AU272" s="93">
        <f>1333*J271*POWER(10,-6)</f>
        <v>1.5996000000000001E-4</v>
      </c>
      <c r="AV272" s="94">
        <f t="shared" si="453"/>
        <v>3.2854474599999999</v>
      </c>
      <c r="AW272" s="95">
        <f t="shared" si="458"/>
        <v>0</v>
      </c>
      <c r="AX272" s="95">
        <f t="shared" si="459"/>
        <v>0</v>
      </c>
      <c r="AY272" s="95">
        <f t="shared" si="460"/>
        <v>2.4619829086256002E-2</v>
      </c>
    </row>
    <row r="273" spans="1:51" x14ac:dyDescent="0.3">
      <c r="A273" s="48" t="s">
        <v>707</v>
      </c>
      <c r="B273" s="48" t="str">
        <f>B270</f>
        <v>Трубопровод дизельного топлива Рег.№ТТ-532</v>
      </c>
      <c r="C273" s="179" t="s">
        <v>171</v>
      </c>
      <c r="D273" s="49" t="s">
        <v>86</v>
      </c>
      <c r="E273" s="166">
        <v>1E-4</v>
      </c>
      <c r="F273" s="168">
        <f>F270</f>
        <v>986</v>
      </c>
      <c r="G273" s="48">
        <v>0.2</v>
      </c>
      <c r="H273" s="50">
        <f t="shared" si="454"/>
        <v>1.9720000000000001E-2</v>
      </c>
      <c r="I273" s="162">
        <f>0.15*I270</f>
        <v>23.849999999999998</v>
      </c>
      <c r="J273" s="169">
        <f>I273</f>
        <v>23.849999999999998</v>
      </c>
      <c r="K273" s="174" t="s">
        <v>188</v>
      </c>
      <c r="L273" s="178">
        <v>45390</v>
      </c>
      <c r="M273" s="92" t="str">
        <f t="shared" si="451"/>
        <v>С272</v>
      </c>
      <c r="N273" s="92" t="str">
        <f t="shared" si="451"/>
        <v>Трубопровод дизельного топлива Рег.№ТТ-532</v>
      </c>
      <c r="O273" s="92" t="str">
        <f t="shared" si="452"/>
        <v>Частичное-пожар</v>
      </c>
      <c r="P273" s="92">
        <v>17.2</v>
      </c>
      <c r="Q273" s="92">
        <v>23.7</v>
      </c>
      <c r="R273" s="92">
        <v>33.5</v>
      </c>
      <c r="S273" s="92">
        <v>62</v>
      </c>
      <c r="T273" s="92" t="s">
        <v>85</v>
      </c>
      <c r="U273" s="92" t="s">
        <v>85</v>
      </c>
      <c r="V273" s="92" t="s">
        <v>85</v>
      </c>
      <c r="W273" s="92" t="s">
        <v>85</v>
      </c>
      <c r="X273" s="92" t="s">
        <v>85</v>
      </c>
      <c r="Y273" s="92" t="s">
        <v>85</v>
      </c>
      <c r="Z273" s="92" t="s">
        <v>85</v>
      </c>
      <c r="AA273" s="92" t="s">
        <v>85</v>
      </c>
      <c r="AB273" s="92" t="s">
        <v>85</v>
      </c>
      <c r="AC273" s="92" t="s">
        <v>85</v>
      </c>
      <c r="AD273" s="92" t="s">
        <v>85</v>
      </c>
      <c r="AE273" s="92" t="s">
        <v>85</v>
      </c>
      <c r="AF273" s="92" t="s">
        <v>85</v>
      </c>
      <c r="AG273" s="92" t="s">
        <v>85</v>
      </c>
      <c r="AH273" s="92" t="s">
        <v>85</v>
      </c>
      <c r="AI273" t="s">
        <v>85</v>
      </c>
      <c r="AJ273" s="92">
        <v>0</v>
      </c>
      <c r="AK273" s="92">
        <v>2</v>
      </c>
      <c r="AL273" s="92">
        <f>0.1*$AL$2</f>
        <v>0.25</v>
      </c>
      <c r="AM273" s="92">
        <f>AM270</f>
        <v>2.7E-2</v>
      </c>
      <c r="AN273" s="92">
        <f>ROUNDUP(AN270/3,0)</f>
        <v>1</v>
      </c>
      <c r="AO273" s="92"/>
      <c r="AP273" s="92"/>
      <c r="AQ273" s="93">
        <f>AM273*I273+AL273</f>
        <v>0.89394999999999991</v>
      </c>
      <c r="AR273" s="93">
        <f t="shared" si="455"/>
        <v>8.9395000000000002E-2</v>
      </c>
      <c r="AS273" s="94">
        <f t="shared" si="456"/>
        <v>0.5</v>
      </c>
      <c r="AT273" s="94">
        <f t="shared" si="457"/>
        <v>0.37083624999999998</v>
      </c>
      <c r="AU273" s="93">
        <f>10068.2*J273*POWER(10,-6)</f>
        <v>0.24012656999999998</v>
      </c>
      <c r="AV273" s="94">
        <f t="shared" si="453"/>
        <v>2.0943078199999996</v>
      </c>
      <c r="AW273" s="95">
        <f t="shared" si="458"/>
        <v>0</v>
      </c>
      <c r="AX273" s="95">
        <f t="shared" si="459"/>
        <v>3.9440000000000003E-2</v>
      </c>
      <c r="AY273" s="95">
        <f t="shared" si="460"/>
        <v>4.1299750210399992E-2</v>
      </c>
    </row>
    <row r="274" spans="1:51" x14ac:dyDescent="0.3">
      <c r="A274" s="48" t="s">
        <v>708</v>
      </c>
      <c r="B274" s="48" t="str">
        <f>B270</f>
        <v>Трубопровод дизельного топлива Рег.№ТТ-532</v>
      </c>
      <c r="C274" s="179" t="s">
        <v>172</v>
      </c>
      <c r="D274" s="49" t="s">
        <v>174</v>
      </c>
      <c r="E274" s="167">
        <f>E273</f>
        <v>1E-4</v>
      </c>
      <c r="F274" s="168">
        <f>F270</f>
        <v>986</v>
      </c>
      <c r="G274" s="48">
        <v>0.04</v>
      </c>
      <c r="H274" s="50">
        <f t="shared" si="454"/>
        <v>3.9440000000000005E-3</v>
      </c>
      <c r="I274" s="162">
        <f>0.15*I270</f>
        <v>23.849999999999998</v>
      </c>
      <c r="J274" s="169">
        <f>0.15*J271</f>
        <v>1.7999999999999999E-2</v>
      </c>
      <c r="K274" s="174" t="s">
        <v>189</v>
      </c>
      <c r="L274" s="178">
        <v>3</v>
      </c>
      <c r="M274" s="92" t="str">
        <f t="shared" si="451"/>
        <v>С273</v>
      </c>
      <c r="N274" s="92" t="str">
        <f t="shared" si="451"/>
        <v>Трубопровод дизельного топлива Рег.№ТТ-532</v>
      </c>
      <c r="O274" s="92" t="str">
        <f t="shared" si="452"/>
        <v>Частичное-пожар-вспышка</v>
      </c>
      <c r="P274" s="92" t="s">
        <v>85</v>
      </c>
      <c r="Q274" s="92" t="s">
        <v>85</v>
      </c>
      <c r="R274" s="92" t="s">
        <v>85</v>
      </c>
      <c r="S274" s="92" t="s">
        <v>85</v>
      </c>
      <c r="T274" s="92" t="s">
        <v>85</v>
      </c>
      <c r="U274" s="92" t="s">
        <v>85</v>
      </c>
      <c r="V274" s="92" t="s">
        <v>85</v>
      </c>
      <c r="W274" s="92" t="s">
        <v>85</v>
      </c>
      <c r="X274" s="92" t="s">
        <v>85</v>
      </c>
      <c r="Y274" s="92" t="s">
        <v>85</v>
      </c>
      <c r="Z274" s="92" t="s">
        <v>85</v>
      </c>
      <c r="AA274" s="92">
        <v>8.9</v>
      </c>
      <c r="AB274" s="92">
        <v>10.68</v>
      </c>
      <c r="AC274" s="92" t="s">
        <v>85</v>
      </c>
      <c r="AD274" s="92" t="s">
        <v>85</v>
      </c>
      <c r="AE274" s="92" t="s">
        <v>85</v>
      </c>
      <c r="AF274" s="92" t="s">
        <v>85</v>
      </c>
      <c r="AG274" s="92" t="s">
        <v>85</v>
      </c>
      <c r="AH274" s="92" t="s">
        <v>85</v>
      </c>
      <c r="AI274" t="s">
        <v>85</v>
      </c>
      <c r="AJ274" s="92">
        <v>0</v>
      </c>
      <c r="AK274" s="92">
        <v>1</v>
      </c>
      <c r="AL274" s="92">
        <f>0.1*$AL$2</f>
        <v>0.25</v>
      </c>
      <c r="AM274" s="92">
        <f>AM270</f>
        <v>2.7E-2</v>
      </c>
      <c r="AN274" s="92">
        <f>ROUNDUP(AN270/3,0)</f>
        <v>1</v>
      </c>
      <c r="AO274" s="92"/>
      <c r="AP274" s="92"/>
      <c r="AQ274" s="93">
        <f t="shared" ref="AQ274" si="461">AM274*I274+AL274</f>
        <v>0.89394999999999991</v>
      </c>
      <c r="AR274" s="93">
        <f t="shared" si="455"/>
        <v>8.9395000000000002E-2</v>
      </c>
      <c r="AS274" s="94">
        <f t="shared" si="456"/>
        <v>0.25</v>
      </c>
      <c r="AT274" s="94">
        <f t="shared" si="457"/>
        <v>0.30833624999999998</v>
      </c>
      <c r="AU274" s="93">
        <f>10068.2*J274*POWER(10,-6)*10</f>
        <v>1.8122759999999998E-3</v>
      </c>
      <c r="AV274" s="94">
        <f t="shared" si="453"/>
        <v>1.5434935259999998</v>
      </c>
      <c r="AW274" s="95">
        <f t="shared" si="458"/>
        <v>0</v>
      </c>
      <c r="AX274" s="95">
        <f t="shared" si="459"/>
        <v>3.9440000000000005E-3</v>
      </c>
      <c r="AY274" s="95">
        <f t="shared" si="460"/>
        <v>6.0875384665439996E-3</v>
      </c>
    </row>
    <row r="275" spans="1:51" ht="15" thickBot="1" x14ac:dyDescent="0.35">
      <c r="A275" s="48" t="s">
        <v>709</v>
      </c>
      <c r="B275" s="271" t="str">
        <f>B270</f>
        <v>Трубопровод дизельного топлива Рег.№ТТ-532</v>
      </c>
      <c r="C275" s="272" t="s">
        <v>173</v>
      </c>
      <c r="D275" s="273" t="s">
        <v>62</v>
      </c>
      <c r="E275" s="274">
        <f>E273</f>
        <v>1E-4</v>
      </c>
      <c r="F275" s="275">
        <f>F270</f>
        <v>986</v>
      </c>
      <c r="G275" s="271">
        <v>0.76</v>
      </c>
      <c r="H275" s="276">
        <f t="shared" si="454"/>
        <v>7.4936000000000003E-2</v>
      </c>
      <c r="I275" s="277">
        <f>0.15*I270</f>
        <v>23.849999999999998</v>
      </c>
      <c r="J275" s="278">
        <v>0</v>
      </c>
      <c r="K275" s="279" t="s">
        <v>200</v>
      </c>
      <c r="L275" s="280">
        <v>1</v>
      </c>
      <c r="M275" s="92" t="str">
        <f t="shared" si="451"/>
        <v>С274</v>
      </c>
      <c r="N275" s="92" t="str">
        <f t="shared" si="451"/>
        <v>Трубопровод дизельного топлива Рег.№ТТ-532</v>
      </c>
      <c r="O275" s="92" t="str">
        <f t="shared" si="452"/>
        <v>Частичное-ликвидация</v>
      </c>
      <c r="P275" s="92" t="s">
        <v>85</v>
      </c>
      <c r="Q275" s="92" t="s">
        <v>85</v>
      </c>
      <c r="R275" s="92" t="s">
        <v>85</v>
      </c>
      <c r="S275" s="92" t="s">
        <v>85</v>
      </c>
      <c r="T275" s="92" t="s">
        <v>85</v>
      </c>
      <c r="U275" s="92" t="s">
        <v>85</v>
      </c>
      <c r="V275" s="92" t="s">
        <v>85</v>
      </c>
      <c r="W275" s="92" t="s">
        <v>85</v>
      </c>
      <c r="X275" s="92" t="s">
        <v>85</v>
      </c>
      <c r="Y275" s="92" t="s">
        <v>85</v>
      </c>
      <c r="Z275" s="92" t="s">
        <v>85</v>
      </c>
      <c r="AA275" s="92" t="s">
        <v>85</v>
      </c>
      <c r="AB275" s="92" t="s">
        <v>85</v>
      </c>
      <c r="AC275" s="92" t="s">
        <v>85</v>
      </c>
      <c r="AD275" s="92" t="s">
        <v>85</v>
      </c>
      <c r="AE275" s="92" t="s">
        <v>85</v>
      </c>
      <c r="AF275" s="92" t="s">
        <v>85</v>
      </c>
      <c r="AG275" s="92" t="s">
        <v>85</v>
      </c>
      <c r="AH275" s="92" t="s">
        <v>85</v>
      </c>
      <c r="AI275" t="s">
        <v>85</v>
      </c>
      <c r="AJ275" s="92">
        <v>0</v>
      </c>
      <c r="AK275" s="92">
        <v>0</v>
      </c>
      <c r="AL275" s="92">
        <f>0.1*$AL$2</f>
        <v>0.25</v>
      </c>
      <c r="AM275" s="92">
        <f>AM270</f>
        <v>2.7E-2</v>
      </c>
      <c r="AN275" s="92">
        <f>ROUNDUP(AN270/3,0)</f>
        <v>1</v>
      </c>
      <c r="AO275" s="92"/>
      <c r="AP275" s="92"/>
      <c r="AQ275" s="93">
        <f>AM275*I275*0.1+AL275</f>
        <v>0.31439499999999998</v>
      </c>
      <c r="AR275" s="93">
        <f t="shared" si="455"/>
        <v>3.1439500000000002E-2</v>
      </c>
      <c r="AS275" s="94">
        <f t="shared" si="456"/>
        <v>0</v>
      </c>
      <c r="AT275" s="94">
        <f t="shared" si="457"/>
        <v>8.6458624999999997E-2</v>
      </c>
      <c r="AU275" s="93">
        <f>1333*J274*POWER(10,-6)</f>
        <v>2.3993999999999998E-5</v>
      </c>
      <c r="AV275" s="94">
        <f t="shared" si="453"/>
        <v>0.43231711899999997</v>
      </c>
      <c r="AW275" s="95">
        <f t="shared" si="458"/>
        <v>0</v>
      </c>
      <c r="AX275" s="95">
        <f t="shared" si="459"/>
        <v>0</v>
      </c>
      <c r="AY275" s="95">
        <f t="shared" si="460"/>
        <v>3.2396115629383999E-2</v>
      </c>
    </row>
    <row r="276" spans="1:51" ht="18" customHeight="1" x14ac:dyDescent="0.3">
      <c r="A276" s="48" t="s">
        <v>710</v>
      </c>
      <c r="B276" s="311" t="s">
        <v>375</v>
      </c>
      <c r="C276" s="179" t="s">
        <v>191</v>
      </c>
      <c r="D276" s="49" t="s">
        <v>339</v>
      </c>
      <c r="E276" s="166">
        <v>9.9999999999999995E-8</v>
      </c>
      <c r="F276" s="163">
        <v>489</v>
      </c>
      <c r="G276" s="48">
        <v>0.2</v>
      </c>
      <c r="H276" s="50">
        <f>E276*F276*G276</f>
        <v>9.7799999999999995E-6</v>
      </c>
      <c r="I276" s="164">
        <v>25.54</v>
      </c>
      <c r="J276" s="169">
        <f>I276</f>
        <v>25.54</v>
      </c>
      <c r="K276" s="172" t="s">
        <v>184</v>
      </c>
      <c r="L276" s="177">
        <v>0</v>
      </c>
      <c r="M276" s="92" t="str">
        <f t="shared" ref="M276:N283" si="462">A276</f>
        <v>С275</v>
      </c>
      <c r="N276" s="92" t="str">
        <f t="shared" si="462"/>
        <v>Трубопровод бутановой фракции с VCC до ПАО"НКНХ" Т-9
Рег.№ТТ-118 (МЦК),</v>
      </c>
      <c r="O276" s="92" t="str">
        <f t="shared" ref="O276:O283" si="463">D276</f>
        <v>Полное-факельное горение</v>
      </c>
      <c r="P276" s="92" t="s">
        <v>85</v>
      </c>
      <c r="Q276" s="92" t="s">
        <v>85</v>
      </c>
      <c r="R276" s="92" t="s">
        <v>85</v>
      </c>
      <c r="S276" s="92" t="s">
        <v>85</v>
      </c>
      <c r="T276" s="92" t="s">
        <v>85</v>
      </c>
      <c r="U276" s="92" t="s">
        <v>85</v>
      </c>
      <c r="V276" s="92" t="s">
        <v>85</v>
      </c>
      <c r="W276" s="92" t="s">
        <v>85</v>
      </c>
      <c r="X276" s="92" t="s">
        <v>85</v>
      </c>
      <c r="Y276" s="92">
        <v>28</v>
      </c>
      <c r="Z276" s="92">
        <v>5</v>
      </c>
      <c r="AA276" s="92" t="s">
        <v>85</v>
      </c>
      <c r="AB276" s="92" t="s">
        <v>85</v>
      </c>
      <c r="AC276" s="92" t="s">
        <v>85</v>
      </c>
      <c r="AD276" s="92" t="s">
        <v>85</v>
      </c>
      <c r="AE276" s="92" t="s">
        <v>85</v>
      </c>
      <c r="AF276" s="92" t="s">
        <v>85</v>
      </c>
      <c r="AG276" s="92" t="s">
        <v>85</v>
      </c>
      <c r="AH276" s="92" t="s">
        <v>85</v>
      </c>
      <c r="AI276" t="s">
        <v>85</v>
      </c>
      <c r="AJ276" s="52">
        <v>2</v>
      </c>
      <c r="AK276" s="52">
        <v>4</v>
      </c>
      <c r="AL276" s="165">
        <v>2.86</v>
      </c>
      <c r="AM276" s="165">
        <v>2.7E-2</v>
      </c>
      <c r="AN276" s="165">
        <v>20</v>
      </c>
      <c r="AO276" s="92"/>
      <c r="AP276" s="92"/>
      <c r="AQ276" s="93">
        <f>AM276*I276+AL276</f>
        <v>3.5495799999999997</v>
      </c>
      <c r="AR276" s="93">
        <f>0.1*AQ276</f>
        <v>0.354958</v>
      </c>
      <c r="AS276" s="94">
        <f>AJ276*3+0.25*AK276</f>
        <v>7</v>
      </c>
      <c r="AT276" s="94">
        <f>SUM(AQ276:AS276)/4</f>
        <v>2.7261344999999997</v>
      </c>
      <c r="AU276" s="93">
        <f>10068.2*J276*POWER(10,-6)</f>
        <v>0.25714182800000002</v>
      </c>
      <c r="AV276" s="94">
        <f t="shared" ref="AV276:AV283" si="464">AU276+AT276+AS276+AR276+AQ276</f>
        <v>13.887814327999997</v>
      </c>
      <c r="AW276" s="95">
        <f>AJ276*H276</f>
        <v>1.9559999999999999E-5</v>
      </c>
      <c r="AX276" s="95">
        <f>H276*AK276</f>
        <v>3.9119999999999998E-5</v>
      </c>
      <c r="AY276" s="95">
        <f>H276*AV276</f>
        <v>1.3582282412783996E-4</v>
      </c>
    </row>
    <row r="277" spans="1:51" x14ac:dyDescent="0.3">
      <c r="A277" s="48" t="s">
        <v>711</v>
      </c>
      <c r="B277" s="48" t="str">
        <f>B276</f>
        <v>Трубопровод бутановой фракции с VCC до ПАО"НКНХ" Т-9
Рег.№ТТ-118 (МЦК),</v>
      </c>
      <c r="C277" s="179" t="s">
        <v>169</v>
      </c>
      <c r="D277" s="49" t="s">
        <v>63</v>
      </c>
      <c r="E277" s="167">
        <f>E276</f>
        <v>9.9999999999999995E-8</v>
      </c>
      <c r="F277" s="168">
        <f>F276</f>
        <v>489</v>
      </c>
      <c r="G277" s="48">
        <v>0.1152</v>
      </c>
      <c r="H277" s="50">
        <f t="shared" ref="H277:H283" si="465">E277*F277*G277</f>
        <v>5.6332799999999994E-6</v>
      </c>
      <c r="I277" s="162">
        <f>I276</f>
        <v>25.54</v>
      </c>
      <c r="J277" s="180">
        <f>0.058*I276</f>
        <v>1.48132</v>
      </c>
      <c r="K277" s="174" t="s">
        <v>185</v>
      </c>
      <c r="L277" s="178">
        <v>0</v>
      </c>
      <c r="M277" s="92" t="str">
        <f t="shared" si="462"/>
        <v>С276</v>
      </c>
      <c r="N277" s="92" t="str">
        <f t="shared" si="462"/>
        <v>Трубопровод бутановой фракции с VCC до ПАО"НКНХ" Т-9
Рег.№ТТ-118 (МЦК),</v>
      </c>
      <c r="O277" s="92" t="str">
        <f t="shared" si="463"/>
        <v>Полное-взрыв</v>
      </c>
      <c r="P277" s="92" t="s">
        <v>85</v>
      </c>
      <c r="Q277" s="92" t="s">
        <v>85</v>
      </c>
      <c r="R277" s="92" t="s">
        <v>85</v>
      </c>
      <c r="S277" s="92" t="s">
        <v>85</v>
      </c>
      <c r="T277" s="92">
        <v>0</v>
      </c>
      <c r="U277" s="92">
        <v>73.099999999999994</v>
      </c>
      <c r="V277" s="92">
        <v>208.1</v>
      </c>
      <c r="W277" s="92">
        <v>528.1</v>
      </c>
      <c r="X277" s="92">
        <v>893.1</v>
      </c>
      <c r="Y277" s="92" t="s">
        <v>85</v>
      </c>
      <c r="Z277" s="92" t="s">
        <v>85</v>
      </c>
      <c r="AA277" s="92" t="s">
        <v>85</v>
      </c>
      <c r="AB277" s="92" t="s">
        <v>85</v>
      </c>
      <c r="AC277" s="92" t="s">
        <v>85</v>
      </c>
      <c r="AD277" s="92" t="s">
        <v>85</v>
      </c>
      <c r="AE277" s="92" t="s">
        <v>85</v>
      </c>
      <c r="AF277" s="92" t="s">
        <v>85</v>
      </c>
      <c r="AG277" s="92" t="s">
        <v>85</v>
      </c>
      <c r="AH277" s="92" t="s">
        <v>85</v>
      </c>
      <c r="AI277" t="s">
        <v>85</v>
      </c>
      <c r="AJ277" s="52">
        <v>4</v>
      </c>
      <c r="AK277" s="52">
        <v>5</v>
      </c>
      <c r="AL277" s="92">
        <f>AL276</f>
        <v>2.86</v>
      </c>
      <c r="AM277" s="92">
        <f>AM276</f>
        <v>2.7E-2</v>
      </c>
      <c r="AN277" s="92">
        <f>AN276</f>
        <v>20</v>
      </c>
      <c r="AO277" s="92"/>
      <c r="AP277" s="92"/>
      <c r="AQ277" s="93">
        <f>AM277*I277+AL277</f>
        <v>3.5495799999999997</v>
      </c>
      <c r="AR277" s="93">
        <f t="shared" ref="AR277:AR283" si="466">0.1*AQ277</f>
        <v>0.354958</v>
      </c>
      <c r="AS277" s="94">
        <f t="shared" ref="AS277:AS283" si="467">AJ277*3+0.25*AK277</f>
        <v>13.25</v>
      </c>
      <c r="AT277" s="94">
        <f t="shared" ref="AT277:AT283" si="468">SUM(AQ277:AS277)/4</f>
        <v>4.2886344999999997</v>
      </c>
      <c r="AU277" s="93">
        <f>10068.2*J277*POWER(10,-6)*10</f>
        <v>0.14914226024000002</v>
      </c>
      <c r="AV277" s="94">
        <f t="shared" si="464"/>
        <v>21.592314760239997</v>
      </c>
      <c r="AW277" s="95">
        <f t="shared" ref="AW277:AW283" si="469">AJ277*H277</f>
        <v>2.2533119999999997E-5</v>
      </c>
      <c r="AX277" s="95">
        <f t="shared" ref="AX277:AX283" si="470">H277*AK277</f>
        <v>2.8166399999999995E-5</v>
      </c>
      <c r="AY277" s="95">
        <f t="shared" ref="AY277:AY283" si="471">H277*AV277</f>
        <v>1.2163555489256475E-4</v>
      </c>
    </row>
    <row r="278" spans="1:51" x14ac:dyDescent="0.3">
      <c r="A278" s="48" t="s">
        <v>712</v>
      </c>
      <c r="B278" s="48" t="str">
        <f>B276</f>
        <v>Трубопровод бутановой фракции с VCC до ПАО"НКНХ" Т-9
Рег.№ТТ-118 (МЦК),</v>
      </c>
      <c r="C278" s="179" t="s">
        <v>336</v>
      </c>
      <c r="D278" s="49" t="s">
        <v>334</v>
      </c>
      <c r="E278" s="167">
        <f>E276</f>
        <v>9.9999999999999995E-8</v>
      </c>
      <c r="F278" s="168">
        <f>F276</f>
        <v>489</v>
      </c>
      <c r="G278" s="48">
        <v>7.6799999999999993E-2</v>
      </c>
      <c r="H278" s="50">
        <f t="shared" si="465"/>
        <v>3.7555199999999992E-6</v>
      </c>
      <c r="I278" s="162">
        <f>I276</f>
        <v>25.54</v>
      </c>
      <c r="J278" s="169">
        <f>0.3*I276</f>
        <v>7.661999999999999</v>
      </c>
      <c r="K278" s="174" t="s">
        <v>186</v>
      </c>
      <c r="L278" s="178">
        <v>5</v>
      </c>
      <c r="M278" s="92" t="str">
        <f t="shared" si="462"/>
        <v>С277</v>
      </c>
      <c r="N278" s="92" t="str">
        <f t="shared" si="462"/>
        <v>Трубопровод бутановой фракции с VCC до ПАО"НКНХ" Т-9
Рег.№ТТ-118 (МЦК),</v>
      </c>
      <c r="O278" s="92" t="str">
        <f t="shared" si="463"/>
        <v>Полное-огненный шар</v>
      </c>
      <c r="P278" s="92" t="s">
        <v>85</v>
      </c>
      <c r="Q278" s="92" t="s">
        <v>85</v>
      </c>
      <c r="R278" s="92" t="s">
        <v>85</v>
      </c>
      <c r="S278" s="92" t="s">
        <v>85</v>
      </c>
      <c r="T278" s="92" t="s">
        <v>85</v>
      </c>
      <c r="U278" s="92" t="s">
        <v>85</v>
      </c>
      <c r="V278" s="92" t="s">
        <v>85</v>
      </c>
      <c r="W278" s="92" t="s">
        <v>85</v>
      </c>
      <c r="X278" s="92" t="s">
        <v>85</v>
      </c>
      <c r="Y278" s="92" t="s">
        <v>85</v>
      </c>
      <c r="Z278" s="92" t="s">
        <v>85</v>
      </c>
      <c r="AA278" s="92" t="s">
        <v>85</v>
      </c>
      <c r="AB278" s="92" t="s">
        <v>85</v>
      </c>
      <c r="AC278" s="92" t="s">
        <v>85</v>
      </c>
      <c r="AD278" s="92" t="s">
        <v>85</v>
      </c>
      <c r="AE278" s="92">
        <v>74.5</v>
      </c>
      <c r="AF278" s="92">
        <v>115</v>
      </c>
      <c r="AG278" s="92">
        <v>139.5</v>
      </c>
      <c r="AH278" s="92">
        <v>182.5</v>
      </c>
      <c r="AI278" t="s">
        <v>85</v>
      </c>
      <c r="AJ278" s="92">
        <v>0</v>
      </c>
      <c r="AK278" s="92">
        <v>0</v>
      </c>
      <c r="AL278" s="92">
        <f>AL276</f>
        <v>2.86</v>
      </c>
      <c r="AM278" s="92">
        <f>AM276</f>
        <v>2.7E-2</v>
      </c>
      <c r="AN278" s="92">
        <f>AN276</f>
        <v>20</v>
      </c>
      <c r="AO278" s="92"/>
      <c r="AP278" s="92"/>
      <c r="AQ278" s="93">
        <f>AM278*I278*0.1+AL278</f>
        <v>2.9289579999999997</v>
      </c>
      <c r="AR278" s="93">
        <f t="shared" si="466"/>
        <v>0.29289579999999998</v>
      </c>
      <c r="AS278" s="94">
        <f t="shared" si="467"/>
        <v>0</v>
      </c>
      <c r="AT278" s="94">
        <f t="shared" si="468"/>
        <v>0.80546344999999997</v>
      </c>
      <c r="AU278" s="93">
        <f>1333*J276*POWER(10,-6)</f>
        <v>3.4044819999999996E-2</v>
      </c>
      <c r="AV278" s="94">
        <f t="shared" si="464"/>
        <v>4.0613620699999995</v>
      </c>
      <c r="AW278" s="95">
        <f t="shared" si="469"/>
        <v>0</v>
      </c>
      <c r="AX278" s="95">
        <f t="shared" si="470"/>
        <v>0</v>
      </c>
      <c r="AY278" s="95">
        <f t="shared" si="471"/>
        <v>1.5252526481126394E-5</v>
      </c>
    </row>
    <row r="279" spans="1:51" x14ac:dyDescent="0.3">
      <c r="A279" s="48" t="s">
        <v>713</v>
      </c>
      <c r="B279" s="48" t="str">
        <f>B276</f>
        <v>Трубопровод бутановой фракции с VCC до ПАО"НКНХ" Т-9
Рег.№ТТ-118 (МЦК),</v>
      </c>
      <c r="C279" s="179" t="s">
        <v>170</v>
      </c>
      <c r="D279" s="49" t="s">
        <v>61</v>
      </c>
      <c r="E279" s="167">
        <f>E276</f>
        <v>9.9999999999999995E-8</v>
      </c>
      <c r="F279" s="168">
        <f>F276</f>
        <v>489</v>
      </c>
      <c r="G279" s="48">
        <v>0.60799999999999998</v>
      </c>
      <c r="H279" s="50">
        <f t="shared" si="465"/>
        <v>2.9731199999999998E-5</v>
      </c>
      <c r="I279" s="162">
        <f>I276</f>
        <v>25.54</v>
      </c>
      <c r="J279" s="171">
        <v>0</v>
      </c>
      <c r="K279" s="174" t="s">
        <v>188</v>
      </c>
      <c r="L279" s="178">
        <v>45390</v>
      </c>
      <c r="M279" s="92" t="str">
        <f t="shared" si="462"/>
        <v>С278</v>
      </c>
      <c r="N279" s="92" t="str">
        <f t="shared" si="462"/>
        <v>Трубопровод бутановой фракции с VCC до ПАО"НКНХ" Т-9
Рег.№ТТ-118 (МЦК),</v>
      </c>
      <c r="O279" s="92" t="str">
        <f t="shared" si="463"/>
        <v>Полное-ликвидация</v>
      </c>
      <c r="P279" s="92" t="s">
        <v>85</v>
      </c>
      <c r="Q279" s="92" t="s">
        <v>85</v>
      </c>
      <c r="R279" s="92" t="s">
        <v>85</v>
      </c>
      <c r="S279" s="92" t="s">
        <v>85</v>
      </c>
      <c r="T279" s="92" t="s">
        <v>85</v>
      </c>
      <c r="U279" s="92" t="s">
        <v>85</v>
      </c>
      <c r="V279" s="92" t="s">
        <v>85</v>
      </c>
      <c r="W279" s="92" t="s">
        <v>85</v>
      </c>
      <c r="X279" s="92" t="s">
        <v>85</v>
      </c>
      <c r="Y279" s="92" t="s">
        <v>85</v>
      </c>
      <c r="Z279" s="92" t="s">
        <v>85</v>
      </c>
      <c r="AA279" s="92" t="s">
        <v>85</v>
      </c>
      <c r="AB279" s="92" t="s">
        <v>85</v>
      </c>
      <c r="AC279" s="92" t="s">
        <v>85</v>
      </c>
      <c r="AD279" s="92" t="s">
        <v>85</v>
      </c>
      <c r="AE279" s="92" t="s">
        <v>85</v>
      </c>
      <c r="AF279" s="92" t="s">
        <v>85</v>
      </c>
      <c r="AG279" s="92" t="s">
        <v>85</v>
      </c>
      <c r="AH279" s="92" t="s">
        <v>85</v>
      </c>
      <c r="AI279" t="s">
        <v>85</v>
      </c>
      <c r="AJ279" s="92">
        <v>0</v>
      </c>
      <c r="AK279" s="92">
        <v>0</v>
      </c>
      <c r="AL279" s="92">
        <f>AL276</f>
        <v>2.86</v>
      </c>
      <c r="AM279" s="92">
        <f>AM276</f>
        <v>2.7E-2</v>
      </c>
      <c r="AN279" s="92">
        <f>AN276</f>
        <v>20</v>
      </c>
      <c r="AO279" s="92"/>
      <c r="AP279" s="92"/>
      <c r="AQ279" s="93">
        <f>AM279*I279*0.1+AL279</f>
        <v>2.9289579999999997</v>
      </c>
      <c r="AR279" s="93">
        <f t="shared" si="466"/>
        <v>0.29289579999999998</v>
      </c>
      <c r="AS279" s="94">
        <f t="shared" si="467"/>
        <v>0</v>
      </c>
      <c r="AT279" s="94">
        <f t="shared" si="468"/>
        <v>0.80546344999999997</v>
      </c>
      <c r="AU279" s="93">
        <f>1333*J277*POWER(10,-6)</f>
        <v>1.97459956E-3</v>
      </c>
      <c r="AV279" s="94">
        <f t="shared" si="464"/>
        <v>4.0292918495599999</v>
      </c>
      <c r="AW279" s="95">
        <f t="shared" si="469"/>
        <v>0</v>
      </c>
      <c r="AX279" s="95">
        <f t="shared" si="470"/>
        <v>0</v>
      </c>
      <c r="AY279" s="95">
        <f t="shared" si="471"/>
        <v>1.1979568183763826E-4</v>
      </c>
    </row>
    <row r="280" spans="1:51" x14ac:dyDescent="0.3">
      <c r="A280" s="48" t="s">
        <v>714</v>
      </c>
      <c r="B280" s="48" t="str">
        <f>B276</f>
        <v>Трубопровод бутановой фракции с VCC до ПАО"НКНХ" Т-9
Рег.№ТТ-118 (МЦК),</v>
      </c>
      <c r="C280" s="179" t="s">
        <v>195</v>
      </c>
      <c r="D280" s="49" t="s">
        <v>196</v>
      </c>
      <c r="E280" s="166">
        <v>4.9999999999999998E-7</v>
      </c>
      <c r="F280" s="168">
        <f>F276</f>
        <v>489</v>
      </c>
      <c r="G280" s="48">
        <v>3.5000000000000003E-2</v>
      </c>
      <c r="H280" s="50">
        <f t="shared" si="465"/>
        <v>8.5575000000000007E-6</v>
      </c>
      <c r="I280" s="162">
        <f>0.15*I276</f>
        <v>3.8309999999999995</v>
      </c>
      <c r="J280" s="169">
        <f>I280</f>
        <v>3.8309999999999995</v>
      </c>
      <c r="K280" s="174" t="s">
        <v>189</v>
      </c>
      <c r="L280" s="178">
        <v>3</v>
      </c>
      <c r="M280" s="92" t="str">
        <f t="shared" si="462"/>
        <v>С279</v>
      </c>
      <c r="N280" s="92" t="str">
        <f t="shared" si="462"/>
        <v>Трубопровод бутановой фракции с VCC до ПАО"НКНХ" Т-9
Рег.№ТТ-118 (МЦК),</v>
      </c>
      <c r="O280" s="92" t="str">
        <f t="shared" si="463"/>
        <v>Частичное-факел</v>
      </c>
      <c r="P280" s="92" t="s">
        <v>85</v>
      </c>
      <c r="Q280" s="92" t="s">
        <v>85</v>
      </c>
      <c r="R280" s="92" t="s">
        <v>85</v>
      </c>
      <c r="S280" s="92" t="s">
        <v>85</v>
      </c>
      <c r="T280" s="92" t="s">
        <v>85</v>
      </c>
      <c r="U280" s="92" t="s">
        <v>85</v>
      </c>
      <c r="V280" s="92" t="s">
        <v>85</v>
      </c>
      <c r="W280" s="92" t="s">
        <v>85</v>
      </c>
      <c r="X280" s="92" t="s">
        <v>85</v>
      </c>
      <c r="Y280" s="92">
        <v>18</v>
      </c>
      <c r="Z280" s="92">
        <v>3</v>
      </c>
      <c r="AA280" s="92" t="s">
        <v>85</v>
      </c>
      <c r="AB280" s="92" t="s">
        <v>85</v>
      </c>
      <c r="AC280" s="92" t="s">
        <v>85</v>
      </c>
      <c r="AD280" s="92" t="s">
        <v>85</v>
      </c>
      <c r="AE280" s="92" t="s">
        <v>85</v>
      </c>
      <c r="AF280" s="92" t="s">
        <v>85</v>
      </c>
      <c r="AG280" s="92" t="s">
        <v>85</v>
      </c>
      <c r="AH280" s="92" t="s">
        <v>85</v>
      </c>
      <c r="AI280" t="s">
        <v>85</v>
      </c>
      <c r="AJ280" s="92">
        <v>0</v>
      </c>
      <c r="AK280" s="92">
        <v>2</v>
      </c>
      <c r="AL280" s="92">
        <f>0.1*$AL$2</f>
        <v>0.25</v>
      </c>
      <c r="AM280" s="92">
        <f>AM276</f>
        <v>2.7E-2</v>
      </c>
      <c r="AN280" s="92">
        <f>ROUNDUP(AN276/3,0)</f>
        <v>7</v>
      </c>
      <c r="AO280" s="92"/>
      <c r="AP280" s="92"/>
      <c r="AQ280" s="93">
        <f>AM280*I280+AL280</f>
        <v>0.353437</v>
      </c>
      <c r="AR280" s="93">
        <f t="shared" si="466"/>
        <v>3.5343699999999999E-2</v>
      </c>
      <c r="AS280" s="94">
        <f t="shared" si="467"/>
        <v>0.5</v>
      </c>
      <c r="AT280" s="94">
        <f t="shared" si="468"/>
        <v>0.22219517499999999</v>
      </c>
      <c r="AU280" s="93">
        <f>10068.2*J280*POWER(10,-6)</f>
        <v>3.8571274199999998E-2</v>
      </c>
      <c r="AV280" s="94">
        <f t="shared" si="464"/>
        <v>1.1495471492</v>
      </c>
      <c r="AW280" s="95">
        <f t="shared" si="469"/>
        <v>0</v>
      </c>
      <c r="AX280" s="95">
        <f t="shared" si="470"/>
        <v>1.7115000000000001E-5</v>
      </c>
      <c r="AY280" s="95">
        <f t="shared" si="471"/>
        <v>9.8372497292790015E-6</v>
      </c>
    </row>
    <row r="281" spans="1:51" x14ac:dyDescent="0.3">
      <c r="A281" s="48" t="s">
        <v>715</v>
      </c>
      <c r="B281" s="48" t="str">
        <f>B276</f>
        <v>Трубопровод бутановой фракции с VCC до ПАО"НКНХ" Т-9
Рег.№ТТ-118 (МЦК),</v>
      </c>
      <c r="C281" s="179" t="s">
        <v>197</v>
      </c>
      <c r="D281" s="49" t="s">
        <v>198</v>
      </c>
      <c r="E281" s="167">
        <f>E280</f>
        <v>4.9999999999999998E-7</v>
      </c>
      <c r="F281" s="168">
        <v>635</v>
      </c>
      <c r="G281" s="48">
        <v>8.3000000000000001E-3</v>
      </c>
      <c r="H281" s="50">
        <f t="shared" si="465"/>
        <v>2.6352499999999999E-6</v>
      </c>
      <c r="I281" s="162">
        <f>I280</f>
        <v>3.8309999999999995</v>
      </c>
      <c r="J281" s="169">
        <f>J277*0.15</f>
        <v>0.22219799999999998</v>
      </c>
      <c r="K281" s="173" t="s">
        <v>200</v>
      </c>
      <c r="L281" s="230">
        <v>19</v>
      </c>
      <c r="M281" s="92" t="str">
        <f t="shared" si="462"/>
        <v>С280</v>
      </c>
      <c r="N281" s="92" t="str">
        <f t="shared" si="462"/>
        <v>Трубопровод бутановой фракции с VCC до ПАО"НКНХ" Т-9
Рег.№ТТ-118 (МЦК),</v>
      </c>
      <c r="O281" s="92" t="str">
        <f t="shared" si="463"/>
        <v>Частичное-взрыв</v>
      </c>
      <c r="P281" s="92" t="s">
        <v>85</v>
      </c>
      <c r="Q281" s="92" t="s">
        <v>85</v>
      </c>
      <c r="R281" s="92" t="s">
        <v>85</v>
      </c>
      <c r="S281" s="92" t="s">
        <v>85</v>
      </c>
      <c r="T281" s="92">
        <v>0</v>
      </c>
      <c r="U281" s="92">
        <v>38.6</v>
      </c>
      <c r="V281" s="92">
        <v>110.6</v>
      </c>
      <c r="W281" s="92">
        <v>280.60000000000002</v>
      </c>
      <c r="X281" s="92">
        <v>474.6</v>
      </c>
      <c r="Y281" s="92" t="s">
        <v>85</v>
      </c>
      <c r="Z281" s="92" t="s">
        <v>85</v>
      </c>
      <c r="AA281" s="92" t="s">
        <v>85</v>
      </c>
      <c r="AB281" s="92" t="s">
        <v>85</v>
      </c>
      <c r="AC281" s="92" t="s">
        <v>85</v>
      </c>
      <c r="AD281" s="92" t="s">
        <v>85</v>
      </c>
      <c r="AE281" s="92" t="s">
        <v>85</v>
      </c>
      <c r="AF281" s="92" t="s">
        <v>85</v>
      </c>
      <c r="AG281" s="92" t="s">
        <v>85</v>
      </c>
      <c r="AH281" s="92" t="s">
        <v>85</v>
      </c>
      <c r="AI281" t="s">
        <v>85</v>
      </c>
      <c r="AJ281" s="92">
        <v>0</v>
      </c>
      <c r="AK281" s="92">
        <v>1</v>
      </c>
      <c r="AL281" s="92">
        <f>0.1*$AL$2</f>
        <v>0.25</v>
      </c>
      <c r="AM281" s="92">
        <f>AM276</f>
        <v>2.7E-2</v>
      </c>
      <c r="AN281" s="92">
        <f>AN280</f>
        <v>7</v>
      </c>
      <c r="AO281" s="92"/>
      <c r="AP281" s="92"/>
      <c r="AQ281" s="93">
        <f t="shared" ref="AQ281:AQ282" si="472">AM281*I281+AL281</f>
        <v>0.353437</v>
      </c>
      <c r="AR281" s="93">
        <f t="shared" si="466"/>
        <v>3.5343699999999999E-2</v>
      </c>
      <c r="AS281" s="94">
        <f t="shared" si="467"/>
        <v>0.25</v>
      </c>
      <c r="AT281" s="94">
        <f t="shared" si="468"/>
        <v>0.15969517499999999</v>
      </c>
      <c r="AU281" s="93">
        <f>10068.2*J281*POWER(10,-6)*10</f>
        <v>2.2371339035999999E-2</v>
      </c>
      <c r="AV281" s="94">
        <f t="shared" si="464"/>
        <v>0.82084721403599992</v>
      </c>
      <c r="AW281" s="95">
        <f t="shared" si="469"/>
        <v>0</v>
      </c>
      <c r="AX281" s="95">
        <f t="shared" si="470"/>
        <v>2.6352499999999999E-6</v>
      </c>
      <c r="AY281" s="95">
        <f t="shared" si="471"/>
        <v>2.1631376207883685E-6</v>
      </c>
    </row>
    <row r="282" spans="1:51" x14ac:dyDescent="0.3">
      <c r="A282" s="48" t="s">
        <v>716</v>
      </c>
      <c r="B282" s="48" t="str">
        <f>B276</f>
        <v>Трубопровод бутановой фракции с VCC до ПАО"НКНХ" Т-9
Рег.№ТТ-118 (МЦК),</v>
      </c>
      <c r="C282" s="179" t="s">
        <v>172</v>
      </c>
      <c r="D282" s="49" t="s">
        <v>174</v>
      </c>
      <c r="E282" s="167">
        <f>E280</f>
        <v>4.9999999999999998E-7</v>
      </c>
      <c r="F282" s="168">
        <f>F276</f>
        <v>489</v>
      </c>
      <c r="G282" s="48">
        <v>2.64E-2</v>
      </c>
      <c r="H282" s="50">
        <f t="shared" si="465"/>
        <v>6.4547999999999996E-6</v>
      </c>
      <c r="I282" s="162">
        <f>0.15*I276</f>
        <v>3.8309999999999995</v>
      </c>
      <c r="J282" s="169">
        <f>J278*0.15</f>
        <v>1.1492999999999998</v>
      </c>
      <c r="K282" s="174"/>
      <c r="L282" s="178"/>
      <c r="M282" s="92" t="str">
        <f t="shared" si="462"/>
        <v>С281</v>
      </c>
      <c r="N282" s="92" t="str">
        <f t="shared" si="462"/>
        <v>Трубопровод бутановой фракции с VCC до ПАО"НКНХ" Т-9
Рег.№ТТ-118 (МЦК),</v>
      </c>
      <c r="O282" s="92" t="str">
        <f t="shared" si="463"/>
        <v>Частичное-пожар-вспышка</v>
      </c>
      <c r="P282" s="92" t="s">
        <v>85</v>
      </c>
      <c r="Q282" s="92" t="s">
        <v>85</v>
      </c>
      <c r="R282" s="92" t="s">
        <v>85</v>
      </c>
      <c r="S282" s="92" t="s">
        <v>85</v>
      </c>
      <c r="T282" s="92" t="s">
        <v>85</v>
      </c>
      <c r="U282" s="92" t="s">
        <v>85</v>
      </c>
      <c r="V282" s="92" t="s">
        <v>85</v>
      </c>
      <c r="W282" s="92" t="s">
        <v>85</v>
      </c>
      <c r="X282" s="92" t="s">
        <v>85</v>
      </c>
      <c r="Y282" s="92" t="s">
        <v>85</v>
      </c>
      <c r="Z282" s="92" t="s">
        <v>85</v>
      </c>
      <c r="AA282" s="92">
        <v>35.090000000000003</v>
      </c>
      <c r="AB282" s="92">
        <v>42.11</v>
      </c>
      <c r="AC282" s="92" t="s">
        <v>85</v>
      </c>
      <c r="AD282" s="92" t="s">
        <v>85</v>
      </c>
      <c r="AE282" s="92" t="s">
        <v>85</v>
      </c>
      <c r="AF282" s="92" t="s">
        <v>85</v>
      </c>
      <c r="AG282" s="92" t="s">
        <v>85</v>
      </c>
      <c r="AH282" s="92" t="s">
        <v>85</v>
      </c>
      <c r="AI282" t="s">
        <v>85</v>
      </c>
      <c r="AJ282" s="92">
        <v>0</v>
      </c>
      <c r="AK282" s="92">
        <v>1</v>
      </c>
      <c r="AL282" s="92">
        <f>0.1*$AL$2</f>
        <v>0.25</v>
      </c>
      <c r="AM282" s="92">
        <f>AM276</f>
        <v>2.7E-2</v>
      </c>
      <c r="AN282" s="92">
        <f>ROUNDUP(AN276/3,0)</f>
        <v>7</v>
      </c>
      <c r="AO282" s="92"/>
      <c r="AP282" s="92"/>
      <c r="AQ282" s="93">
        <f t="shared" si="472"/>
        <v>0.353437</v>
      </c>
      <c r="AR282" s="93">
        <f t="shared" si="466"/>
        <v>3.5343699999999999E-2</v>
      </c>
      <c r="AS282" s="94">
        <f t="shared" si="467"/>
        <v>0.25</v>
      </c>
      <c r="AT282" s="94">
        <f t="shared" si="468"/>
        <v>0.15969517499999999</v>
      </c>
      <c r="AU282" s="93">
        <f>10068.2*J282*POWER(10,-6)*10</f>
        <v>0.11571382259999999</v>
      </c>
      <c r="AV282" s="94">
        <f t="shared" si="464"/>
        <v>0.91418969760000002</v>
      </c>
      <c r="AW282" s="95">
        <f t="shared" si="469"/>
        <v>0</v>
      </c>
      <c r="AX282" s="95">
        <f t="shared" si="470"/>
        <v>6.4547999999999996E-6</v>
      </c>
      <c r="AY282" s="95">
        <f t="shared" si="471"/>
        <v>5.9009116600684801E-6</v>
      </c>
    </row>
    <row r="283" spans="1:51" ht="15" thickBot="1" x14ac:dyDescent="0.35">
      <c r="A283" s="48" t="s">
        <v>717</v>
      </c>
      <c r="B283" s="48" t="str">
        <f>B276</f>
        <v>Трубопровод бутановой фракции с VCC до ПАО"НКНХ" Т-9
Рег.№ТТ-118 (МЦК),</v>
      </c>
      <c r="C283" s="179" t="s">
        <v>173</v>
      </c>
      <c r="D283" s="49" t="s">
        <v>62</v>
      </c>
      <c r="E283" s="167">
        <f>E280</f>
        <v>4.9999999999999998E-7</v>
      </c>
      <c r="F283" s="168">
        <f>F276</f>
        <v>489</v>
      </c>
      <c r="G283" s="48">
        <v>0.93030000000000002</v>
      </c>
      <c r="H283" s="50">
        <f t="shared" si="465"/>
        <v>2.2745834999999997E-4</v>
      </c>
      <c r="I283" s="162">
        <f>0.15*I276</f>
        <v>3.8309999999999995</v>
      </c>
      <c r="J283" s="171">
        <v>0</v>
      </c>
      <c r="K283" s="175"/>
      <c r="L283" s="176"/>
      <c r="M283" s="92" t="str">
        <f t="shared" si="462"/>
        <v>С282</v>
      </c>
      <c r="N283" s="92" t="str">
        <f t="shared" si="462"/>
        <v>Трубопровод бутановой фракции с VCC до ПАО"НКНХ" Т-9
Рег.№ТТ-118 (МЦК),</v>
      </c>
      <c r="O283" s="92" t="str">
        <f t="shared" si="463"/>
        <v>Частичное-ликвидация</v>
      </c>
      <c r="P283" s="92" t="s">
        <v>85</v>
      </c>
      <c r="Q283" s="92" t="s">
        <v>85</v>
      </c>
      <c r="R283" s="92" t="s">
        <v>85</v>
      </c>
      <c r="S283" s="92" t="s">
        <v>85</v>
      </c>
      <c r="T283" s="92" t="s">
        <v>85</v>
      </c>
      <c r="U283" s="92" t="s">
        <v>85</v>
      </c>
      <c r="V283" s="92" t="s">
        <v>85</v>
      </c>
      <c r="W283" s="92" t="s">
        <v>85</v>
      </c>
      <c r="X283" s="92" t="s">
        <v>85</v>
      </c>
      <c r="Y283" s="92" t="s">
        <v>85</v>
      </c>
      <c r="Z283" s="92" t="s">
        <v>85</v>
      </c>
      <c r="AA283" s="92" t="s">
        <v>85</v>
      </c>
      <c r="AB283" s="92" t="s">
        <v>85</v>
      </c>
      <c r="AC283" s="92" t="s">
        <v>85</v>
      </c>
      <c r="AD283" s="92" t="s">
        <v>85</v>
      </c>
      <c r="AE283" s="92" t="s">
        <v>85</v>
      </c>
      <c r="AF283" s="92" t="s">
        <v>85</v>
      </c>
      <c r="AG283" s="92" t="s">
        <v>85</v>
      </c>
      <c r="AH283" s="92" t="s">
        <v>85</v>
      </c>
      <c r="AI283" t="s">
        <v>85</v>
      </c>
      <c r="AJ283" s="92">
        <v>0</v>
      </c>
      <c r="AK283" s="92">
        <v>0</v>
      </c>
      <c r="AL283" s="92">
        <f>0.1*$AL$2</f>
        <v>0.25</v>
      </c>
      <c r="AM283" s="92">
        <f>AM276</f>
        <v>2.7E-2</v>
      </c>
      <c r="AN283" s="92">
        <f>ROUNDUP(AN276/3,0)</f>
        <v>7</v>
      </c>
      <c r="AO283" s="92"/>
      <c r="AP283" s="92"/>
      <c r="AQ283" s="93">
        <f>AM283*I283*0.1+AL283</f>
        <v>0.26034370000000001</v>
      </c>
      <c r="AR283" s="93">
        <f t="shared" si="466"/>
        <v>2.6034370000000001E-2</v>
      </c>
      <c r="AS283" s="94">
        <f t="shared" si="467"/>
        <v>0</v>
      </c>
      <c r="AT283" s="94">
        <f t="shared" si="468"/>
        <v>7.159451750000001E-2</v>
      </c>
      <c r="AU283" s="93">
        <f>1333*J282*POWER(10,-6)</f>
        <v>1.5320168999999996E-3</v>
      </c>
      <c r="AV283" s="94">
        <f t="shared" si="464"/>
        <v>0.35950460440000004</v>
      </c>
      <c r="AW283" s="95">
        <f t="shared" si="469"/>
        <v>0</v>
      </c>
      <c r="AX283" s="95">
        <f t="shared" si="470"/>
        <v>0</v>
      </c>
      <c r="AY283" s="95">
        <f t="shared" si="471"/>
        <v>8.1772324134226745E-5</v>
      </c>
    </row>
    <row r="284" spans="1:51" ht="18" customHeight="1" x14ac:dyDescent="0.3">
      <c r="A284" s="48" t="s">
        <v>718</v>
      </c>
      <c r="B284" s="311" t="s">
        <v>376</v>
      </c>
      <c r="C284" s="179" t="s">
        <v>191</v>
      </c>
      <c r="D284" s="49" t="s">
        <v>339</v>
      </c>
      <c r="E284" s="166">
        <v>9.9999999999999995E-8</v>
      </c>
      <c r="F284" s="163">
        <v>369</v>
      </c>
      <c r="G284" s="48">
        <v>0.2</v>
      </c>
      <c r="H284" s="50">
        <f>E284*F284*G284</f>
        <v>7.3799999999999996E-6</v>
      </c>
      <c r="I284" s="164">
        <v>20.53</v>
      </c>
      <c r="J284" s="169">
        <f>I284</f>
        <v>20.53</v>
      </c>
      <c r="K284" s="172" t="s">
        <v>184</v>
      </c>
      <c r="L284" s="177">
        <v>0</v>
      </c>
      <c r="M284" s="92" t="str">
        <f t="shared" ref="M284:N291" si="473">A284</f>
        <v>С283</v>
      </c>
      <c r="N284" s="92" t="str">
        <f t="shared" si="473"/>
        <v>Трубопровод пропановой фракции с VCC до ПАО"НКНХ"Т-2/2
Рег.№ТТ-106(МЦК),</v>
      </c>
      <c r="O284" s="92" t="str">
        <f t="shared" ref="O284:O291" si="474">D284</f>
        <v>Полное-факельное горение</v>
      </c>
      <c r="P284" s="92" t="s">
        <v>85</v>
      </c>
      <c r="Q284" s="92" t="s">
        <v>85</v>
      </c>
      <c r="R284" s="92" t="s">
        <v>85</v>
      </c>
      <c r="S284" s="92" t="s">
        <v>85</v>
      </c>
      <c r="T284" s="92" t="s">
        <v>85</v>
      </c>
      <c r="U284" s="92" t="s">
        <v>85</v>
      </c>
      <c r="V284" s="92" t="s">
        <v>85</v>
      </c>
      <c r="W284" s="92" t="s">
        <v>85</v>
      </c>
      <c r="X284" s="92" t="s">
        <v>85</v>
      </c>
      <c r="Y284" s="92">
        <v>28</v>
      </c>
      <c r="Z284" s="92">
        <v>5</v>
      </c>
      <c r="AA284" s="92" t="s">
        <v>85</v>
      </c>
      <c r="AB284" s="92" t="s">
        <v>85</v>
      </c>
      <c r="AC284" s="92" t="s">
        <v>85</v>
      </c>
      <c r="AD284" s="92" t="s">
        <v>85</v>
      </c>
      <c r="AE284" s="92" t="s">
        <v>85</v>
      </c>
      <c r="AF284" s="92" t="s">
        <v>85</v>
      </c>
      <c r="AG284" s="92" t="s">
        <v>85</v>
      </c>
      <c r="AH284" s="92" t="s">
        <v>85</v>
      </c>
      <c r="AI284" t="s">
        <v>85</v>
      </c>
      <c r="AJ284" s="52">
        <v>2</v>
      </c>
      <c r="AK284" s="52">
        <v>4</v>
      </c>
      <c r="AL284" s="165">
        <v>2.86</v>
      </c>
      <c r="AM284" s="165">
        <v>2.7E-2</v>
      </c>
      <c r="AN284" s="165">
        <v>20</v>
      </c>
      <c r="AO284" s="92"/>
      <c r="AP284" s="92"/>
      <c r="AQ284" s="93">
        <f>AM284*I284+AL284</f>
        <v>3.41431</v>
      </c>
      <c r="AR284" s="93">
        <f>0.1*AQ284</f>
        <v>0.34143100000000004</v>
      </c>
      <c r="AS284" s="94">
        <f>AJ284*3+0.25*AK284</f>
        <v>7</v>
      </c>
      <c r="AT284" s="94">
        <f>SUM(AQ284:AS284)/4</f>
        <v>2.6889352500000001</v>
      </c>
      <c r="AU284" s="93">
        <f>10068.2*J284*POWER(10,-6)</f>
        <v>0.20670014600000003</v>
      </c>
      <c r="AV284" s="94">
        <f t="shared" ref="AV284:AV291" si="475">AU284+AT284+AS284+AR284+AQ284</f>
        <v>13.651376396</v>
      </c>
      <c r="AW284" s="95">
        <f>AJ284*H284</f>
        <v>1.4759999999999999E-5</v>
      </c>
      <c r="AX284" s="95">
        <f>H284*AK284</f>
        <v>2.9519999999999999E-5</v>
      </c>
      <c r="AY284" s="95">
        <f>H284*AV284</f>
        <v>1.0074715780247999E-4</v>
      </c>
    </row>
    <row r="285" spans="1:51" x14ac:dyDescent="0.3">
      <c r="A285" s="48" t="s">
        <v>719</v>
      </c>
      <c r="B285" s="48" t="str">
        <f>B284</f>
        <v>Трубопровод пропановой фракции с VCC до ПАО"НКНХ"Т-2/2
Рег.№ТТ-106(МЦК),</v>
      </c>
      <c r="C285" s="179" t="s">
        <v>169</v>
      </c>
      <c r="D285" s="49" t="s">
        <v>63</v>
      </c>
      <c r="E285" s="167">
        <f>E284</f>
        <v>9.9999999999999995E-8</v>
      </c>
      <c r="F285" s="168">
        <f>F284</f>
        <v>369</v>
      </c>
      <c r="G285" s="48">
        <v>0.1152</v>
      </c>
      <c r="H285" s="50">
        <f t="shared" ref="H285:H291" si="476">E285*F285*G285</f>
        <v>4.2508799999999997E-6</v>
      </c>
      <c r="I285" s="162">
        <f>I284</f>
        <v>20.53</v>
      </c>
      <c r="J285" s="180">
        <f>0.058*I284</f>
        <v>1.1907400000000001</v>
      </c>
      <c r="K285" s="174" t="s">
        <v>185</v>
      </c>
      <c r="L285" s="178">
        <v>0</v>
      </c>
      <c r="M285" s="92" t="str">
        <f t="shared" si="473"/>
        <v>С284</v>
      </c>
      <c r="N285" s="92" t="str">
        <f t="shared" si="473"/>
        <v>Трубопровод пропановой фракции с VCC до ПАО"НКНХ"Т-2/2
Рег.№ТТ-106(МЦК),</v>
      </c>
      <c r="O285" s="92" t="str">
        <f t="shared" si="474"/>
        <v>Полное-взрыв</v>
      </c>
      <c r="P285" s="92" t="s">
        <v>85</v>
      </c>
      <c r="Q285" s="92" t="s">
        <v>85</v>
      </c>
      <c r="R285" s="92" t="s">
        <v>85</v>
      </c>
      <c r="S285" s="92" t="s">
        <v>85</v>
      </c>
      <c r="T285" s="92">
        <v>0</v>
      </c>
      <c r="U285" s="92">
        <v>68.099999999999994</v>
      </c>
      <c r="V285" s="92">
        <v>193.1</v>
      </c>
      <c r="W285" s="92">
        <v>491.1</v>
      </c>
      <c r="X285" s="92">
        <v>830.1</v>
      </c>
      <c r="Y285" s="92" t="s">
        <v>85</v>
      </c>
      <c r="Z285" s="92" t="s">
        <v>85</v>
      </c>
      <c r="AA285" s="92" t="s">
        <v>85</v>
      </c>
      <c r="AB285" s="92" t="s">
        <v>85</v>
      </c>
      <c r="AC285" s="92" t="s">
        <v>85</v>
      </c>
      <c r="AD285" s="92" t="s">
        <v>85</v>
      </c>
      <c r="AE285" s="92" t="s">
        <v>85</v>
      </c>
      <c r="AF285" s="92" t="s">
        <v>85</v>
      </c>
      <c r="AG285" s="92" t="s">
        <v>85</v>
      </c>
      <c r="AH285" s="92" t="s">
        <v>85</v>
      </c>
      <c r="AI285" t="s">
        <v>85</v>
      </c>
      <c r="AJ285" s="52">
        <v>4</v>
      </c>
      <c r="AK285" s="52">
        <v>5</v>
      </c>
      <c r="AL285" s="92">
        <f>AL284</f>
        <v>2.86</v>
      </c>
      <c r="AM285" s="92">
        <f>AM284</f>
        <v>2.7E-2</v>
      </c>
      <c r="AN285" s="92">
        <f>AN284</f>
        <v>20</v>
      </c>
      <c r="AO285" s="92"/>
      <c r="AP285" s="92"/>
      <c r="AQ285" s="93">
        <f>AM285*I285+AL285</f>
        <v>3.41431</v>
      </c>
      <c r="AR285" s="93">
        <f t="shared" ref="AR285:AR291" si="477">0.1*AQ285</f>
        <v>0.34143100000000004</v>
      </c>
      <c r="AS285" s="94">
        <f t="shared" ref="AS285:AS291" si="478">AJ285*3+0.25*AK285</f>
        <v>13.25</v>
      </c>
      <c r="AT285" s="94">
        <f t="shared" ref="AT285:AT291" si="479">SUM(AQ285:AS285)/4</f>
        <v>4.2514352500000001</v>
      </c>
      <c r="AU285" s="93">
        <f>10068.2*J285*POWER(10,-6)*10</f>
        <v>0.11988608468</v>
      </c>
      <c r="AV285" s="94">
        <f t="shared" si="475"/>
        <v>21.377062334680001</v>
      </c>
      <c r="AW285" s="95">
        <f t="shared" ref="AW285:AW291" si="480">AJ285*H285</f>
        <v>1.7003519999999999E-5</v>
      </c>
      <c r="AX285" s="95">
        <f t="shared" ref="AX285:AX291" si="481">H285*AK285</f>
        <v>2.1254399999999998E-5</v>
      </c>
      <c r="AY285" s="95">
        <f t="shared" ref="AY285:AY291" si="482">H285*AV285</f>
        <v>9.0871326737244524E-5</v>
      </c>
    </row>
    <row r="286" spans="1:51" x14ac:dyDescent="0.3">
      <c r="A286" s="48" t="s">
        <v>720</v>
      </c>
      <c r="B286" s="48" t="str">
        <f>B284</f>
        <v>Трубопровод пропановой фракции с VCC до ПАО"НКНХ"Т-2/2
Рег.№ТТ-106(МЦК),</v>
      </c>
      <c r="C286" s="179" t="s">
        <v>336</v>
      </c>
      <c r="D286" s="49" t="s">
        <v>334</v>
      </c>
      <c r="E286" s="167">
        <f>E284</f>
        <v>9.9999999999999995E-8</v>
      </c>
      <c r="F286" s="168">
        <f>F284</f>
        <v>369</v>
      </c>
      <c r="G286" s="48">
        <v>7.6799999999999993E-2</v>
      </c>
      <c r="H286" s="50">
        <f t="shared" si="476"/>
        <v>2.8339199999999994E-6</v>
      </c>
      <c r="I286" s="162">
        <f>I284</f>
        <v>20.53</v>
      </c>
      <c r="J286" s="169">
        <f>0.3*I284</f>
        <v>6.1589999999999998</v>
      </c>
      <c r="K286" s="174" t="s">
        <v>186</v>
      </c>
      <c r="L286" s="178">
        <v>5</v>
      </c>
      <c r="M286" s="92" t="str">
        <f t="shared" si="473"/>
        <v>С285</v>
      </c>
      <c r="N286" s="92" t="str">
        <f t="shared" si="473"/>
        <v>Трубопровод пропановой фракции с VCC до ПАО"НКНХ"Т-2/2
Рег.№ТТ-106(МЦК),</v>
      </c>
      <c r="O286" s="92" t="str">
        <f t="shared" si="474"/>
        <v>Полное-огненный шар</v>
      </c>
      <c r="P286" s="92" t="s">
        <v>85</v>
      </c>
      <c r="Q286" s="92" t="s">
        <v>85</v>
      </c>
      <c r="R286" s="92" t="s">
        <v>85</v>
      </c>
      <c r="S286" s="92" t="s">
        <v>85</v>
      </c>
      <c r="T286" s="92" t="s">
        <v>85</v>
      </c>
      <c r="U286" s="92" t="s">
        <v>85</v>
      </c>
      <c r="V286" s="92" t="s">
        <v>85</v>
      </c>
      <c r="W286" s="92" t="s">
        <v>85</v>
      </c>
      <c r="X286" s="92" t="s">
        <v>85</v>
      </c>
      <c r="Y286" s="92" t="s">
        <v>85</v>
      </c>
      <c r="Z286" s="92" t="s">
        <v>85</v>
      </c>
      <c r="AA286" s="92" t="s">
        <v>85</v>
      </c>
      <c r="AB286" s="92" t="s">
        <v>85</v>
      </c>
      <c r="AC286" s="92" t="s">
        <v>85</v>
      </c>
      <c r="AD286" s="92" t="s">
        <v>85</v>
      </c>
      <c r="AE286" s="92">
        <v>65.5</v>
      </c>
      <c r="AF286" s="92">
        <v>103.5</v>
      </c>
      <c r="AG286" s="92">
        <v>126</v>
      </c>
      <c r="AH286" s="92">
        <v>165.5</v>
      </c>
      <c r="AI286" t="s">
        <v>85</v>
      </c>
      <c r="AJ286" s="92">
        <v>0</v>
      </c>
      <c r="AK286" s="92">
        <v>0</v>
      </c>
      <c r="AL286" s="92">
        <f>AL284</f>
        <v>2.86</v>
      </c>
      <c r="AM286" s="92">
        <f>AM284</f>
        <v>2.7E-2</v>
      </c>
      <c r="AN286" s="92">
        <f>AN284</f>
        <v>20</v>
      </c>
      <c r="AO286" s="92"/>
      <c r="AP286" s="92"/>
      <c r="AQ286" s="93">
        <f>AM286*I286*0.1+AL286</f>
        <v>2.9154309999999999</v>
      </c>
      <c r="AR286" s="93">
        <f t="shared" si="477"/>
        <v>0.2915431</v>
      </c>
      <c r="AS286" s="94">
        <f t="shared" si="478"/>
        <v>0</v>
      </c>
      <c r="AT286" s="94">
        <f t="shared" si="479"/>
        <v>0.80174352500000001</v>
      </c>
      <c r="AU286" s="93">
        <f>1333*J284*POWER(10,-6)</f>
        <v>2.736649E-2</v>
      </c>
      <c r="AV286" s="94">
        <f t="shared" si="475"/>
        <v>4.0360841149999995</v>
      </c>
      <c r="AW286" s="95">
        <f t="shared" si="480"/>
        <v>0</v>
      </c>
      <c r="AX286" s="95">
        <f t="shared" si="481"/>
        <v>0</v>
      </c>
      <c r="AY286" s="95">
        <f t="shared" si="482"/>
        <v>1.1437939495180797E-5</v>
      </c>
    </row>
    <row r="287" spans="1:51" x14ac:dyDescent="0.3">
      <c r="A287" s="48" t="s">
        <v>721</v>
      </c>
      <c r="B287" s="48" t="str">
        <f>B284</f>
        <v>Трубопровод пропановой фракции с VCC до ПАО"НКНХ"Т-2/2
Рег.№ТТ-106(МЦК),</v>
      </c>
      <c r="C287" s="179" t="s">
        <v>170</v>
      </c>
      <c r="D287" s="49" t="s">
        <v>61</v>
      </c>
      <c r="E287" s="167">
        <f>E284</f>
        <v>9.9999999999999995E-8</v>
      </c>
      <c r="F287" s="168">
        <f>F284</f>
        <v>369</v>
      </c>
      <c r="G287" s="48">
        <v>0.60799999999999998</v>
      </c>
      <c r="H287" s="50">
        <f t="shared" si="476"/>
        <v>2.2435199999999998E-5</v>
      </c>
      <c r="I287" s="162">
        <f>I284</f>
        <v>20.53</v>
      </c>
      <c r="J287" s="171">
        <v>0</v>
      </c>
      <c r="K287" s="174" t="s">
        <v>188</v>
      </c>
      <c r="L287" s="178">
        <v>45390</v>
      </c>
      <c r="M287" s="92" t="str">
        <f t="shared" si="473"/>
        <v>С286</v>
      </c>
      <c r="N287" s="92" t="str">
        <f t="shared" si="473"/>
        <v>Трубопровод пропановой фракции с VCC до ПАО"НКНХ"Т-2/2
Рег.№ТТ-106(МЦК),</v>
      </c>
      <c r="O287" s="92" t="str">
        <f t="shared" si="474"/>
        <v>Полное-ликвидация</v>
      </c>
      <c r="P287" s="92" t="s">
        <v>85</v>
      </c>
      <c r="Q287" s="92" t="s">
        <v>85</v>
      </c>
      <c r="R287" s="92" t="s">
        <v>85</v>
      </c>
      <c r="S287" s="92" t="s">
        <v>85</v>
      </c>
      <c r="T287" s="92" t="s">
        <v>85</v>
      </c>
      <c r="U287" s="92" t="s">
        <v>85</v>
      </c>
      <c r="V287" s="92" t="s">
        <v>85</v>
      </c>
      <c r="W287" s="92" t="s">
        <v>85</v>
      </c>
      <c r="X287" s="92" t="s">
        <v>85</v>
      </c>
      <c r="Y287" s="92" t="s">
        <v>85</v>
      </c>
      <c r="Z287" s="92" t="s">
        <v>85</v>
      </c>
      <c r="AA287" s="92" t="s">
        <v>85</v>
      </c>
      <c r="AB287" s="92" t="s">
        <v>85</v>
      </c>
      <c r="AC287" s="92" t="s">
        <v>85</v>
      </c>
      <c r="AD287" s="92" t="s">
        <v>85</v>
      </c>
      <c r="AE287" s="92" t="s">
        <v>85</v>
      </c>
      <c r="AF287" s="92" t="s">
        <v>85</v>
      </c>
      <c r="AG287" s="92" t="s">
        <v>85</v>
      </c>
      <c r="AH287" s="92" t="s">
        <v>85</v>
      </c>
      <c r="AI287" t="s">
        <v>85</v>
      </c>
      <c r="AJ287" s="92">
        <v>0</v>
      </c>
      <c r="AK287" s="92">
        <v>0</v>
      </c>
      <c r="AL287" s="92">
        <f>AL284</f>
        <v>2.86</v>
      </c>
      <c r="AM287" s="92">
        <f>AM284</f>
        <v>2.7E-2</v>
      </c>
      <c r="AN287" s="92">
        <f>AN284</f>
        <v>20</v>
      </c>
      <c r="AO287" s="92"/>
      <c r="AP287" s="92"/>
      <c r="AQ287" s="93">
        <f>AM287*I287*0.1+AL287</f>
        <v>2.9154309999999999</v>
      </c>
      <c r="AR287" s="93">
        <f t="shared" si="477"/>
        <v>0.2915431</v>
      </c>
      <c r="AS287" s="94">
        <f t="shared" si="478"/>
        <v>0</v>
      </c>
      <c r="AT287" s="94">
        <f t="shared" si="479"/>
        <v>0.80174352500000001</v>
      </c>
      <c r="AU287" s="93">
        <f>1333*J285*POWER(10,-6)</f>
        <v>1.5872564200000001E-3</v>
      </c>
      <c r="AV287" s="94">
        <f t="shared" si="475"/>
        <v>4.0103048814199997</v>
      </c>
      <c r="AW287" s="95">
        <f t="shared" si="480"/>
        <v>0</v>
      </c>
      <c r="AX287" s="95">
        <f t="shared" si="481"/>
        <v>0</v>
      </c>
      <c r="AY287" s="95">
        <f t="shared" si="482"/>
        <v>8.9971992075633974E-5</v>
      </c>
    </row>
    <row r="288" spans="1:51" x14ac:dyDescent="0.3">
      <c r="A288" s="48" t="s">
        <v>722</v>
      </c>
      <c r="B288" s="48" t="str">
        <f>B284</f>
        <v>Трубопровод пропановой фракции с VCC до ПАО"НКНХ"Т-2/2
Рег.№ТТ-106(МЦК),</v>
      </c>
      <c r="C288" s="179" t="s">
        <v>195</v>
      </c>
      <c r="D288" s="49" t="s">
        <v>196</v>
      </c>
      <c r="E288" s="166">
        <v>4.9999999999999998E-7</v>
      </c>
      <c r="F288" s="168">
        <f>F284</f>
        <v>369</v>
      </c>
      <c r="G288" s="48">
        <v>3.5000000000000003E-2</v>
      </c>
      <c r="H288" s="50">
        <f t="shared" si="476"/>
        <v>6.4575000000000004E-6</v>
      </c>
      <c r="I288" s="162">
        <f>0.15*I284</f>
        <v>3.0794999999999999</v>
      </c>
      <c r="J288" s="169">
        <f>I288</f>
        <v>3.0794999999999999</v>
      </c>
      <c r="K288" s="174" t="s">
        <v>189</v>
      </c>
      <c r="L288" s="178">
        <v>3</v>
      </c>
      <c r="M288" s="92" t="str">
        <f t="shared" si="473"/>
        <v>С287</v>
      </c>
      <c r="N288" s="92" t="str">
        <f t="shared" si="473"/>
        <v>Трубопровод пропановой фракции с VCC до ПАО"НКНХ"Т-2/2
Рег.№ТТ-106(МЦК),</v>
      </c>
      <c r="O288" s="92" t="str">
        <f t="shared" si="474"/>
        <v>Частичное-факел</v>
      </c>
      <c r="P288" s="92" t="s">
        <v>85</v>
      </c>
      <c r="Q288" s="92" t="s">
        <v>85</v>
      </c>
      <c r="R288" s="92" t="s">
        <v>85</v>
      </c>
      <c r="S288" s="92" t="s">
        <v>85</v>
      </c>
      <c r="T288" s="92" t="s">
        <v>85</v>
      </c>
      <c r="U288" s="92" t="s">
        <v>85</v>
      </c>
      <c r="V288" s="92" t="s">
        <v>85</v>
      </c>
      <c r="W288" s="92" t="s">
        <v>85</v>
      </c>
      <c r="X288" s="92" t="s">
        <v>85</v>
      </c>
      <c r="Y288" s="92">
        <v>18</v>
      </c>
      <c r="Z288" s="92">
        <v>3</v>
      </c>
      <c r="AA288" s="92" t="s">
        <v>85</v>
      </c>
      <c r="AB288" s="92" t="s">
        <v>85</v>
      </c>
      <c r="AC288" s="92" t="s">
        <v>85</v>
      </c>
      <c r="AD288" s="92" t="s">
        <v>85</v>
      </c>
      <c r="AE288" s="92" t="s">
        <v>85</v>
      </c>
      <c r="AF288" s="92" t="s">
        <v>85</v>
      </c>
      <c r="AG288" s="92" t="s">
        <v>85</v>
      </c>
      <c r="AH288" s="92" t="s">
        <v>85</v>
      </c>
      <c r="AI288" t="s">
        <v>85</v>
      </c>
      <c r="AJ288" s="92">
        <v>0</v>
      </c>
      <c r="AK288" s="92">
        <v>2</v>
      </c>
      <c r="AL288" s="92">
        <f>0.1*$AL$2</f>
        <v>0.25</v>
      </c>
      <c r="AM288" s="92">
        <f>AM284</f>
        <v>2.7E-2</v>
      </c>
      <c r="AN288" s="92">
        <f>ROUNDUP(AN284/3,0)</f>
        <v>7</v>
      </c>
      <c r="AO288" s="92"/>
      <c r="AP288" s="92"/>
      <c r="AQ288" s="93">
        <f>AM288*I288+AL288</f>
        <v>0.33314650000000001</v>
      </c>
      <c r="AR288" s="93">
        <f t="shared" si="477"/>
        <v>3.3314650000000001E-2</v>
      </c>
      <c r="AS288" s="94">
        <f t="shared" si="478"/>
        <v>0.5</v>
      </c>
      <c r="AT288" s="94">
        <f t="shared" si="479"/>
        <v>0.2166152875</v>
      </c>
      <c r="AU288" s="93">
        <f>10068.2*J288*POWER(10,-6)</f>
        <v>3.1005021899999999E-2</v>
      </c>
      <c r="AV288" s="94">
        <f t="shared" si="475"/>
        <v>1.1140814593999999</v>
      </c>
      <c r="AW288" s="95">
        <f t="shared" si="480"/>
        <v>0</v>
      </c>
      <c r="AX288" s="95">
        <f t="shared" si="481"/>
        <v>1.2915000000000001E-5</v>
      </c>
      <c r="AY288" s="95">
        <f t="shared" si="482"/>
        <v>7.1941810240754997E-6</v>
      </c>
    </row>
    <row r="289" spans="1:51" x14ac:dyDescent="0.3">
      <c r="A289" s="48" t="s">
        <v>723</v>
      </c>
      <c r="B289" s="48" t="str">
        <f>B284</f>
        <v>Трубопровод пропановой фракции с VCC до ПАО"НКНХ"Т-2/2
Рег.№ТТ-106(МЦК),</v>
      </c>
      <c r="C289" s="179" t="s">
        <v>197</v>
      </c>
      <c r="D289" s="49" t="s">
        <v>198</v>
      </c>
      <c r="E289" s="167">
        <f>E288</f>
        <v>4.9999999999999998E-7</v>
      </c>
      <c r="F289" s="168">
        <v>635</v>
      </c>
      <c r="G289" s="48">
        <v>8.3000000000000001E-3</v>
      </c>
      <c r="H289" s="50">
        <f t="shared" si="476"/>
        <v>2.6352499999999999E-6</v>
      </c>
      <c r="I289" s="162">
        <f>I288</f>
        <v>3.0794999999999999</v>
      </c>
      <c r="J289" s="169">
        <f>J285*0.15</f>
        <v>0.17861100000000002</v>
      </c>
      <c r="K289" s="173" t="s">
        <v>200</v>
      </c>
      <c r="L289" s="230">
        <v>19</v>
      </c>
      <c r="M289" s="92" t="str">
        <f t="shared" si="473"/>
        <v>С288</v>
      </c>
      <c r="N289" s="92" t="str">
        <f t="shared" si="473"/>
        <v>Трубопровод пропановой фракции с VCC до ПАО"НКНХ"Т-2/2
Рег.№ТТ-106(МЦК),</v>
      </c>
      <c r="O289" s="92" t="str">
        <f t="shared" si="474"/>
        <v>Частичное-взрыв</v>
      </c>
      <c r="P289" s="92" t="s">
        <v>85</v>
      </c>
      <c r="Q289" s="92" t="s">
        <v>85</v>
      </c>
      <c r="R289" s="92" t="s">
        <v>85</v>
      </c>
      <c r="S289" s="92" t="s">
        <v>85</v>
      </c>
      <c r="T289" s="92">
        <v>0</v>
      </c>
      <c r="U289" s="92">
        <v>36.1</v>
      </c>
      <c r="V289" s="92">
        <v>102.6</v>
      </c>
      <c r="W289" s="92">
        <v>261.10000000000002</v>
      </c>
      <c r="X289" s="92">
        <v>441.1</v>
      </c>
      <c r="Y289" s="92" t="s">
        <v>85</v>
      </c>
      <c r="Z289" s="92" t="s">
        <v>85</v>
      </c>
      <c r="AA289" s="92" t="s">
        <v>85</v>
      </c>
      <c r="AB289" s="92" t="s">
        <v>85</v>
      </c>
      <c r="AC289" s="92" t="s">
        <v>85</v>
      </c>
      <c r="AD289" s="92" t="s">
        <v>85</v>
      </c>
      <c r="AE289" s="92" t="s">
        <v>85</v>
      </c>
      <c r="AF289" s="92" t="s">
        <v>85</v>
      </c>
      <c r="AG289" s="92" t="s">
        <v>85</v>
      </c>
      <c r="AH289" s="92" t="s">
        <v>85</v>
      </c>
      <c r="AI289" t="s">
        <v>85</v>
      </c>
      <c r="AJ289" s="92">
        <v>0</v>
      </c>
      <c r="AK289" s="92">
        <v>1</v>
      </c>
      <c r="AL289" s="92">
        <f>0.1*$AL$2</f>
        <v>0.25</v>
      </c>
      <c r="AM289" s="92">
        <f>AM284</f>
        <v>2.7E-2</v>
      </c>
      <c r="AN289" s="92">
        <f>AN288</f>
        <v>7</v>
      </c>
      <c r="AO289" s="92"/>
      <c r="AP289" s="92"/>
      <c r="AQ289" s="93">
        <f t="shared" ref="AQ289:AQ290" si="483">AM289*I289+AL289</f>
        <v>0.33314650000000001</v>
      </c>
      <c r="AR289" s="93">
        <f t="shared" si="477"/>
        <v>3.3314650000000001E-2</v>
      </c>
      <c r="AS289" s="94">
        <f t="shared" si="478"/>
        <v>0.25</v>
      </c>
      <c r="AT289" s="94">
        <f t="shared" si="479"/>
        <v>0.1541152875</v>
      </c>
      <c r="AU289" s="93">
        <f>10068.2*J289*POWER(10,-6)*10</f>
        <v>1.7982912702000003E-2</v>
      </c>
      <c r="AV289" s="94">
        <f t="shared" si="475"/>
        <v>0.78855935020200008</v>
      </c>
      <c r="AW289" s="95">
        <f t="shared" si="480"/>
        <v>0</v>
      </c>
      <c r="AX289" s="95">
        <f t="shared" si="481"/>
        <v>2.6352499999999999E-6</v>
      </c>
      <c r="AY289" s="95">
        <f t="shared" si="482"/>
        <v>2.0780510276198206E-6</v>
      </c>
    </row>
    <row r="290" spans="1:51" x14ac:dyDescent="0.3">
      <c r="A290" s="48" t="s">
        <v>724</v>
      </c>
      <c r="B290" s="48" t="str">
        <f>B284</f>
        <v>Трубопровод пропановой фракции с VCC до ПАО"НКНХ"Т-2/2
Рег.№ТТ-106(МЦК),</v>
      </c>
      <c r="C290" s="179" t="s">
        <v>172</v>
      </c>
      <c r="D290" s="49" t="s">
        <v>174</v>
      </c>
      <c r="E290" s="167">
        <f>E288</f>
        <v>4.9999999999999998E-7</v>
      </c>
      <c r="F290" s="168">
        <f>F284</f>
        <v>369</v>
      </c>
      <c r="G290" s="48">
        <v>2.64E-2</v>
      </c>
      <c r="H290" s="50">
        <f t="shared" si="476"/>
        <v>4.8707999999999992E-6</v>
      </c>
      <c r="I290" s="162">
        <f>0.15*I284</f>
        <v>3.0794999999999999</v>
      </c>
      <c r="J290" s="169">
        <f>J286*0.15</f>
        <v>0.92384999999999995</v>
      </c>
      <c r="K290" s="174"/>
      <c r="L290" s="178"/>
      <c r="M290" s="92" t="str">
        <f t="shared" si="473"/>
        <v>С289</v>
      </c>
      <c r="N290" s="92" t="str">
        <f t="shared" si="473"/>
        <v>Трубопровод пропановой фракции с VCC до ПАО"НКНХ"Т-2/2
Рег.№ТТ-106(МЦК),</v>
      </c>
      <c r="O290" s="92" t="str">
        <f t="shared" si="474"/>
        <v>Частичное-пожар-вспышка</v>
      </c>
      <c r="P290" s="92" t="s">
        <v>85</v>
      </c>
      <c r="Q290" s="92" t="s">
        <v>85</v>
      </c>
      <c r="R290" s="92" t="s">
        <v>85</v>
      </c>
      <c r="S290" s="92" t="s">
        <v>85</v>
      </c>
      <c r="T290" s="92" t="s">
        <v>85</v>
      </c>
      <c r="U290" s="92" t="s">
        <v>85</v>
      </c>
      <c r="V290" s="92" t="s">
        <v>85</v>
      </c>
      <c r="W290" s="92" t="s">
        <v>85</v>
      </c>
      <c r="X290" s="92" t="s">
        <v>85</v>
      </c>
      <c r="Y290" s="92" t="s">
        <v>85</v>
      </c>
      <c r="Z290" s="92" t="s">
        <v>85</v>
      </c>
      <c r="AA290" s="92">
        <v>32.65</v>
      </c>
      <c r="AB290" s="92">
        <v>39.18</v>
      </c>
      <c r="AC290" s="92" t="s">
        <v>85</v>
      </c>
      <c r="AD290" s="92" t="s">
        <v>85</v>
      </c>
      <c r="AE290" s="92" t="s">
        <v>85</v>
      </c>
      <c r="AF290" s="92" t="s">
        <v>85</v>
      </c>
      <c r="AG290" s="92" t="s">
        <v>85</v>
      </c>
      <c r="AH290" s="92" t="s">
        <v>85</v>
      </c>
      <c r="AI290" t="s">
        <v>85</v>
      </c>
      <c r="AJ290" s="92">
        <v>0</v>
      </c>
      <c r="AK290" s="92">
        <v>1</v>
      </c>
      <c r="AL290" s="92">
        <f>0.1*$AL$2</f>
        <v>0.25</v>
      </c>
      <c r="AM290" s="92">
        <f>AM284</f>
        <v>2.7E-2</v>
      </c>
      <c r="AN290" s="92">
        <f>ROUNDUP(AN284/3,0)</f>
        <v>7</v>
      </c>
      <c r="AO290" s="92"/>
      <c r="AP290" s="92"/>
      <c r="AQ290" s="93">
        <f t="shared" si="483"/>
        <v>0.33314650000000001</v>
      </c>
      <c r="AR290" s="93">
        <f t="shared" si="477"/>
        <v>3.3314650000000001E-2</v>
      </c>
      <c r="AS290" s="94">
        <f t="shared" si="478"/>
        <v>0.25</v>
      </c>
      <c r="AT290" s="94">
        <f t="shared" si="479"/>
        <v>0.1541152875</v>
      </c>
      <c r="AU290" s="93">
        <f>10068.2*J290*POWER(10,-6)*10</f>
        <v>9.3015065699999996E-2</v>
      </c>
      <c r="AV290" s="94">
        <f t="shared" si="475"/>
        <v>0.8635915032</v>
      </c>
      <c r="AW290" s="95">
        <f t="shared" si="480"/>
        <v>0</v>
      </c>
      <c r="AX290" s="95">
        <f t="shared" si="481"/>
        <v>4.8707999999999992E-6</v>
      </c>
      <c r="AY290" s="95">
        <f t="shared" si="482"/>
        <v>4.2063814937865596E-6</v>
      </c>
    </row>
    <row r="291" spans="1:51" ht="15" thickBot="1" x14ac:dyDescent="0.35">
      <c r="A291" s="48" t="s">
        <v>725</v>
      </c>
      <c r="B291" s="48" t="str">
        <f>B284</f>
        <v>Трубопровод пропановой фракции с VCC до ПАО"НКНХ"Т-2/2
Рег.№ТТ-106(МЦК),</v>
      </c>
      <c r="C291" s="179" t="s">
        <v>173</v>
      </c>
      <c r="D291" s="49" t="s">
        <v>62</v>
      </c>
      <c r="E291" s="167">
        <f>E288</f>
        <v>4.9999999999999998E-7</v>
      </c>
      <c r="F291" s="168">
        <f>F284</f>
        <v>369</v>
      </c>
      <c r="G291" s="48">
        <v>0.93030000000000002</v>
      </c>
      <c r="H291" s="50">
        <f t="shared" si="476"/>
        <v>1.7164034999999999E-4</v>
      </c>
      <c r="I291" s="162">
        <f>0.15*I284</f>
        <v>3.0794999999999999</v>
      </c>
      <c r="J291" s="171">
        <v>0</v>
      </c>
      <c r="K291" s="175"/>
      <c r="L291" s="176"/>
      <c r="M291" s="92" t="str">
        <f t="shared" si="473"/>
        <v>С290</v>
      </c>
      <c r="N291" s="92" t="str">
        <f t="shared" si="473"/>
        <v>Трубопровод пропановой фракции с VCC до ПАО"НКНХ"Т-2/2
Рег.№ТТ-106(МЦК),</v>
      </c>
      <c r="O291" s="92" t="str">
        <f t="shared" si="474"/>
        <v>Частичное-ликвидация</v>
      </c>
      <c r="P291" s="92" t="s">
        <v>85</v>
      </c>
      <c r="Q291" s="92" t="s">
        <v>85</v>
      </c>
      <c r="R291" s="92" t="s">
        <v>85</v>
      </c>
      <c r="S291" s="92" t="s">
        <v>85</v>
      </c>
      <c r="T291" s="92" t="s">
        <v>85</v>
      </c>
      <c r="U291" s="92" t="s">
        <v>85</v>
      </c>
      <c r="V291" s="92" t="s">
        <v>85</v>
      </c>
      <c r="W291" s="92" t="s">
        <v>85</v>
      </c>
      <c r="X291" s="92" t="s">
        <v>85</v>
      </c>
      <c r="Y291" s="92" t="s">
        <v>85</v>
      </c>
      <c r="Z291" s="92" t="s">
        <v>85</v>
      </c>
      <c r="AA291" s="92" t="s">
        <v>85</v>
      </c>
      <c r="AB291" s="92" t="s">
        <v>85</v>
      </c>
      <c r="AC291" s="92" t="s">
        <v>85</v>
      </c>
      <c r="AD291" s="92" t="s">
        <v>85</v>
      </c>
      <c r="AE291" s="92" t="s">
        <v>85</v>
      </c>
      <c r="AF291" s="92" t="s">
        <v>85</v>
      </c>
      <c r="AG291" s="92" t="s">
        <v>85</v>
      </c>
      <c r="AH291" s="92" t="s">
        <v>85</v>
      </c>
      <c r="AI291" t="s">
        <v>85</v>
      </c>
      <c r="AJ291" s="92">
        <v>0</v>
      </c>
      <c r="AK291" s="92">
        <v>0</v>
      </c>
      <c r="AL291" s="92">
        <f>0.1*$AL$2</f>
        <v>0.25</v>
      </c>
      <c r="AM291" s="92">
        <f>AM284</f>
        <v>2.7E-2</v>
      </c>
      <c r="AN291" s="92">
        <f>ROUNDUP(AN284/3,0)</f>
        <v>7</v>
      </c>
      <c r="AO291" s="92"/>
      <c r="AP291" s="92"/>
      <c r="AQ291" s="93">
        <f>AM291*I291*0.1+AL291</f>
        <v>0.25831464999999998</v>
      </c>
      <c r="AR291" s="93">
        <f t="shared" si="477"/>
        <v>2.5831464999999998E-2</v>
      </c>
      <c r="AS291" s="94">
        <f t="shared" si="478"/>
        <v>0</v>
      </c>
      <c r="AT291" s="94">
        <f t="shared" si="479"/>
        <v>7.1036528749999994E-2</v>
      </c>
      <c r="AU291" s="93">
        <f>1333*J290*POWER(10,-6)</f>
        <v>1.2314920499999998E-3</v>
      </c>
      <c r="AV291" s="94">
        <f t="shared" si="475"/>
        <v>0.35641413579999998</v>
      </c>
      <c r="AW291" s="95">
        <f t="shared" si="480"/>
        <v>0</v>
      </c>
      <c r="AX291" s="95">
        <f t="shared" si="481"/>
        <v>0</v>
      </c>
      <c r="AY291" s="95">
        <f t="shared" si="482"/>
        <v>6.1175047013659522E-5</v>
      </c>
    </row>
    <row r="292" spans="1:51" s="241" customFormat="1" ht="18" customHeight="1" x14ac:dyDescent="0.3">
      <c r="A292" s="48" t="s">
        <v>726</v>
      </c>
      <c r="B292" s="330" t="s">
        <v>377</v>
      </c>
      <c r="C292" s="53" t="s">
        <v>349</v>
      </c>
      <c r="D292" s="234" t="s">
        <v>350</v>
      </c>
      <c r="E292" s="235">
        <v>9.9999999999999995E-7</v>
      </c>
      <c r="F292" s="233">
        <v>1</v>
      </c>
      <c r="G292" s="232">
        <v>0.05</v>
      </c>
      <c r="H292" s="236">
        <f>E292*F292*G292</f>
        <v>4.9999999999999998E-8</v>
      </c>
      <c r="I292" s="237">
        <v>36.03</v>
      </c>
      <c r="J292" s="238">
        <f>0.13*I292</f>
        <v>4.6839000000000004</v>
      </c>
      <c r="K292" s="239" t="s">
        <v>184</v>
      </c>
      <c r="L292" s="240">
        <f>15*I292</f>
        <v>540.45000000000005</v>
      </c>
      <c r="M292" s="241" t="str">
        <f t="shared" ref="M292:N300" si="484">A292</f>
        <v>С291</v>
      </c>
      <c r="N292" s="241" t="str">
        <f t="shared" si="484"/>
        <v>Отпарная колонна поз. К-202, Рег. №ТО-315(У),
Учетный номер – №43-20-4704 ОК(НХС) Заводской № L5CO029-00</v>
      </c>
      <c r="O292" s="241" t="str">
        <f t="shared" ref="O292:O299" si="485">D292</f>
        <v>Полное-огенный шар</v>
      </c>
      <c r="P292" s="241" t="s">
        <v>85</v>
      </c>
      <c r="Q292" s="241" t="s">
        <v>85</v>
      </c>
      <c r="R292" s="241" t="s">
        <v>85</v>
      </c>
      <c r="S292" s="241" t="s">
        <v>85</v>
      </c>
      <c r="T292" s="241" t="s">
        <v>85</v>
      </c>
      <c r="U292" s="241" t="s">
        <v>85</v>
      </c>
      <c r="V292" s="241" t="s">
        <v>85</v>
      </c>
      <c r="W292" s="241" t="s">
        <v>85</v>
      </c>
      <c r="X292" s="241" t="s">
        <v>85</v>
      </c>
      <c r="Y292" s="241" t="s">
        <v>85</v>
      </c>
      <c r="Z292" s="241" t="s">
        <v>85</v>
      </c>
      <c r="AA292" s="241" t="s">
        <v>85</v>
      </c>
      <c r="AB292" s="241" t="s">
        <v>85</v>
      </c>
      <c r="AC292" s="241" t="s">
        <v>85</v>
      </c>
      <c r="AD292" s="241" t="s">
        <v>85</v>
      </c>
      <c r="AE292" s="241">
        <v>55</v>
      </c>
      <c r="AF292" s="241">
        <v>90</v>
      </c>
      <c r="AG292" s="241">
        <v>111</v>
      </c>
      <c r="AH292" s="241">
        <v>146.5</v>
      </c>
      <c r="AI292" s="241" t="s">
        <v>85</v>
      </c>
      <c r="AJ292" s="242">
        <v>2</v>
      </c>
      <c r="AK292" s="242">
        <v>5</v>
      </c>
      <c r="AL292" s="243">
        <v>5.36</v>
      </c>
      <c r="AM292" s="243">
        <v>2.5000000000000001E-2</v>
      </c>
      <c r="AN292" s="243">
        <v>5</v>
      </c>
      <c r="AQ292" s="244">
        <f>AM292*I292+AL292</f>
        <v>6.2607500000000007</v>
      </c>
      <c r="AR292" s="244">
        <f>0.1*AQ292</f>
        <v>0.62607500000000016</v>
      </c>
      <c r="AS292" s="245">
        <f>AJ292*3+0.25*AK292</f>
        <v>7.25</v>
      </c>
      <c r="AT292" s="245">
        <f>SUM(AQ292:AS292)/4</f>
        <v>3.5342062500000004</v>
      </c>
      <c r="AU292" s="244">
        <f>10068.2*J292*POWER(10,-6)</f>
        <v>4.7158441980000007E-2</v>
      </c>
      <c r="AV292" s="245">
        <f t="shared" ref="AV292:AV300" si="486">AU292+AT292+AS292+AR292+AQ292</f>
        <v>17.718189691980001</v>
      </c>
      <c r="AW292" s="246">
        <f>AJ292*H292</f>
        <v>9.9999999999999995E-8</v>
      </c>
      <c r="AX292" s="246">
        <f>H292*AK292</f>
        <v>2.4999999999999999E-7</v>
      </c>
      <c r="AY292" s="246">
        <f>H292*AV292</f>
        <v>8.8590948459900005E-7</v>
      </c>
    </row>
    <row r="293" spans="1:51" s="241" customFormat="1" x14ac:dyDescent="0.3">
      <c r="A293" s="48" t="s">
        <v>727</v>
      </c>
      <c r="B293" s="232" t="str">
        <f>B292</f>
        <v>Отпарная колонна поз. К-202, Рег. №ТО-315(У),
Учетный номер – №43-20-4704 ОК(НХС) Заводской № L5CO029-00</v>
      </c>
      <c r="C293" s="53" t="s">
        <v>211</v>
      </c>
      <c r="D293" s="234" t="s">
        <v>63</v>
      </c>
      <c r="E293" s="247">
        <f>E292</f>
        <v>9.9999999999999995E-7</v>
      </c>
      <c r="F293" s="248">
        <f>F292</f>
        <v>1</v>
      </c>
      <c r="G293" s="232">
        <v>0.19</v>
      </c>
      <c r="H293" s="236">
        <f t="shared" ref="H293:H300" si="487">E293*F293*G293</f>
        <v>1.8999999999999998E-7</v>
      </c>
      <c r="I293" s="249">
        <f>I292</f>
        <v>36.03</v>
      </c>
      <c r="J293" s="257">
        <v>0.55000000000000004</v>
      </c>
      <c r="K293" s="250" t="s">
        <v>185</v>
      </c>
      <c r="L293" s="251">
        <v>2</v>
      </c>
      <c r="M293" s="241" t="str">
        <f t="shared" si="484"/>
        <v>С292</v>
      </c>
      <c r="N293" s="241" t="str">
        <f t="shared" si="484"/>
        <v>Отпарная колонна поз. К-202, Рег. №ТО-315(У),
Учетный номер – №43-20-4704 ОК(НХС) Заводской № L5CO029-00</v>
      </c>
      <c r="O293" s="241" t="str">
        <f t="shared" si="485"/>
        <v>Полное-взрыв</v>
      </c>
      <c r="P293" s="241" t="s">
        <v>85</v>
      </c>
      <c r="Q293" s="241" t="s">
        <v>85</v>
      </c>
      <c r="R293" s="241" t="s">
        <v>85</v>
      </c>
      <c r="S293" s="241" t="s">
        <v>85</v>
      </c>
      <c r="T293" s="241">
        <v>0</v>
      </c>
      <c r="U293" s="241">
        <v>52.6</v>
      </c>
      <c r="V293" s="241">
        <v>149.6</v>
      </c>
      <c r="W293" s="241">
        <v>379.6</v>
      </c>
      <c r="X293" s="241">
        <v>641.6</v>
      </c>
      <c r="Y293" s="241" t="s">
        <v>85</v>
      </c>
      <c r="Z293" s="241" t="s">
        <v>85</v>
      </c>
      <c r="AA293" s="241" t="s">
        <v>85</v>
      </c>
      <c r="AB293" s="241" t="s">
        <v>85</v>
      </c>
      <c r="AC293" s="241" t="s">
        <v>85</v>
      </c>
      <c r="AD293" s="241" t="s">
        <v>85</v>
      </c>
      <c r="AE293" s="241" t="s">
        <v>85</v>
      </c>
      <c r="AF293" s="241" t="s">
        <v>85</v>
      </c>
      <c r="AG293" s="241" t="s">
        <v>85</v>
      </c>
      <c r="AH293" s="241" t="s">
        <v>85</v>
      </c>
      <c r="AI293" s="241" t="s">
        <v>85</v>
      </c>
      <c r="AJ293" s="242">
        <v>3</v>
      </c>
      <c r="AK293" s="242">
        <v>8</v>
      </c>
      <c r="AL293" s="241">
        <f>AL292</f>
        <v>5.36</v>
      </c>
      <c r="AM293" s="241">
        <f>AM292</f>
        <v>2.5000000000000001E-2</v>
      </c>
      <c r="AN293" s="241">
        <f>AN292</f>
        <v>5</v>
      </c>
      <c r="AQ293" s="244">
        <f>AM293*I293+AL293</f>
        <v>6.2607500000000007</v>
      </c>
      <c r="AR293" s="244">
        <f t="shared" ref="AR293:AR299" si="488">0.1*AQ293</f>
        <v>0.62607500000000016</v>
      </c>
      <c r="AS293" s="245">
        <f t="shared" ref="AS293:AS299" si="489">AJ293*3+0.25*AK293</f>
        <v>11</v>
      </c>
      <c r="AT293" s="245">
        <f t="shared" ref="AT293:AT299" si="490">SUM(AQ293:AS293)/4</f>
        <v>4.4717062500000004</v>
      </c>
      <c r="AU293" s="244">
        <f>10068.2*J293*POWER(10,-6)*10</f>
        <v>5.537510000000001E-2</v>
      </c>
      <c r="AV293" s="245">
        <f t="shared" si="486"/>
        <v>22.413906350000001</v>
      </c>
      <c r="AW293" s="246">
        <f t="shared" ref="AW293:AW299" si="491">AJ293*H293</f>
        <v>5.6999999999999994E-7</v>
      </c>
      <c r="AX293" s="246">
        <f t="shared" ref="AX293:AX299" si="492">H293*AK293</f>
        <v>1.5199999999999998E-6</v>
      </c>
      <c r="AY293" s="246">
        <f t="shared" ref="AY293" si="493">H293*AV293</f>
        <v>4.2586422064999995E-6</v>
      </c>
    </row>
    <row r="294" spans="1:51" s="241" customFormat="1" x14ac:dyDescent="0.3">
      <c r="A294" s="48" t="s">
        <v>728</v>
      </c>
      <c r="B294" s="232" t="str">
        <f>B292</f>
        <v>Отпарная колонна поз. К-202, Рег. №ТО-315(У),
Учетный номер – №43-20-4704 ОК(НХС) Заводской № L5CO029-00</v>
      </c>
      <c r="C294" s="53" t="s">
        <v>254</v>
      </c>
      <c r="D294" s="234" t="s">
        <v>61</v>
      </c>
      <c r="E294" s="247">
        <f>E292</f>
        <v>9.9999999999999995E-7</v>
      </c>
      <c r="F294" s="248">
        <f t="shared" ref="F294:F300" si="494">F293</f>
        <v>1</v>
      </c>
      <c r="G294" s="232">
        <v>0.76</v>
      </c>
      <c r="H294" s="236">
        <f t="shared" si="487"/>
        <v>7.5999999999999992E-7</v>
      </c>
      <c r="I294" s="249">
        <f>I292</f>
        <v>36.03</v>
      </c>
      <c r="J294" s="238">
        <v>0</v>
      </c>
      <c r="K294" s="250" t="s">
        <v>186</v>
      </c>
      <c r="L294" s="251">
        <v>10</v>
      </c>
      <c r="M294" s="241" t="str">
        <f t="shared" si="484"/>
        <v>С293</v>
      </c>
      <c r="N294" s="241" t="str">
        <f t="shared" si="484"/>
        <v>Отпарная колонна поз. К-202, Рег. №ТО-315(У),
Учетный номер – №43-20-4704 ОК(НХС) Заводской № L5CO029-00</v>
      </c>
      <c r="O294" s="241" t="str">
        <f t="shared" si="485"/>
        <v>Полное-ликвидация</v>
      </c>
      <c r="P294" s="241" t="s">
        <v>85</v>
      </c>
      <c r="Q294" s="241" t="s">
        <v>85</v>
      </c>
      <c r="R294" s="241" t="s">
        <v>85</v>
      </c>
      <c r="S294" s="241" t="s">
        <v>85</v>
      </c>
      <c r="T294" s="241" t="s">
        <v>85</v>
      </c>
      <c r="U294" s="241" t="s">
        <v>85</v>
      </c>
      <c r="V294" s="241" t="s">
        <v>85</v>
      </c>
      <c r="W294" s="241" t="s">
        <v>85</v>
      </c>
      <c r="X294" s="241" t="s">
        <v>85</v>
      </c>
      <c r="Y294" s="241" t="s">
        <v>85</v>
      </c>
      <c r="Z294" s="241" t="s">
        <v>85</v>
      </c>
      <c r="AA294" s="241" t="s">
        <v>85</v>
      </c>
      <c r="AB294" s="241" t="s">
        <v>85</v>
      </c>
      <c r="AC294" s="241" t="s">
        <v>85</v>
      </c>
      <c r="AD294" s="241" t="s">
        <v>85</v>
      </c>
      <c r="AE294" s="241" t="s">
        <v>85</v>
      </c>
      <c r="AF294" s="241" t="s">
        <v>85</v>
      </c>
      <c r="AG294" s="241" t="s">
        <v>85</v>
      </c>
      <c r="AH294" s="241" t="s">
        <v>85</v>
      </c>
      <c r="AI294" s="241" t="s">
        <v>85</v>
      </c>
      <c r="AJ294" s="241">
        <v>0</v>
      </c>
      <c r="AK294" s="241">
        <v>0</v>
      </c>
      <c r="AL294" s="241">
        <f>AL292</f>
        <v>5.36</v>
      </c>
      <c r="AM294" s="241">
        <f>AM292</f>
        <v>2.5000000000000001E-2</v>
      </c>
      <c r="AN294" s="241">
        <f>AN292</f>
        <v>5</v>
      </c>
      <c r="AQ294" s="244">
        <f>AM294*I294*0.1+AL294</f>
        <v>5.450075</v>
      </c>
      <c r="AR294" s="244">
        <f t="shared" si="488"/>
        <v>0.54500749999999998</v>
      </c>
      <c r="AS294" s="245">
        <f t="shared" si="489"/>
        <v>0</v>
      </c>
      <c r="AT294" s="245">
        <f t="shared" si="490"/>
        <v>1.4987706249999999</v>
      </c>
      <c r="AU294" s="244">
        <f>1333*J292*POWER(10,-6)</f>
        <v>6.2436386999999999E-3</v>
      </c>
      <c r="AV294" s="245">
        <f t="shared" si="486"/>
        <v>7.5000967637000002</v>
      </c>
      <c r="AW294" s="246">
        <f t="shared" si="491"/>
        <v>0</v>
      </c>
      <c r="AX294" s="246">
        <f t="shared" si="492"/>
        <v>0</v>
      </c>
      <c r="AY294" s="246">
        <f>H294*AV294</f>
        <v>5.7000735404119994E-6</v>
      </c>
    </row>
    <row r="295" spans="1:51" s="241" customFormat="1" x14ac:dyDescent="0.3">
      <c r="A295" s="48" t="s">
        <v>729</v>
      </c>
      <c r="B295" s="232" t="str">
        <f>B292</f>
        <v>Отпарная колонна поз. К-202, Рег. №ТО-315(У),
Учетный номер – №43-20-4704 ОК(НХС) Заводской № L5CO029-00</v>
      </c>
      <c r="C295" s="53" t="s">
        <v>222</v>
      </c>
      <c r="D295" s="234" t="s">
        <v>223</v>
      </c>
      <c r="E295" s="235">
        <v>1.0000000000000001E-5</v>
      </c>
      <c r="F295" s="248">
        <f t="shared" si="494"/>
        <v>1</v>
      </c>
      <c r="G295" s="232">
        <v>4.0000000000000008E-2</v>
      </c>
      <c r="H295" s="236">
        <f t="shared" si="487"/>
        <v>4.0000000000000009E-7</v>
      </c>
      <c r="I295" s="249">
        <f>0.15*I292</f>
        <v>5.4044999999999996</v>
      </c>
      <c r="J295" s="238">
        <f>I295</f>
        <v>5.4044999999999996</v>
      </c>
      <c r="K295" s="250" t="s">
        <v>188</v>
      </c>
      <c r="L295" s="251">
        <v>45390</v>
      </c>
      <c r="M295" s="241" t="str">
        <f t="shared" si="484"/>
        <v>С294</v>
      </c>
      <c r="N295" s="241" t="str">
        <f t="shared" si="484"/>
        <v>Отпарная колонна поз. К-202, Рег. №ТО-315(У),
Учетный номер – №43-20-4704 ОК(НХС) Заводской № L5CO029-00</v>
      </c>
      <c r="O295" s="241" t="str">
        <f t="shared" si="485"/>
        <v>Частичное факел</v>
      </c>
      <c r="P295" s="241" t="s">
        <v>85</v>
      </c>
      <c r="Q295" s="241" t="s">
        <v>85</v>
      </c>
      <c r="R295" s="241" t="s">
        <v>85</v>
      </c>
      <c r="S295" s="241" t="s">
        <v>85</v>
      </c>
      <c r="T295" s="241" t="s">
        <v>85</v>
      </c>
      <c r="U295" s="241" t="s">
        <v>85</v>
      </c>
      <c r="V295" s="241" t="s">
        <v>85</v>
      </c>
      <c r="W295" s="241" t="s">
        <v>85</v>
      </c>
      <c r="X295" s="241" t="s">
        <v>85</v>
      </c>
      <c r="Y295" s="241">
        <v>37</v>
      </c>
      <c r="Z295" s="241">
        <v>6</v>
      </c>
      <c r="AA295" s="241" t="s">
        <v>85</v>
      </c>
      <c r="AB295" s="241" t="s">
        <v>85</v>
      </c>
      <c r="AC295" s="241" t="s">
        <v>85</v>
      </c>
      <c r="AD295" s="241" t="s">
        <v>85</v>
      </c>
      <c r="AE295" s="241" t="s">
        <v>85</v>
      </c>
      <c r="AF295" s="241" t="s">
        <v>85</v>
      </c>
      <c r="AG295" s="241" t="s">
        <v>85</v>
      </c>
      <c r="AH295" s="241" t="s">
        <v>85</v>
      </c>
      <c r="AI295" s="241" t="s">
        <v>85</v>
      </c>
      <c r="AJ295" s="241">
        <v>1</v>
      </c>
      <c r="AK295" s="241">
        <v>1</v>
      </c>
      <c r="AL295" s="241">
        <f>0.1*$AL292</f>
        <v>0.53600000000000003</v>
      </c>
      <c r="AM295" s="241">
        <f>AM293</f>
        <v>2.5000000000000001E-2</v>
      </c>
      <c r="AN295" s="241">
        <f>AN292</f>
        <v>5</v>
      </c>
      <c r="AQ295" s="244">
        <f>AM295*I295*0.1+AL295</f>
        <v>0.54951125000000001</v>
      </c>
      <c r="AR295" s="244">
        <f t="shared" si="488"/>
        <v>5.4951125000000003E-2</v>
      </c>
      <c r="AS295" s="245">
        <f t="shared" si="489"/>
        <v>3.25</v>
      </c>
      <c r="AT295" s="245">
        <f t="shared" si="490"/>
        <v>0.96361559374999994</v>
      </c>
      <c r="AU295" s="244">
        <f>10068.2*J295*POWER(10,-6)</f>
        <v>5.4413586899999998E-2</v>
      </c>
      <c r="AV295" s="245">
        <f t="shared" si="486"/>
        <v>4.8724915556499999</v>
      </c>
      <c r="AW295" s="246">
        <f t="shared" si="491"/>
        <v>4.0000000000000009E-7</v>
      </c>
      <c r="AX295" s="246">
        <f t="shared" si="492"/>
        <v>4.0000000000000009E-7</v>
      </c>
      <c r="AY295" s="246">
        <f t="shared" ref="AY295:AY299" si="495">H295*AV295</f>
        <v>1.9489966222600003E-6</v>
      </c>
    </row>
    <row r="296" spans="1:51" s="241" customFormat="1" x14ac:dyDescent="0.3">
      <c r="A296" s="48" t="s">
        <v>730</v>
      </c>
      <c r="B296" s="232" t="str">
        <f>B292</f>
        <v>Отпарная колонна поз. К-202, Рег. №ТО-315(У),
Учетный номер – №43-20-4704 ОК(НХС) Заводской № L5CO029-00</v>
      </c>
      <c r="C296" s="53" t="s">
        <v>255</v>
      </c>
      <c r="D296" s="234" t="s">
        <v>62</v>
      </c>
      <c r="E296" s="247">
        <f>E295</f>
        <v>1.0000000000000001E-5</v>
      </c>
      <c r="F296" s="248">
        <f t="shared" si="494"/>
        <v>1</v>
      </c>
      <c r="G296" s="232">
        <v>0.16000000000000003</v>
      </c>
      <c r="H296" s="236">
        <f t="shared" si="487"/>
        <v>1.6000000000000004E-6</v>
      </c>
      <c r="I296" s="249">
        <f>0.15*I292</f>
        <v>5.4044999999999996</v>
      </c>
      <c r="J296" s="238">
        <v>0</v>
      </c>
      <c r="K296" s="250" t="s">
        <v>189</v>
      </c>
      <c r="L296" s="251">
        <v>3</v>
      </c>
      <c r="M296" s="241" t="str">
        <f t="shared" si="484"/>
        <v>С295</v>
      </c>
      <c r="N296" s="241" t="str">
        <f t="shared" si="484"/>
        <v>Отпарная колонна поз. К-202, Рег. №ТО-315(У),
Учетный номер – №43-20-4704 ОК(НХС) Заводской № L5CO029-00</v>
      </c>
      <c r="O296" s="241" t="str">
        <f t="shared" si="485"/>
        <v>Частичное-ликвидация</v>
      </c>
      <c r="P296" s="241" t="s">
        <v>85</v>
      </c>
      <c r="Q296" s="241" t="s">
        <v>85</v>
      </c>
      <c r="R296" s="241" t="s">
        <v>85</v>
      </c>
      <c r="S296" s="241" t="s">
        <v>85</v>
      </c>
      <c r="T296" s="241" t="s">
        <v>85</v>
      </c>
      <c r="U296" s="241" t="s">
        <v>85</v>
      </c>
      <c r="V296" s="241" t="s">
        <v>85</v>
      </c>
      <c r="W296" s="241" t="s">
        <v>85</v>
      </c>
      <c r="X296" s="241" t="s">
        <v>85</v>
      </c>
      <c r="Y296" s="241" t="s">
        <v>85</v>
      </c>
      <c r="Z296" s="241" t="s">
        <v>85</v>
      </c>
      <c r="AA296" s="241" t="s">
        <v>85</v>
      </c>
      <c r="AB296" s="241" t="s">
        <v>85</v>
      </c>
      <c r="AC296" s="241" t="s">
        <v>85</v>
      </c>
      <c r="AD296" s="241" t="s">
        <v>85</v>
      </c>
      <c r="AE296" s="241" t="s">
        <v>85</v>
      </c>
      <c r="AF296" s="241" t="s">
        <v>85</v>
      </c>
      <c r="AG296" s="241" t="s">
        <v>85</v>
      </c>
      <c r="AH296" s="241" t="s">
        <v>85</v>
      </c>
      <c r="AI296" s="241" t="s">
        <v>85</v>
      </c>
      <c r="AJ296" s="241">
        <v>0</v>
      </c>
      <c r="AK296" s="241">
        <v>1</v>
      </c>
      <c r="AL296" s="241">
        <f t="shared" ref="AL296:AL299" si="496">0.1*$AL293</f>
        <v>0.53600000000000003</v>
      </c>
      <c r="AM296" s="241">
        <f>AM292</f>
        <v>2.5000000000000001E-2</v>
      </c>
      <c r="AN296" s="241">
        <f>ROUNDUP(AN292/3,0)</f>
        <v>2</v>
      </c>
      <c r="AQ296" s="244">
        <f>AM296*I296+AL296</f>
        <v>0.6711125</v>
      </c>
      <c r="AR296" s="244">
        <f t="shared" si="488"/>
        <v>6.7111249999999997E-2</v>
      </c>
      <c r="AS296" s="245">
        <f t="shared" si="489"/>
        <v>0.25</v>
      </c>
      <c r="AT296" s="245">
        <f t="shared" si="490"/>
        <v>0.24705593749999999</v>
      </c>
      <c r="AU296" s="244">
        <f>1333*J293*POWER(10,-6)*10</f>
        <v>7.3315000000000003E-3</v>
      </c>
      <c r="AV296" s="245">
        <f t="shared" si="486"/>
        <v>1.2426111874999999</v>
      </c>
      <c r="AW296" s="246">
        <f t="shared" si="491"/>
        <v>0</v>
      </c>
      <c r="AX296" s="246">
        <f t="shared" si="492"/>
        <v>1.6000000000000004E-6</v>
      </c>
      <c r="AY296" s="246">
        <f t="shared" si="495"/>
        <v>1.9881779000000002E-6</v>
      </c>
    </row>
    <row r="297" spans="1:51" s="241" customFormat="1" x14ac:dyDescent="0.3">
      <c r="A297" s="48" t="s">
        <v>731</v>
      </c>
      <c r="B297" s="232" t="str">
        <f>B292</f>
        <v>Отпарная колонна поз. К-202, Рег. №ТО-315(У),
Учетный номер – №43-20-4704 ОК(НХС) Заводской № L5CO029-00</v>
      </c>
      <c r="C297" s="53" t="s">
        <v>224</v>
      </c>
      <c r="D297" s="234" t="s">
        <v>223</v>
      </c>
      <c r="E297" s="247">
        <f>E296</f>
        <v>1.0000000000000001E-5</v>
      </c>
      <c r="F297" s="248">
        <f t="shared" si="494"/>
        <v>1</v>
      </c>
      <c r="G297" s="232">
        <v>4.0000000000000008E-2</v>
      </c>
      <c r="H297" s="236">
        <f t="shared" si="487"/>
        <v>4.0000000000000009E-7</v>
      </c>
      <c r="I297" s="249">
        <f>I295*0.15</f>
        <v>0.81067499999999992</v>
      </c>
      <c r="J297" s="238">
        <f>I297</f>
        <v>0.81067499999999992</v>
      </c>
      <c r="K297" s="253" t="s">
        <v>200</v>
      </c>
      <c r="L297" s="254">
        <v>21</v>
      </c>
      <c r="M297" s="241" t="str">
        <f t="shared" si="484"/>
        <v>С296</v>
      </c>
      <c r="N297" s="241" t="str">
        <f t="shared" si="484"/>
        <v>Отпарная колонна поз. К-202, Рег. №ТО-315(У),
Учетный номер – №43-20-4704 ОК(НХС) Заводской № L5CO029-00</v>
      </c>
      <c r="O297" s="241" t="str">
        <f t="shared" si="485"/>
        <v>Частичное факел</v>
      </c>
      <c r="P297" s="241" t="s">
        <v>85</v>
      </c>
      <c r="Q297" s="241" t="s">
        <v>85</v>
      </c>
      <c r="R297" s="241" t="s">
        <v>85</v>
      </c>
      <c r="S297" s="241" t="s">
        <v>85</v>
      </c>
      <c r="T297" s="241" t="s">
        <v>85</v>
      </c>
      <c r="U297" s="241" t="s">
        <v>85</v>
      </c>
      <c r="V297" s="241" t="s">
        <v>85</v>
      </c>
      <c r="W297" s="241" t="s">
        <v>85</v>
      </c>
      <c r="X297" s="241" t="s">
        <v>85</v>
      </c>
      <c r="Y297" s="241">
        <v>11</v>
      </c>
      <c r="Z297" s="241">
        <v>2</v>
      </c>
      <c r="AA297" s="241" t="s">
        <v>85</v>
      </c>
      <c r="AB297" s="241" t="s">
        <v>85</v>
      </c>
      <c r="AC297" s="241" t="s">
        <v>85</v>
      </c>
      <c r="AD297" s="241" t="s">
        <v>85</v>
      </c>
      <c r="AE297" s="241" t="s">
        <v>85</v>
      </c>
      <c r="AF297" s="241" t="s">
        <v>85</v>
      </c>
      <c r="AG297" s="241" t="s">
        <v>85</v>
      </c>
      <c r="AH297" s="241" t="s">
        <v>85</v>
      </c>
      <c r="AI297" s="241" t="s">
        <v>85</v>
      </c>
      <c r="AJ297" s="241">
        <v>1</v>
      </c>
      <c r="AK297" s="241">
        <v>1</v>
      </c>
      <c r="AL297" s="241">
        <f t="shared" si="496"/>
        <v>0.53600000000000003</v>
      </c>
      <c r="AM297" s="241">
        <f>AM292</f>
        <v>2.5000000000000001E-2</v>
      </c>
      <c r="AN297" s="241">
        <f>AN296</f>
        <v>2</v>
      </c>
      <c r="AQ297" s="244">
        <f t="shared" ref="AQ297:AQ298" si="497">AM297*I297+AL297</f>
        <v>0.55626687500000005</v>
      </c>
      <c r="AR297" s="244">
        <f t="shared" si="488"/>
        <v>5.5626687500000008E-2</v>
      </c>
      <c r="AS297" s="245">
        <f t="shared" si="489"/>
        <v>3.25</v>
      </c>
      <c r="AT297" s="245">
        <f t="shared" si="490"/>
        <v>0.96547339062500004</v>
      </c>
      <c r="AU297" s="244">
        <f>10068.2*J297*POWER(10,-6)</f>
        <v>8.1620380349999994E-3</v>
      </c>
      <c r="AV297" s="245">
        <f t="shared" si="486"/>
        <v>4.8355289911600003</v>
      </c>
      <c r="AW297" s="246">
        <f t="shared" si="491"/>
        <v>4.0000000000000009E-7</v>
      </c>
      <c r="AX297" s="246">
        <f t="shared" si="492"/>
        <v>4.0000000000000009E-7</v>
      </c>
      <c r="AY297" s="246">
        <f t="shared" si="495"/>
        <v>1.9342115964640006E-6</v>
      </c>
    </row>
    <row r="298" spans="1:51" s="241" customFormat="1" x14ac:dyDescent="0.3">
      <c r="A298" s="48" t="s">
        <v>732</v>
      </c>
      <c r="B298" s="232" t="str">
        <f>B292</f>
        <v>Отпарная колонна поз. К-202, Рег. №ТО-315(У),
Учетный номер – №43-20-4704 ОК(НХС) Заводской № L5CO029-00</v>
      </c>
      <c r="C298" s="53" t="s">
        <v>225</v>
      </c>
      <c r="D298" s="234" t="s">
        <v>174</v>
      </c>
      <c r="E298" s="247">
        <f>E296</f>
        <v>1.0000000000000001E-5</v>
      </c>
      <c r="F298" s="248">
        <f t="shared" si="494"/>
        <v>1</v>
      </c>
      <c r="G298" s="232">
        <v>0.15200000000000002</v>
      </c>
      <c r="H298" s="236">
        <f t="shared" si="487"/>
        <v>1.5200000000000003E-6</v>
      </c>
      <c r="I298" s="249">
        <f>I295*0.15</f>
        <v>0.81067499999999992</v>
      </c>
      <c r="J298" s="238">
        <f>I298</f>
        <v>0.81067499999999992</v>
      </c>
      <c r="K298" s="250"/>
      <c r="L298" s="251"/>
      <c r="M298" s="241" t="str">
        <f t="shared" si="484"/>
        <v>С297</v>
      </c>
      <c r="N298" s="241" t="str">
        <f t="shared" si="484"/>
        <v>Отпарная колонна поз. К-202, Рег. №ТО-315(У),
Учетный номер – №43-20-4704 ОК(НХС) Заводской № L5CO029-00</v>
      </c>
      <c r="O298" s="241" t="str">
        <f t="shared" si="485"/>
        <v>Частичное-пожар-вспышка</v>
      </c>
      <c r="P298" s="241" t="s">
        <v>85</v>
      </c>
      <c r="Q298" s="241" t="s">
        <v>85</v>
      </c>
      <c r="R298" s="241" t="s">
        <v>85</v>
      </c>
      <c r="S298" s="241" t="s">
        <v>85</v>
      </c>
      <c r="T298" s="241" t="s">
        <v>85</v>
      </c>
      <c r="U298" s="241" t="s">
        <v>85</v>
      </c>
      <c r="V298" s="241" t="s">
        <v>85</v>
      </c>
      <c r="W298" s="241" t="s">
        <v>85</v>
      </c>
      <c r="X298" s="241" t="s">
        <v>85</v>
      </c>
      <c r="Y298" s="241" t="s">
        <v>85</v>
      </c>
      <c r="Z298" s="241" t="s">
        <v>85</v>
      </c>
      <c r="AA298" s="241">
        <v>31.28</v>
      </c>
      <c r="AB298" s="241">
        <v>37.54</v>
      </c>
      <c r="AC298" s="241" t="s">
        <v>85</v>
      </c>
      <c r="AD298" s="241" t="s">
        <v>85</v>
      </c>
      <c r="AE298" s="241" t="s">
        <v>85</v>
      </c>
      <c r="AF298" s="241" t="s">
        <v>85</v>
      </c>
      <c r="AG298" s="241" t="s">
        <v>85</v>
      </c>
      <c r="AH298" s="241" t="s">
        <v>85</v>
      </c>
      <c r="AI298" s="241" t="s">
        <v>85</v>
      </c>
      <c r="AJ298" s="241">
        <v>1</v>
      </c>
      <c r="AK298" s="241">
        <v>1</v>
      </c>
      <c r="AL298" s="241">
        <f t="shared" si="496"/>
        <v>5.3600000000000009E-2</v>
      </c>
      <c r="AM298" s="241">
        <f>AM292</f>
        <v>2.5000000000000001E-2</v>
      </c>
      <c r="AN298" s="241">
        <f>ROUNDUP(AN292/3,0)</f>
        <v>2</v>
      </c>
      <c r="AQ298" s="244">
        <f t="shared" si="497"/>
        <v>7.3866875000000012E-2</v>
      </c>
      <c r="AR298" s="244">
        <f t="shared" si="488"/>
        <v>7.3866875000000018E-3</v>
      </c>
      <c r="AS298" s="245">
        <f t="shared" si="489"/>
        <v>3.25</v>
      </c>
      <c r="AT298" s="245">
        <f t="shared" si="490"/>
        <v>0.83281339062500004</v>
      </c>
      <c r="AU298" s="244">
        <f>10068.2*J298*POWER(10,-6)</f>
        <v>8.1620380349999994E-3</v>
      </c>
      <c r="AV298" s="245">
        <f t="shared" si="486"/>
        <v>4.1722289911600008</v>
      </c>
      <c r="AW298" s="246">
        <f t="shared" si="491"/>
        <v>1.5200000000000003E-6</v>
      </c>
      <c r="AX298" s="246">
        <f t="shared" si="492"/>
        <v>1.5200000000000003E-6</v>
      </c>
      <c r="AY298" s="246">
        <f t="shared" si="495"/>
        <v>6.3417880665632021E-6</v>
      </c>
    </row>
    <row r="299" spans="1:51" s="241" customFormat="1" ht="15" thickBot="1" x14ac:dyDescent="0.35">
      <c r="A299" s="48" t="s">
        <v>733</v>
      </c>
      <c r="B299" s="232" t="str">
        <f>B292</f>
        <v>Отпарная колонна поз. К-202, Рег. №ТО-315(У),
Учетный номер – №43-20-4704 ОК(НХС) Заводской № L5CO029-00</v>
      </c>
      <c r="C299" s="53" t="s">
        <v>226</v>
      </c>
      <c r="D299" s="234" t="s">
        <v>62</v>
      </c>
      <c r="E299" s="247">
        <f>E296</f>
        <v>1.0000000000000001E-5</v>
      </c>
      <c r="F299" s="248">
        <f t="shared" si="494"/>
        <v>1</v>
      </c>
      <c r="G299" s="232">
        <v>0.6080000000000001</v>
      </c>
      <c r="H299" s="236">
        <f t="shared" si="487"/>
        <v>6.0800000000000011E-6</v>
      </c>
      <c r="I299" s="249">
        <f>I295*0.15</f>
        <v>0.81067499999999992</v>
      </c>
      <c r="J299" s="238">
        <v>0</v>
      </c>
      <c r="K299" s="255"/>
      <c r="L299" s="256"/>
      <c r="M299" s="241" t="str">
        <f t="shared" si="484"/>
        <v>С298</v>
      </c>
      <c r="N299" s="241" t="str">
        <f t="shared" si="484"/>
        <v>Отпарная колонна поз. К-202, Рег. №ТО-315(У),
Учетный номер – №43-20-4704 ОК(НХС) Заводской № L5CO029-00</v>
      </c>
      <c r="O299" s="241" t="str">
        <f t="shared" si="485"/>
        <v>Частичное-ликвидация</v>
      </c>
      <c r="P299" s="241" t="s">
        <v>85</v>
      </c>
      <c r="Q299" s="241" t="s">
        <v>85</v>
      </c>
      <c r="R299" s="241" t="s">
        <v>85</v>
      </c>
      <c r="S299" s="241" t="s">
        <v>85</v>
      </c>
      <c r="T299" s="241" t="s">
        <v>85</v>
      </c>
      <c r="U299" s="241" t="s">
        <v>85</v>
      </c>
      <c r="V299" s="241" t="s">
        <v>85</v>
      </c>
      <c r="W299" s="241" t="s">
        <v>85</v>
      </c>
      <c r="X299" s="241" t="s">
        <v>85</v>
      </c>
      <c r="Y299" s="241" t="s">
        <v>85</v>
      </c>
      <c r="Z299" s="241" t="s">
        <v>85</v>
      </c>
      <c r="AA299" s="241" t="s">
        <v>85</v>
      </c>
      <c r="AB299" s="241" t="s">
        <v>85</v>
      </c>
      <c r="AC299" s="241" t="s">
        <v>85</v>
      </c>
      <c r="AD299" s="241" t="s">
        <v>85</v>
      </c>
      <c r="AE299" s="241" t="s">
        <v>85</v>
      </c>
      <c r="AF299" s="241" t="s">
        <v>85</v>
      </c>
      <c r="AG299" s="241" t="s">
        <v>85</v>
      </c>
      <c r="AH299" s="241" t="s">
        <v>85</v>
      </c>
      <c r="AI299" s="241" t="s">
        <v>85</v>
      </c>
      <c r="AJ299" s="241">
        <v>0</v>
      </c>
      <c r="AK299" s="241">
        <v>0</v>
      </c>
      <c r="AL299" s="241">
        <f t="shared" si="496"/>
        <v>5.3600000000000009E-2</v>
      </c>
      <c r="AM299" s="241">
        <f>AM292</f>
        <v>2.5000000000000001E-2</v>
      </c>
      <c r="AN299" s="241">
        <f>ROUNDUP(AN292/3,0)</f>
        <v>2</v>
      </c>
      <c r="AQ299" s="244">
        <f>AM299*I299*0.1+AL299</f>
        <v>5.5626687500000008E-2</v>
      </c>
      <c r="AR299" s="244">
        <f t="shared" si="488"/>
        <v>5.5626687500000011E-3</v>
      </c>
      <c r="AS299" s="245">
        <f t="shared" si="489"/>
        <v>0</v>
      </c>
      <c r="AT299" s="245">
        <f t="shared" si="490"/>
        <v>1.5297339062500002E-2</v>
      </c>
      <c r="AU299" s="244">
        <f>1333*J297*POWER(10,-6)</f>
        <v>1.0806297749999998E-3</v>
      </c>
      <c r="AV299" s="245">
        <f t="shared" si="486"/>
        <v>7.7567325087500014E-2</v>
      </c>
      <c r="AW299" s="246">
        <f t="shared" si="491"/>
        <v>0</v>
      </c>
      <c r="AX299" s="246">
        <f t="shared" si="492"/>
        <v>0</v>
      </c>
      <c r="AY299" s="246">
        <f t="shared" si="495"/>
        <v>4.7160933653200016E-7</v>
      </c>
    </row>
    <row r="300" spans="1:51" s="241" customFormat="1" ht="15" thickBot="1" x14ac:dyDescent="0.35">
      <c r="A300" s="48" t="s">
        <v>734</v>
      </c>
      <c r="B300" s="296" t="str">
        <f>B292</f>
        <v>Отпарная колонна поз. К-202, Рег. №ТО-315(У),
Учетный номер – №43-20-4704 ОК(НХС) Заводской № L5CO029-00</v>
      </c>
      <c r="C300" s="296" t="s">
        <v>354</v>
      </c>
      <c r="D300" s="296" t="s">
        <v>355</v>
      </c>
      <c r="E300" s="297">
        <v>2.5000000000000001E-5</v>
      </c>
      <c r="F300" s="248">
        <f t="shared" si="494"/>
        <v>1</v>
      </c>
      <c r="G300" s="296">
        <v>1</v>
      </c>
      <c r="H300" s="298">
        <f t="shared" si="487"/>
        <v>2.5000000000000001E-5</v>
      </c>
      <c r="I300" s="299">
        <f>I292</f>
        <v>36.03</v>
      </c>
      <c r="J300" s="299">
        <f>I300*0.2</f>
        <v>7.2060000000000004</v>
      </c>
      <c r="K300" s="296"/>
      <c r="L300" s="296"/>
      <c r="M300" s="300" t="str">
        <f t="shared" si="484"/>
        <v>С299</v>
      </c>
      <c r="N300" s="300"/>
      <c r="O300" s="300"/>
      <c r="P300" s="300">
        <v>18.899999999999999</v>
      </c>
      <c r="Q300" s="300">
        <v>26.2</v>
      </c>
      <c r="R300" s="300">
        <v>37.6</v>
      </c>
      <c r="S300" s="300">
        <v>70.2</v>
      </c>
      <c r="T300" s="300" t="s">
        <v>85</v>
      </c>
      <c r="U300" s="300" t="s">
        <v>85</v>
      </c>
      <c r="V300" s="300" t="s">
        <v>85</v>
      </c>
      <c r="W300" s="300" t="s">
        <v>85</v>
      </c>
      <c r="X300" s="300" t="s">
        <v>85</v>
      </c>
      <c r="Y300" s="300" t="s">
        <v>85</v>
      </c>
      <c r="Z300" s="300" t="s">
        <v>85</v>
      </c>
      <c r="AA300" s="300" t="s">
        <v>85</v>
      </c>
      <c r="AB300" s="300" t="s">
        <v>85</v>
      </c>
      <c r="AC300" s="300" t="s">
        <v>85</v>
      </c>
      <c r="AD300" s="300" t="s">
        <v>85</v>
      </c>
      <c r="AE300" s="300">
        <v>72</v>
      </c>
      <c r="AF300" s="300">
        <v>111.5</v>
      </c>
      <c r="AG300" s="300">
        <v>135.5</v>
      </c>
      <c r="AH300" s="300">
        <v>177.5</v>
      </c>
      <c r="AI300" s="241" t="s">
        <v>85</v>
      </c>
      <c r="AJ300" s="300">
        <v>1</v>
      </c>
      <c r="AK300" s="300">
        <v>2</v>
      </c>
      <c r="AL300" s="300">
        <f>AL292</f>
        <v>5.36</v>
      </c>
      <c r="AM300" s="300">
        <f>AM292</f>
        <v>2.5000000000000001E-2</v>
      </c>
      <c r="AN300" s="300">
        <v>5</v>
      </c>
      <c r="AO300" s="300"/>
      <c r="AP300" s="300"/>
      <c r="AQ300" s="301">
        <f>AM300*I300+AL300</f>
        <v>6.2607500000000007</v>
      </c>
      <c r="AR300" s="301">
        <f>0.1*AQ300</f>
        <v>0.62607500000000016</v>
      </c>
      <c r="AS300" s="302">
        <f>AJ300*3+0.25*AK300</f>
        <v>3.5</v>
      </c>
      <c r="AT300" s="302">
        <f>SUM(AQ300:AS300)/4</f>
        <v>2.5967062500000004</v>
      </c>
      <c r="AU300" s="301">
        <f>10068.2*J300*POWER(10,-6)</f>
        <v>7.2551449199999993E-2</v>
      </c>
      <c r="AV300" s="302">
        <f t="shared" si="486"/>
        <v>13.056082699200001</v>
      </c>
      <c r="AW300" s="303">
        <f>AJ300*H300</f>
        <v>2.5000000000000001E-5</v>
      </c>
      <c r="AX300" s="303">
        <f>H300*AK300</f>
        <v>5.0000000000000002E-5</v>
      </c>
      <c r="AY300" s="303">
        <f>H300*AV300</f>
        <v>3.2640206748000005E-4</v>
      </c>
    </row>
    <row r="301" spans="1:51" s="241" customFormat="1" ht="18" customHeight="1" x14ac:dyDescent="0.3">
      <c r="A301" s="48" t="s">
        <v>735</v>
      </c>
      <c r="B301" s="330" t="s">
        <v>378</v>
      </c>
      <c r="C301" s="53" t="s">
        <v>349</v>
      </c>
      <c r="D301" s="234" t="s">
        <v>350</v>
      </c>
      <c r="E301" s="235">
        <v>9.9999999999999995E-7</v>
      </c>
      <c r="F301" s="233">
        <v>1</v>
      </c>
      <c r="G301" s="232">
        <v>0.05</v>
      </c>
      <c r="H301" s="236">
        <f>E301*F301*G301</f>
        <v>4.9999999999999998E-8</v>
      </c>
      <c r="I301" s="237">
        <v>21.89</v>
      </c>
      <c r="J301" s="238">
        <f>0.13*I301</f>
        <v>2.8457000000000003</v>
      </c>
      <c r="K301" s="239" t="s">
        <v>184</v>
      </c>
      <c r="L301" s="240">
        <f>15*I301</f>
        <v>328.35</v>
      </c>
      <c r="M301" s="241" t="str">
        <f t="shared" ref="M301:N309" si="498">A301</f>
        <v>С300</v>
      </c>
      <c r="N301" s="241" t="str">
        <f t="shared" si="498"/>
        <v>Колонна вакуумная поз. К-201, Рег. №ТО-251,
Заводской № WHC-13-036-08,</v>
      </c>
      <c r="O301" s="241" t="str">
        <f t="shared" ref="O301:O308" si="499">D301</f>
        <v>Полное-огенный шар</v>
      </c>
      <c r="P301" s="241" t="s">
        <v>85</v>
      </c>
      <c r="Q301" s="241" t="s">
        <v>85</v>
      </c>
      <c r="R301" s="241" t="s">
        <v>85</v>
      </c>
      <c r="S301" s="241" t="s">
        <v>85</v>
      </c>
      <c r="T301" s="241" t="s">
        <v>85</v>
      </c>
      <c r="U301" s="241" t="s">
        <v>85</v>
      </c>
      <c r="V301" s="241" t="s">
        <v>85</v>
      </c>
      <c r="W301" s="241" t="s">
        <v>85</v>
      </c>
      <c r="X301" s="241" t="s">
        <v>85</v>
      </c>
      <c r="Y301" s="241" t="s">
        <v>85</v>
      </c>
      <c r="Z301" s="241" t="s">
        <v>85</v>
      </c>
      <c r="AA301" s="241" t="s">
        <v>85</v>
      </c>
      <c r="AB301" s="241" t="s">
        <v>85</v>
      </c>
      <c r="AC301" s="241" t="s">
        <v>85</v>
      </c>
      <c r="AD301" s="241" t="s">
        <v>85</v>
      </c>
      <c r="AE301" s="241">
        <v>39</v>
      </c>
      <c r="AF301" s="241">
        <v>70</v>
      </c>
      <c r="AG301" s="241">
        <v>87.5</v>
      </c>
      <c r="AH301" s="241">
        <v>117.5</v>
      </c>
      <c r="AI301" s="241" t="s">
        <v>85</v>
      </c>
      <c r="AJ301" s="242">
        <v>2</v>
      </c>
      <c r="AK301" s="242">
        <v>5</v>
      </c>
      <c r="AL301" s="243">
        <v>7.36</v>
      </c>
      <c r="AM301" s="243">
        <v>2.5000000000000001E-2</v>
      </c>
      <c r="AN301" s="243">
        <v>5</v>
      </c>
      <c r="AQ301" s="244">
        <f>AM301*I301+AL301</f>
        <v>7.9072500000000003</v>
      </c>
      <c r="AR301" s="244">
        <f>0.1*AQ301</f>
        <v>0.79072500000000012</v>
      </c>
      <c r="AS301" s="245">
        <f>AJ301*3+0.25*AK301</f>
        <v>7.25</v>
      </c>
      <c r="AT301" s="245">
        <f>SUM(AQ301:AS301)/4</f>
        <v>3.9869937499999999</v>
      </c>
      <c r="AU301" s="244">
        <f>10068.2*J301*POWER(10,-6)</f>
        <v>2.8651076740000003E-2</v>
      </c>
      <c r="AV301" s="245">
        <f t="shared" ref="AV301:AV309" si="500">AU301+AT301+AS301+AR301+AQ301</f>
        <v>19.96361982674</v>
      </c>
      <c r="AW301" s="246">
        <f>AJ301*H301</f>
        <v>9.9999999999999995E-8</v>
      </c>
      <c r="AX301" s="246">
        <f>H301*AK301</f>
        <v>2.4999999999999999E-7</v>
      </c>
      <c r="AY301" s="246">
        <f>H301*AV301</f>
        <v>9.981809913369999E-7</v>
      </c>
    </row>
    <row r="302" spans="1:51" s="241" customFormat="1" x14ac:dyDescent="0.3">
      <c r="A302" s="48" t="s">
        <v>736</v>
      </c>
      <c r="B302" s="232" t="str">
        <f>B301</f>
        <v>Колонна вакуумная поз. К-201, Рег. №ТО-251,
Заводской № WHC-13-036-08,</v>
      </c>
      <c r="C302" s="53" t="s">
        <v>211</v>
      </c>
      <c r="D302" s="234" t="s">
        <v>63</v>
      </c>
      <c r="E302" s="247">
        <f>E301</f>
        <v>9.9999999999999995E-7</v>
      </c>
      <c r="F302" s="248">
        <f>F301</f>
        <v>1</v>
      </c>
      <c r="G302" s="232">
        <v>0.19</v>
      </c>
      <c r="H302" s="236">
        <f t="shared" ref="H302:H309" si="501">E302*F302*G302</f>
        <v>1.8999999999999998E-7</v>
      </c>
      <c r="I302" s="249">
        <f>I301</f>
        <v>21.89</v>
      </c>
      <c r="J302" s="257">
        <v>0.62</v>
      </c>
      <c r="K302" s="250" t="s">
        <v>185</v>
      </c>
      <c r="L302" s="251">
        <v>2</v>
      </c>
      <c r="M302" s="241" t="str">
        <f t="shared" si="498"/>
        <v>С301</v>
      </c>
      <c r="N302" s="241" t="str">
        <f t="shared" si="498"/>
        <v>Колонна вакуумная поз. К-201, Рег. №ТО-251,
Заводской № WHC-13-036-08,</v>
      </c>
      <c r="O302" s="241" t="str">
        <f t="shared" si="499"/>
        <v>Полное-взрыв</v>
      </c>
      <c r="P302" s="241" t="s">
        <v>85</v>
      </c>
      <c r="Q302" s="241" t="s">
        <v>85</v>
      </c>
      <c r="R302" s="241" t="s">
        <v>85</v>
      </c>
      <c r="S302" s="241" t="s">
        <v>85</v>
      </c>
      <c r="T302" s="241">
        <v>0</v>
      </c>
      <c r="U302" s="241">
        <v>54.6</v>
      </c>
      <c r="V302" s="241">
        <v>155.6</v>
      </c>
      <c r="W302" s="241">
        <v>395.1</v>
      </c>
      <c r="X302" s="241">
        <v>668.1</v>
      </c>
      <c r="Y302" s="241" t="s">
        <v>85</v>
      </c>
      <c r="Z302" s="241" t="s">
        <v>85</v>
      </c>
      <c r="AA302" s="241" t="s">
        <v>85</v>
      </c>
      <c r="AB302" s="241" t="s">
        <v>85</v>
      </c>
      <c r="AC302" s="241" t="s">
        <v>85</v>
      </c>
      <c r="AD302" s="241" t="s">
        <v>85</v>
      </c>
      <c r="AE302" s="241" t="s">
        <v>85</v>
      </c>
      <c r="AF302" s="241" t="s">
        <v>85</v>
      </c>
      <c r="AG302" s="241" t="s">
        <v>85</v>
      </c>
      <c r="AH302" s="241" t="s">
        <v>85</v>
      </c>
      <c r="AI302" s="241" t="s">
        <v>85</v>
      </c>
      <c r="AJ302" s="242">
        <v>3</v>
      </c>
      <c r="AK302" s="242">
        <v>8</v>
      </c>
      <c r="AL302" s="241">
        <f>AL301</f>
        <v>7.36</v>
      </c>
      <c r="AM302" s="241">
        <f>AM301</f>
        <v>2.5000000000000001E-2</v>
      </c>
      <c r="AN302" s="241">
        <f>AN301</f>
        <v>5</v>
      </c>
      <c r="AQ302" s="244">
        <f>AM302*I302+AL302</f>
        <v>7.9072500000000003</v>
      </c>
      <c r="AR302" s="244">
        <f t="shared" ref="AR302:AR308" si="502">0.1*AQ302</f>
        <v>0.79072500000000012</v>
      </c>
      <c r="AS302" s="245">
        <f t="shared" ref="AS302:AS308" si="503">AJ302*3+0.25*AK302</f>
        <v>11</v>
      </c>
      <c r="AT302" s="245">
        <f t="shared" ref="AT302:AT308" si="504">SUM(AQ302:AS302)/4</f>
        <v>4.9244937499999999</v>
      </c>
      <c r="AU302" s="244">
        <f>10068.2*J302*POWER(10,-6)*10</f>
        <v>6.242284E-2</v>
      </c>
      <c r="AV302" s="245">
        <f t="shared" si="500"/>
        <v>24.684891590000003</v>
      </c>
      <c r="AW302" s="246">
        <f t="shared" ref="AW302:AW308" si="505">AJ302*H302</f>
        <v>5.6999999999999994E-7</v>
      </c>
      <c r="AX302" s="246">
        <f t="shared" ref="AX302:AX308" si="506">H302*AK302</f>
        <v>1.5199999999999998E-6</v>
      </c>
      <c r="AY302" s="246">
        <f t="shared" ref="AY302" si="507">H302*AV302</f>
        <v>4.6901294020999998E-6</v>
      </c>
    </row>
    <row r="303" spans="1:51" s="241" customFormat="1" x14ac:dyDescent="0.3">
      <c r="A303" s="48" t="s">
        <v>737</v>
      </c>
      <c r="B303" s="232" t="str">
        <f>B301</f>
        <v>Колонна вакуумная поз. К-201, Рег. №ТО-251,
Заводской № WHC-13-036-08,</v>
      </c>
      <c r="C303" s="53" t="s">
        <v>254</v>
      </c>
      <c r="D303" s="234" t="s">
        <v>61</v>
      </c>
      <c r="E303" s="247">
        <f>E301</f>
        <v>9.9999999999999995E-7</v>
      </c>
      <c r="F303" s="248">
        <f t="shared" ref="F303:F309" si="508">F302</f>
        <v>1</v>
      </c>
      <c r="G303" s="232">
        <v>0.76</v>
      </c>
      <c r="H303" s="236">
        <f t="shared" si="501"/>
        <v>7.5999999999999992E-7</v>
      </c>
      <c r="I303" s="249">
        <f>I301</f>
        <v>21.89</v>
      </c>
      <c r="J303" s="238">
        <v>0</v>
      </c>
      <c r="K303" s="250" t="s">
        <v>186</v>
      </c>
      <c r="L303" s="251">
        <v>10</v>
      </c>
      <c r="M303" s="241" t="str">
        <f t="shared" si="498"/>
        <v>С302</v>
      </c>
      <c r="N303" s="241" t="str">
        <f t="shared" si="498"/>
        <v>Колонна вакуумная поз. К-201, Рег. №ТО-251,
Заводской № WHC-13-036-08,</v>
      </c>
      <c r="O303" s="241" t="str">
        <f t="shared" si="499"/>
        <v>Полное-ликвидация</v>
      </c>
      <c r="P303" s="241" t="s">
        <v>85</v>
      </c>
      <c r="Q303" s="241" t="s">
        <v>85</v>
      </c>
      <c r="R303" s="241" t="s">
        <v>85</v>
      </c>
      <c r="S303" s="241" t="s">
        <v>85</v>
      </c>
      <c r="T303" s="241" t="s">
        <v>85</v>
      </c>
      <c r="U303" s="241" t="s">
        <v>85</v>
      </c>
      <c r="V303" s="241" t="s">
        <v>85</v>
      </c>
      <c r="W303" s="241" t="s">
        <v>85</v>
      </c>
      <c r="X303" s="241" t="s">
        <v>85</v>
      </c>
      <c r="Y303" s="241" t="s">
        <v>85</v>
      </c>
      <c r="Z303" s="241" t="s">
        <v>85</v>
      </c>
      <c r="AA303" s="241" t="s">
        <v>85</v>
      </c>
      <c r="AB303" s="241" t="s">
        <v>85</v>
      </c>
      <c r="AC303" s="241" t="s">
        <v>85</v>
      </c>
      <c r="AD303" s="241" t="s">
        <v>85</v>
      </c>
      <c r="AE303" s="241" t="s">
        <v>85</v>
      </c>
      <c r="AF303" s="241" t="s">
        <v>85</v>
      </c>
      <c r="AG303" s="241" t="s">
        <v>85</v>
      </c>
      <c r="AH303" s="241" t="s">
        <v>85</v>
      </c>
      <c r="AI303" s="241" t="s">
        <v>85</v>
      </c>
      <c r="AJ303" s="241">
        <v>0</v>
      </c>
      <c r="AK303" s="241">
        <v>0</v>
      </c>
      <c r="AL303" s="241">
        <f>AL301</f>
        <v>7.36</v>
      </c>
      <c r="AM303" s="241">
        <f>AM301</f>
        <v>2.5000000000000001E-2</v>
      </c>
      <c r="AN303" s="241">
        <f>AN301</f>
        <v>5</v>
      </c>
      <c r="AQ303" s="244">
        <f>AM303*I303*0.1+AL303</f>
        <v>7.4147250000000007</v>
      </c>
      <c r="AR303" s="244">
        <f t="shared" si="502"/>
        <v>0.74147250000000009</v>
      </c>
      <c r="AS303" s="245">
        <f t="shared" si="503"/>
        <v>0</v>
      </c>
      <c r="AT303" s="245">
        <f t="shared" si="504"/>
        <v>2.0390493750000003</v>
      </c>
      <c r="AU303" s="244">
        <f>1333*J301*POWER(10,-6)</f>
        <v>3.7933181000000004E-3</v>
      </c>
      <c r="AV303" s="245">
        <f t="shared" si="500"/>
        <v>10.1990401931</v>
      </c>
      <c r="AW303" s="246">
        <f t="shared" si="505"/>
        <v>0</v>
      </c>
      <c r="AX303" s="246">
        <f t="shared" si="506"/>
        <v>0</v>
      </c>
      <c r="AY303" s="246">
        <f>H303*AV303</f>
        <v>7.7512705467559992E-6</v>
      </c>
    </row>
    <row r="304" spans="1:51" s="241" customFormat="1" x14ac:dyDescent="0.3">
      <c r="A304" s="48" t="s">
        <v>738</v>
      </c>
      <c r="B304" s="232" t="str">
        <f>B301</f>
        <v>Колонна вакуумная поз. К-201, Рег. №ТО-251,
Заводской № WHC-13-036-08,</v>
      </c>
      <c r="C304" s="53" t="s">
        <v>222</v>
      </c>
      <c r="D304" s="234" t="s">
        <v>223</v>
      </c>
      <c r="E304" s="235">
        <v>1.0000000000000001E-5</v>
      </c>
      <c r="F304" s="248">
        <f t="shared" si="508"/>
        <v>1</v>
      </c>
      <c r="G304" s="232">
        <v>4.0000000000000008E-2</v>
      </c>
      <c r="H304" s="236">
        <f t="shared" si="501"/>
        <v>4.0000000000000009E-7</v>
      </c>
      <c r="I304" s="249">
        <f>0.15*I301</f>
        <v>3.2835000000000001</v>
      </c>
      <c r="J304" s="238">
        <f>I304</f>
        <v>3.2835000000000001</v>
      </c>
      <c r="K304" s="250" t="s">
        <v>188</v>
      </c>
      <c r="L304" s="251">
        <v>45390</v>
      </c>
      <c r="M304" s="241" t="str">
        <f t="shared" si="498"/>
        <v>С303</v>
      </c>
      <c r="N304" s="241" t="str">
        <f t="shared" si="498"/>
        <v>Колонна вакуумная поз. К-201, Рег. №ТО-251,
Заводской № WHC-13-036-08,</v>
      </c>
      <c r="O304" s="241" t="str">
        <f t="shared" si="499"/>
        <v>Частичное факел</v>
      </c>
      <c r="P304" s="241" t="s">
        <v>85</v>
      </c>
      <c r="Q304" s="241" t="s">
        <v>85</v>
      </c>
      <c r="R304" s="241" t="s">
        <v>85</v>
      </c>
      <c r="S304" s="241" t="s">
        <v>85</v>
      </c>
      <c r="T304" s="241" t="s">
        <v>85</v>
      </c>
      <c r="U304" s="241" t="s">
        <v>85</v>
      </c>
      <c r="V304" s="241" t="s">
        <v>85</v>
      </c>
      <c r="W304" s="241" t="s">
        <v>85</v>
      </c>
      <c r="X304" s="241" t="s">
        <v>85</v>
      </c>
      <c r="Y304" s="241">
        <v>37</v>
      </c>
      <c r="Z304" s="241">
        <v>6</v>
      </c>
      <c r="AA304" s="241" t="s">
        <v>85</v>
      </c>
      <c r="AB304" s="241" t="s">
        <v>85</v>
      </c>
      <c r="AC304" s="241" t="s">
        <v>85</v>
      </c>
      <c r="AD304" s="241" t="s">
        <v>85</v>
      </c>
      <c r="AE304" s="241" t="s">
        <v>85</v>
      </c>
      <c r="AF304" s="241" t="s">
        <v>85</v>
      </c>
      <c r="AG304" s="241" t="s">
        <v>85</v>
      </c>
      <c r="AH304" s="241" t="s">
        <v>85</v>
      </c>
      <c r="AI304" s="241" t="s">
        <v>85</v>
      </c>
      <c r="AJ304" s="241">
        <v>1</v>
      </c>
      <c r="AK304" s="241">
        <v>1</v>
      </c>
      <c r="AL304" s="241">
        <f>0.1*$AL301</f>
        <v>0.7360000000000001</v>
      </c>
      <c r="AM304" s="241">
        <f>AM302</f>
        <v>2.5000000000000001E-2</v>
      </c>
      <c r="AN304" s="241">
        <f>AN301</f>
        <v>5</v>
      </c>
      <c r="AQ304" s="244">
        <f>AM304*I304*0.1+AL304</f>
        <v>0.74420875000000009</v>
      </c>
      <c r="AR304" s="244">
        <f t="shared" si="502"/>
        <v>7.4420875000000011E-2</v>
      </c>
      <c r="AS304" s="245">
        <f t="shared" si="503"/>
        <v>3.25</v>
      </c>
      <c r="AT304" s="245">
        <f t="shared" si="504"/>
        <v>1.01715740625</v>
      </c>
      <c r="AU304" s="244">
        <f>10068.2*J304*POWER(10,-6)</f>
        <v>3.3058934700000001E-2</v>
      </c>
      <c r="AV304" s="245">
        <f t="shared" si="500"/>
        <v>5.1188459659500003</v>
      </c>
      <c r="AW304" s="246">
        <f t="shared" si="505"/>
        <v>4.0000000000000009E-7</v>
      </c>
      <c r="AX304" s="246">
        <f t="shared" si="506"/>
        <v>4.0000000000000009E-7</v>
      </c>
      <c r="AY304" s="246">
        <f t="shared" ref="AY304:AY308" si="509">H304*AV304</f>
        <v>2.0475383863800006E-6</v>
      </c>
    </row>
    <row r="305" spans="1:51" s="241" customFormat="1" x14ac:dyDescent="0.3">
      <c r="A305" s="48" t="s">
        <v>739</v>
      </c>
      <c r="B305" s="232" t="str">
        <f>B301</f>
        <v>Колонна вакуумная поз. К-201, Рег. №ТО-251,
Заводской № WHC-13-036-08,</v>
      </c>
      <c r="C305" s="53" t="s">
        <v>255</v>
      </c>
      <c r="D305" s="234" t="s">
        <v>62</v>
      </c>
      <c r="E305" s="247">
        <f>E304</f>
        <v>1.0000000000000001E-5</v>
      </c>
      <c r="F305" s="248">
        <f t="shared" si="508"/>
        <v>1</v>
      </c>
      <c r="G305" s="232">
        <v>0.16000000000000003</v>
      </c>
      <c r="H305" s="236">
        <f t="shared" si="501"/>
        <v>1.6000000000000004E-6</v>
      </c>
      <c r="I305" s="249">
        <f>0.15*I301</f>
        <v>3.2835000000000001</v>
      </c>
      <c r="J305" s="238">
        <v>0</v>
      </c>
      <c r="K305" s="250" t="s">
        <v>189</v>
      </c>
      <c r="L305" s="251">
        <v>3</v>
      </c>
      <c r="M305" s="241" t="str">
        <f t="shared" si="498"/>
        <v>С304</v>
      </c>
      <c r="N305" s="241" t="str">
        <f t="shared" si="498"/>
        <v>Колонна вакуумная поз. К-201, Рег. №ТО-251,
Заводской № WHC-13-036-08,</v>
      </c>
      <c r="O305" s="241" t="str">
        <f t="shared" si="499"/>
        <v>Частичное-ликвидация</v>
      </c>
      <c r="P305" s="241" t="s">
        <v>85</v>
      </c>
      <c r="Q305" s="241" t="s">
        <v>85</v>
      </c>
      <c r="R305" s="241" t="s">
        <v>85</v>
      </c>
      <c r="S305" s="241" t="s">
        <v>85</v>
      </c>
      <c r="T305" s="241" t="s">
        <v>85</v>
      </c>
      <c r="U305" s="241" t="s">
        <v>85</v>
      </c>
      <c r="V305" s="241" t="s">
        <v>85</v>
      </c>
      <c r="W305" s="241" t="s">
        <v>85</v>
      </c>
      <c r="X305" s="241" t="s">
        <v>85</v>
      </c>
      <c r="Y305" s="241" t="s">
        <v>85</v>
      </c>
      <c r="Z305" s="241" t="s">
        <v>85</v>
      </c>
      <c r="AA305" s="241" t="s">
        <v>85</v>
      </c>
      <c r="AB305" s="241" t="s">
        <v>85</v>
      </c>
      <c r="AC305" s="241" t="s">
        <v>85</v>
      </c>
      <c r="AD305" s="241" t="s">
        <v>85</v>
      </c>
      <c r="AE305" s="241" t="s">
        <v>85</v>
      </c>
      <c r="AF305" s="241" t="s">
        <v>85</v>
      </c>
      <c r="AG305" s="241" t="s">
        <v>85</v>
      </c>
      <c r="AH305" s="241" t="s">
        <v>85</v>
      </c>
      <c r="AI305" s="241" t="s">
        <v>85</v>
      </c>
      <c r="AJ305" s="241">
        <v>0</v>
      </c>
      <c r="AK305" s="241">
        <v>1</v>
      </c>
      <c r="AL305" s="241">
        <f t="shared" ref="AL305:AL308" si="510">0.1*$AL302</f>
        <v>0.7360000000000001</v>
      </c>
      <c r="AM305" s="241">
        <f>AM301</f>
        <v>2.5000000000000001E-2</v>
      </c>
      <c r="AN305" s="241">
        <f>ROUNDUP(AN301/3,0)</f>
        <v>2</v>
      </c>
      <c r="AQ305" s="244">
        <f>AM305*I305+AL305</f>
        <v>0.81808750000000008</v>
      </c>
      <c r="AR305" s="244">
        <f t="shared" si="502"/>
        <v>8.1808750000000013E-2</v>
      </c>
      <c r="AS305" s="245">
        <f t="shared" si="503"/>
        <v>0.25</v>
      </c>
      <c r="AT305" s="245">
        <f t="shared" si="504"/>
        <v>0.28747406250000002</v>
      </c>
      <c r="AU305" s="244">
        <f>1333*J302*POWER(10,-6)*10</f>
        <v>8.2646000000000004E-3</v>
      </c>
      <c r="AV305" s="245">
        <f t="shared" si="500"/>
        <v>1.4456349125000001</v>
      </c>
      <c r="AW305" s="246">
        <f t="shared" si="505"/>
        <v>0</v>
      </c>
      <c r="AX305" s="246">
        <f t="shared" si="506"/>
        <v>1.6000000000000004E-6</v>
      </c>
      <c r="AY305" s="246">
        <f t="shared" si="509"/>
        <v>2.3130158600000005E-6</v>
      </c>
    </row>
    <row r="306" spans="1:51" s="241" customFormat="1" x14ac:dyDescent="0.3">
      <c r="A306" s="48" t="s">
        <v>740</v>
      </c>
      <c r="B306" s="232" t="str">
        <f>B301</f>
        <v>Колонна вакуумная поз. К-201, Рег. №ТО-251,
Заводской № WHC-13-036-08,</v>
      </c>
      <c r="C306" s="53" t="s">
        <v>224</v>
      </c>
      <c r="D306" s="234" t="s">
        <v>223</v>
      </c>
      <c r="E306" s="247">
        <f>E305</f>
        <v>1.0000000000000001E-5</v>
      </c>
      <c r="F306" s="248">
        <f t="shared" si="508"/>
        <v>1</v>
      </c>
      <c r="G306" s="232">
        <v>4.0000000000000008E-2</v>
      </c>
      <c r="H306" s="236">
        <f t="shared" si="501"/>
        <v>4.0000000000000009E-7</v>
      </c>
      <c r="I306" s="249">
        <f>I304*0.15</f>
        <v>0.49252499999999999</v>
      </c>
      <c r="J306" s="238">
        <f>I306</f>
        <v>0.49252499999999999</v>
      </c>
      <c r="K306" s="253" t="s">
        <v>200</v>
      </c>
      <c r="L306" s="254">
        <v>21</v>
      </c>
      <c r="M306" s="241" t="str">
        <f t="shared" si="498"/>
        <v>С305</v>
      </c>
      <c r="N306" s="241" t="str">
        <f t="shared" si="498"/>
        <v>Колонна вакуумная поз. К-201, Рег. №ТО-251,
Заводской № WHC-13-036-08,</v>
      </c>
      <c r="O306" s="241" t="str">
        <f t="shared" si="499"/>
        <v>Частичное факел</v>
      </c>
      <c r="P306" s="241" t="s">
        <v>85</v>
      </c>
      <c r="Q306" s="241" t="s">
        <v>85</v>
      </c>
      <c r="R306" s="241" t="s">
        <v>85</v>
      </c>
      <c r="S306" s="241" t="s">
        <v>85</v>
      </c>
      <c r="T306" s="241" t="s">
        <v>85</v>
      </c>
      <c r="U306" s="241" t="s">
        <v>85</v>
      </c>
      <c r="V306" s="241" t="s">
        <v>85</v>
      </c>
      <c r="W306" s="241" t="s">
        <v>85</v>
      </c>
      <c r="X306" s="241" t="s">
        <v>85</v>
      </c>
      <c r="Y306" s="241">
        <v>11</v>
      </c>
      <c r="Z306" s="241">
        <v>2</v>
      </c>
      <c r="AA306" s="241" t="s">
        <v>85</v>
      </c>
      <c r="AB306" s="241" t="s">
        <v>85</v>
      </c>
      <c r="AC306" s="241" t="s">
        <v>85</v>
      </c>
      <c r="AD306" s="241" t="s">
        <v>85</v>
      </c>
      <c r="AE306" s="241" t="s">
        <v>85</v>
      </c>
      <c r="AF306" s="241" t="s">
        <v>85</v>
      </c>
      <c r="AG306" s="241" t="s">
        <v>85</v>
      </c>
      <c r="AH306" s="241" t="s">
        <v>85</v>
      </c>
      <c r="AI306" s="241" t="s">
        <v>85</v>
      </c>
      <c r="AJ306" s="241">
        <v>1</v>
      </c>
      <c r="AK306" s="241">
        <v>1</v>
      </c>
      <c r="AL306" s="241">
        <f t="shared" si="510"/>
        <v>0.7360000000000001</v>
      </c>
      <c r="AM306" s="241">
        <f>AM301</f>
        <v>2.5000000000000001E-2</v>
      </c>
      <c r="AN306" s="241">
        <f>AN305</f>
        <v>2</v>
      </c>
      <c r="AQ306" s="244">
        <f t="shared" ref="AQ306:AQ307" si="511">AM306*I306+AL306</f>
        <v>0.74831312500000013</v>
      </c>
      <c r="AR306" s="244">
        <f t="shared" si="502"/>
        <v>7.4831312500000011E-2</v>
      </c>
      <c r="AS306" s="245">
        <f t="shared" si="503"/>
        <v>3.25</v>
      </c>
      <c r="AT306" s="245">
        <f t="shared" si="504"/>
        <v>1.018286109375</v>
      </c>
      <c r="AU306" s="244">
        <f>10068.2*J306*POWER(10,-6)</f>
        <v>4.9588402050000004E-3</v>
      </c>
      <c r="AV306" s="245">
        <f t="shared" si="500"/>
        <v>5.0963893870800003</v>
      </c>
      <c r="AW306" s="246">
        <f t="shared" si="505"/>
        <v>4.0000000000000009E-7</v>
      </c>
      <c r="AX306" s="246">
        <f t="shared" si="506"/>
        <v>4.0000000000000009E-7</v>
      </c>
      <c r="AY306" s="246">
        <f t="shared" si="509"/>
        <v>2.0385557548320007E-6</v>
      </c>
    </row>
    <row r="307" spans="1:51" s="241" customFormat="1" x14ac:dyDescent="0.3">
      <c r="A307" s="48" t="s">
        <v>741</v>
      </c>
      <c r="B307" s="232" t="str">
        <f>B301</f>
        <v>Колонна вакуумная поз. К-201, Рег. №ТО-251,
Заводской № WHC-13-036-08,</v>
      </c>
      <c r="C307" s="53" t="s">
        <v>225</v>
      </c>
      <c r="D307" s="234" t="s">
        <v>174</v>
      </c>
      <c r="E307" s="247">
        <f>E305</f>
        <v>1.0000000000000001E-5</v>
      </c>
      <c r="F307" s="248">
        <f t="shared" si="508"/>
        <v>1</v>
      </c>
      <c r="G307" s="232">
        <v>0.15200000000000002</v>
      </c>
      <c r="H307" s="236">
        <f t="shared" si="501"/>
        <v>1.5200000000000003E-6</v>
      </c>
      <c r="I307" s="249">
        <f>I304*0.15</f>
        <v>0.49252499999999999</v>
      </c>
      <c r="J307" s="238">
        <f>I307</f>
        <v>0.49252499999999999</v>
      </c>
      <c r="K307" s="250"/>
      <c r="L307" s="251"/>
      <c r="M307" s="241" t="str">
        <f t="shared" si="498"/>
        <v>С306</v>
      </c>
      <c r="N307" s="241" t="str">
        <f t="shared" si="498"/>
        <v>Колонна вакуумная поз. К-201, Рег. №ТО-251,
Заводской № WHC-13-036-08,</v>
      </c>
      <c r="O307" s="241" t="str">
        <f t="shared" si="499"/>
        <v>Частичное-пожар-вспышка</v>
      </c>
      <c r="P307" s="241" t="s">
        <v>85</v>
      </c>
      <c r="Q307" s="241" t="s">
        <v>85</v>
      </c>
      <c r="R307" s="241" t="s">
        <v>85</v>
      </c>
      <c r="S307" s="241" t="s">
        <v>85</v>
      </c>
      <c r="T307" s="241" t="s">
        <v>85</v>
      </c>
      <c r="U307" s="241" t="s">
        <v>85</v>
      </c>
      <c r="V307" s="241" t="s">
        <v>85</v>
      </c>
      <c r="W307" s="241" t="s">
        <v>85</v>
      </c>
      <c r="X307" s="241" t="s">
        <v>85</v>
      </c>
      <c r="Y307" s="241" t="s">
        <v>85</v>
      </c>
      <c r="Z307" s="241" t="s">
        <v>85</v>
      </c>
      <c r="AA307" s="241">
        <v>26.53</v>
      </c>
      <c r="AB307" s="241">
        <v>31.84</v>
      </c>
      <c r="AC307" s="241" t="s">
        <v>85</v>
      </c>
      <c r="AD307" s="241" t="s">
        <v>85</v>
      </c>
      <c r="AE307" s="241" t="s">
        <v>85</v>
      </c>
      <c r="AF307" s="241" t="s">
        <v>85</v>
      </c>
      <c r="AG307" s="241" t="s">
        <v>85</v>
      </c>
      <c r="AH307" s="241" t="s">
        <v>85</v>
      </c>
      <c r="AI307" s="241" t="s">
        <v>85</v>
      </c>
      <c r="AJ307" s="241">
        <v>1</v>
      </c>
      <c r="AK307" s="241">
        <v>1</v>
      </c>
      <c r="AL307" s="241">
        <f t="shared" si="510"/>
        <v>7.3600000000000013E-2</v>
      </c>
      <c r="AM307" s="241">
        <f>AM301</f>
        <v>2.5000000000000001E-2</v>
      </c>
      <c r="AN307" s="241">
        <f>ROUNDUP(AN301/3,0)</f>
        <v>2</v>
      </c>
      <c r="AQ307" s="244">
        <f t="shared" si="511"/>
        <v>8.5913125000000007E-2</v>
      </c>
      <c r="AR307" s="244">
        <f t="shared" si="502"/>
        <v>8.5913125000000017E-3</v>
      </c>
      <c r="AS307" s="245">
        <f t="shared" si="503"/>
        <v>3.25</v>
      </c>
      <c r="AT307" s="245">
        <f t="shared" si="504"/>
        <v>0.83612610937499998</v>
      </c>
      <c r="AU307" s="244">
        <f>10068.2*J307*POWER(10,-6)</f>
        <v>4.9588402050000004E-3</v>
      </c>
      <c r="AV307" s="245">
        <f t="shared" si="500"/>
        <v>4.1855893870800003</v>
      </c>
      <c r="AW307" s="246">
        <f t="shared" si="505"/>
        <v>1.5200000000000003E-6</v>
      </c>
      <c r="AX307" s="246">
        <f t="shared" si="506"/>
        <v>1.5200000000000003E-6</v>
      </c>
      <c r="AY307" s="246">
        <f t="shared" si="509"/>
        <v>6.3620958683616012E-6</v>
      </c>
    </row>
    <row r="308" spans="1:51" s="241" customFormat="1" ht="15" thickBot="1" x14ac:dyDescent="0.35">
      <c r="A308" s="48" t="s">
        <v>742</v>
      </c>
      <c r="B308" s="232" t="str">
        <f>B301</f>
        <v>Колонна вакуумная поз. К-201, Рег. №ТО-251,
Заводской № WHC-13-036-08,</v>
      </c>
      <c r="C308" s="53" t="s">
        <v>226</v>
      </c>
      <c r="D308" s="234" t="s">
        <v>62</v>
      </c>
      <c r="E308" s="247">
        <f>E305</f>
        <v>1.0000000000000001E-5</v>
      </c>
      <c r="F308" s="248">
        <f t="shared" si="508"/>
        <v>1</v>
      </c>
      <c r="G308" s="232">
        <v>0.6080000000000001</v>
      </c>
      <c r="H308" s="236">
        <f t="shared" si="501"/>
        <v>6.0800000000000011E-6</v>
      </c>
      <c r="I308" s="249">
        <f>I304*0.15</f>
        <v>0.49252499999999999</v>
      </c>
      <c r="J308" s="238">
        <v>0</v>
      </c>
      <c r="K308" s="255"/>
      <c r="L308" s="256"/>
      <c r="M308" s="241" t="str">
        <f t="shared" si="498"/>
        <v>С307</v>
      </c>
      <c r="N308" s="241" t="str">
        <f t="shared" si="498"/>
        <v>Колонна вакуумная поз. К-201, Рег. №ТО-251,
Заводской № WHC-13-036-08,</v>
      </c>
      <c r="O308" s="241" t="str">
        <f t="shared" si="499"/>
        <v>Частичное-ликвидация</v>
      </c>
      <c r="P308" s="241" t="s">
        <v>85</v>
      </c>
      <c r="Q308" s="241" t="s">
        <v>85</v>
      </c>
      <c r="R308" s="241" t="s">
        <v>85</v>
      </c>
      <c r="S308" s="241" t="s">
        <v>85</v>
      </c>
      <c r="T308" s="241" t="s">
        <v>85</v>
      </c>
      <c r="U308" s="241" t="s">
        <v>85</v>
      </c>
      <c r="V308" s="241" t="s">
        <v>85</v>
      </c>
      <c r="W308" s="241" t="s">
        <v>85</v>
      </c>
      <c r="X308" s="241" t="s">
        <v>85</v>
      </c>
      <c r="Y308" s="241" t="s">
        <v>85</v>
      </c>
      <c r="Z308" s="241" t="s">
        <v>85</v>
      </c>
      <c r="AA308" s="241" t="s">
        <v>85</v>
      </c>
      <c r="AB308" s="241" t="s">
        <v>85</v>
      </c>
      <c r="AC308" s="241" t="s">
        <v>85</v>
      </c>
      <c r="AD308" s="241" t="s">
        <v>85</v>
      </c>
      <c r="AE308" s="241" t="s">
        <v>85</v>
      </c>
      <c r="AF308" s="241" t="s">
        <v>85</v>
      </c>
      <c r="AG308" s="241" t="s">
        <v>85</v>
      </c>
      <c r="AH308" s="241" t="s">
        <v>85</v>
      </c>
      <c r="AI308" s="241" t="s">
        <v>85</v>
      </c>
      <c r="AJ308" s="241">
        <v>0</v>
      </c>
      <c r="AK308" s="241">
        <v>0</v>
      </c>
      <c r="AL308" s="241">
        <f t="shared" si="510"/>
        <v>7.3600000000000013E-2</v>
      </c>
      <c r="AM308" s="241">
        <f>AM301</f>
        <v>2.5000000000000001E-2</v>
      </c>
      <c r="AN308" s="241">
        <f>ROUNDUP(AN301/3,0)</f>
        <v>2</v>
      </c>
      <c r="AQ308" s="244">
        <f>AM308*I308*0.1+AL308</f>
        <v>7.4831312500000011E-2</v>
      </c>
      <c r="AR308" s="244">
        <f t="shared" si="502"/>
        <v>7.4831312500000012E-3</v>
      </c>
      <c r="AS308" s="245">
        <f t="shared" si="503"/>
        <v>0</v>
      </c>
      <c r="AT308" s="245">
        <f t="shared" si="504"/>
        <v>2.0578610937500002E-2</v>
      </c>
      <c r="AU308" s="244">
        <f>1333*J306*POWER(10,-6)</f>
        <v>6.5653582499999993E-4</v>
      </c>
      <c r="AV308" s="245">
        <f t="shared" si="500"/>
        <v>0.10354959051250001</v>
      </c>
      <c r="AW308" s="246">
        <f t="shared" si="505"/>
        <v>0</v>
      </c>
      <c r="AX308" s="246">
        <f t="shared" si="506"/>
        <v>0</v>
      </c>
      <c r="AY308" s="246">
        <f t="shared" si="509"/>
        <v>6.2958151031600017E-7</v>
      </c>
    </row>
    <row r="309" spans="1:51" s="241" customFormat="1" ht="15" thickBot="1" x14ac:dyDescent="0.35">
      <c r="A309" s="48" t="s">
        <v>743</v>
      </c>
      <c r="B309" s="296" t="str">
        <f>B301</f>
        <v>Колонна вакуумная поз. К-201, Рег. №ТО-251,
Заводской № WHC-13-036-08,</v>
      </c>
      <c r="C309" s="296" t="s">
        <v>354</v>
      </c>
      <c r="D309" s="296" t="s">
        <v>355</v>
      </c>
      <c r="E309" s="297">
        <v>2.5000000000000001E-5</v>
      </c>
      <c r="F309" s="248">
        <f t="shared" si="508"/>
        <v>1</v>
      </c>
      <c r="G309" s="296">
        <v>1</v>
      </c>
      <c r="H309" s="298">
        <f t="shared" si="501"/>
        <v>2.5000000000000001E-5</v>
      </c>
      <c r="I309" s="299">
        <f>I301</f>
        <v>21.89</v>
      </c>
      <c r="J309" s="299">
        <f>I309*0.2</f>
        <v>4.3780000000000001</v>
      </c>
      <c r="K309" s="296"/>
      <c r="L309" s="296"/>
      <c r="M309" s="300" t="str">
        <f t="shared" si="498"/>
        <v>С308</v>
      </c>
      <c r="N309" s="300"/>
      <c r="O309" s="300"/>
      <c r="P309" s="300">
        <v>17.3</v>
      </c>
      <c r="Q309" s="300">
        <v>23.8</v>
      </c>
      <c r="R309" s="300">
        <v>33.700000000000003</v>
      </c>
      <c r="S309" s="300">
        <v>62.4</v>
      </c>
      <c r="T309" s="300" t="s">
        <v>85</v>
      </c>
      <c r="U309" s="300" t="s">
        <v>85</v>
      </c>
      <c r="V309" s="300" t="s">
        <v>85</v>
      </c>
      <c r="W309" s="300" t="s">
        <v>85</v>
      </c>
      <c r="X309" s="300" t="s">
        <v>85</v>
      </c>
      <c r="Y309" s="300" t="s">
        <v>85</v>
      </c>
      <c r="Z309" s="300" t="s">
        <v>85</v>
      </c>
      <c r="AA309" s="300" t="s">
        <v>85</v>
      </c>
      <c r="AB309" s="300" t="s">
        <v>85</v>
      </c>
      <c r="AC309" s="300" t="s">
        <v>85</v>
      </c>
      <c r="AD309" s="300" t="s">
        <v>85</v>
      </c>
      <c r="AE309" s="300">
        <v>53</v>
      </c>
      <c r="AF309" s="300">
        <v>87</v>
      </c>
      <c r="AG309" s="300">
        <v>107.5</v>
      </c>
      <c r="AH309" s="300">
        <v>142.5</v>
      </c>
      <c r="AI309" s="241" t="s">
        <v>85</v>
      </c>
      <c r="AJ309" s="300">
        <v>1</v>
      </c>
      <c r="AK309" s="300">
        <v>2</v>
      </c>
      <c r="AL309" s="300">
        <f>AL301</f>
        <v>7.36</v>
      </c>
      <c r="AM309" s="300">
        <f>AM301</f>
        <v>2.5000000000000001E-2</v>
      </c>
      <c r="AN309" s="300">
        <v>5</v>
      </c>
      <c r="AO309" s="300"/>
      <c r="AP309" s="300"/>
      <c r="AQ309" s="301">
        <f>AM309*I309+AL309</f>
        <v>7.9072500000000003</v>
      </c>
      <c r="AR309" s="301">
        <f>0.1*AQ309</f>
        <v>0.79072500000000012</v>
      </c>
      <c r="AS309" s="302">
        <f>AJ309*3+0.25*AK309</f>
        <v>3.5</v>
      </c>
      <c r="AT309" s="302">
        <f>SUM(AQ309:AS309)/4</f>
        <v>3.0494937499999999</v>
      </c>
      <c r="AU309" s="301">
        <f>10068.2*J309*POWER(10,-6)</f>
        <v>4.4078579600000001E-2</v>
      </c>
      <c r="AV309" s="302">
        <f t="shared" si="500"/>
        <v>15.2915473296</v>
      </c>
      <c r="AW309" s="303">
        <f>AJ309*H309</f>
        <v>2.5000000000000001E-5</v>
      </c>
      <c r="AX309" s="303">
        <f>H309*AK309</f>
        <v>5.0000000000000002E-5</v>
      </c>
      <c r="AY309" s="303">
        <f>H309*AV309</f>
        <v>3.8228868324E-4</v>
      </c>
    </row>
    <row r="310" spans="1:51" s="241" customFormat="1" ht="18" customHeight="1" x14ac:dyDescent="0.3">
      <c r="A310" s="48" t="s">
        <v>744</v>
      </c>
      <c r="B310" s="330" t="s">
        <v>444</v>
      </c>
      <c r="C310" s="53" t="s">
        <v>349</v>
      </c>
      <c r="D310" s="234" t="s">
        <v>350</v>
      </c>
      <c r="E310" s="235">
        <v>9.9999999999999995E-7</v>
      </c>
      <c r="F310" s="233">
        <v>1</v>
      </c>
      <c r="G310" s="232">
        <v>0.05</v>
      </c>
      <c r="H310" s="236">
        <f>E310*F310*G310</f>
        <v>4.9999999999999998E-8</v>
      </c>
      <c r="I310" s="237">
        <v>245</v>
      </c>
      <c r="J310" s="238">
        <f>0.03*I310</f>
        <v>7.35</v>
      </c>
      <c r="K310" s="239" t="s">
        <v>184</v>
      </c>
      <c r="L310" s="240">
        <f>15*I310</f>
        <v>3675</v>
      </c>
      <c r="M310" s="241" t="str">
        <f t="shared" ref="M310:N318" si="512">A310</f>
        <v>С309</v>
      </c>
      <c r="N310" s="241" t="str">
        <f t="shared" si="512"/>
        <v>Фракционирующая колонна поз. К-203
Рег. №ТО-264(У),
Учетный номер – №43-20-4662 ОК(НХС)
Заводской № 13C0014-04</v>
      </c>
      <c r="O310" s="241" t="str">
        <f t="shared" ref="O310:O317" si="513">D310</f>
        <v>Полное-огенный шар</v>
      </c>
      <c r="P310" s="241" t="s">
        <v>85</v>
      </c>
      <c r="Q310" s="241" t="s">
        <v>85</v>
      </c>
      <c r="R310" s="241" t="s">
        <v>85</v>
      </c>
      <c r="S310" s="241" t="s">
        <v>85</v>
      </c>
      <c r="T310" s="241" t="s">
        <v>85</v>
      </c>
      <c r="U310" s="241" t="s">
        <v>85</v>
      </c>
      <c r="V310" s="241" t="s">
        <v>85</v>
      </c>
      <c r="W310" s="241" t="s">
        <v>85</v>
      </c>
      <c r="X310" s="241" t="s">
        <v>85</v>
      </c>
      <c r="Y310" s="241" t="s">
        <v>85</v>
      </c>
      <c r="Z310" s="241" t="s">
        <v>85</v>
      </c>
      <c r="AA310" s="241" t="s">
        <v>85</v>
      </c>
      <c r="AB310" s="241" t="s">
        <v>85</v>
      </c>
      <c r="AC310" s="241" t="s">
        <v>85</v>
      </c>
      <c r="AD310" s="241" t="s">
        <v>85</v>
      </c>
      <c r="AE310" s="241">
        <v>73</v>
      </c>
      <c r="AF310" s="241">
        <v>112.5</v>
      </c>
      <c r="AG310" s="241">
        <v>137</v>
      </c>
      <c r="AH310" s="241">
        <v>179</v>
      </c>
      <c r="AI310" s="241" t="s">
        <v>85</v>
      </c>
      <c r="AJ310" s="242">
        <v>3</v>
      </c>
      <c r="AK310" s="242">
        <v>9</v>
      </c>
      <c r="AL310" s="243">
        <v>39.630000000000003</v>
      </c>
      <c r="AM310" s="243">
        <v>2.5000000000000001E-2</v>
      </c>
      <c r="AN310" s="243">
        <v>5</v>
      </c>
      <c r="AQ310" s="244">
        <f>AM310*I310+AL310</f>
        <v>45.755000000000003</v>
      </c>
      <c r="AR310" s="244">
        <f>0.1*AQ310</f>
        <v>4.5755000000000008</v>
      </c>
      <c r="AS310" s="245">
        <f>AJ310*3+0.25*AK310</f>
        <v>11.25</v>
      </c>
      <c r="AT310" s="245">
        <f>SUM(AQ310:AS310)/4</f>
        <v>15.395125</v>
      </c>
      <c r="AU310" s="244">
        <f>10068.2*J310*POWER(10,-6)</f>
        <v>7.4001269999999994E-2</v>
      </c>
      <c r="AV310" s="245">
        <f t="shared" ref="AV310:AV318" si="514">AU310+AT310+AS310+AR310+AQ310</f>
        <v>77.049626270000005</v>
      </c>
      <c r="AW310" s="246">
        <f>AJ310*H310</f>
        <v>1.4999999999999999E-7</v>
      </c>
      <c r="AX310" s="246">
        <f>H310*AK310</f>
        <v>4.4999999999999998E-7</v>
      </c>
      <c r="AY310" s="246">
        <f>H310*AV310</f>
        <v>3.8524813135000004E-6</v>
      </c>
    </row>
    <row r="311" spans="1:51" s="322" customFormat="1" x14ac:dyDescent="0.3">
      <c r="A311" s="48" t="s">
        <v>745</v>
      </c>
      <c r="B311" s="312" t="str">
        <f>B310</f>
        <v>Фракционирующая колонна поз. К-203
Рег. №ТО-264(У),
Учетный номер – №43-20-4662 ОК(НХС)
Заводской № 13C0014-04</v>
      </c>
      <c r="C311" s="313" t="s">
        <v>211</v>
      </c>
      <c r="D311" s="314" t="s">
        <v>63</v>
      </c>
      <c r="E311" s="315">
        <f>E310</f>
        <v>9.9999999999999995E-7</v>
      </c>
      <c r="F311" s="316">
        <f>F310</f>
        <v>1</v>
      </c>
      <c r="G311" s="312">
        <v>0.19</v>
      </c>
      <c r="H311" s="317">
        <f t="shared" ref="H311:H318" si="515">E311*F311*G311</f>
        <v>1.8999999999999998E-7</v>
      </c>
      <c r="I311" s="318">
        <f>I310</f>
        <v>245</v>
      </c>
      <c r="J311" s="319">
        <v>2.67</v>
      </c>
      <c r="K311" s="320" t="s">
        <v>185</v>
      </c>
      <c r="L311" s="321">
        <v>6</v>
      </c>
      <c r="M311" s="322" t="str">
        <f t="shared" si="512"/>
        <v>С310</v>
      </c>
      <c r="N311" s="322" t="str">
        <f t="shared" si="512"/>
        <v>Фракционирующая колонна поз. К-203
Рег. №ТО-264(У),
Учетный номер – №43-20-4662 ОК(НХС)
Заводской № 13C0014-04</v>
      </c>
      <c r="O311" s="322" t="str">
        <f t="shared" si="513"/>
        <v>Полное-взрыв</v>
      </c>
      <c r="P311" s="322" t="s">
        <v>85</v>
      </c>
      <c r="Q311" s="322" t="s">
        <v>85</v>
      </c>
      <c r="R311" s="322" t="s">
        <v>85</v>
      </c>
      <c r="S311" s="322" t="s">
        <v>85</v>
      </c>
      <c r="T311" s="322">
        <v>0</v>
      </c>
      <c r="U311" s="322">
        <v>88.6</v>
      </c>
      <c r="V311" s="322">
        <v>253.1</v>
      </c>
      <c r="W311" s="322">
        <v>643.1</v>
      </c>
      <c r="X311" s="322">
        <v>1086.5999999999999</v>
      </c>
      <c r="Y311" s="322" t="s">
        <v>85</v>
      </c>
      <c r="Z311" s="322" t="s">
        <v>85</v>
      </c>
      <c r="AA311" s="322" t="s">
        <v>85</v>
      </c>
      <c r="AB311" s="322" t="s">
        <v>85</v>
      </c>
      <c r="AC311" s="322" t="s">
        <v>85</v>
      </c>
      <c r="AD311" s="322" t="s">
        <v>85</v>
      </c>
      <c r="AE311" s="322" t="s">
        <v>85</v>
      </c>
      <c r="AF311" s="322" t="s">
        <v>85</v>
      </c>
      <c r="AG311" s="322" t="s">
        <v>85</v>
      </c>
      <c r="AH311" s="322" t="s">
        <v>85</v>
      </c>
      <c r="AI311" s="322" t="s">
        <v>85</v>
      </c>
      <c r="AJ311" s="323">
        <v>6</v>
      </c>
      <c r="AK311" s="323">
        <v>12</v>
      </c>
      <c r="AL311" s="322">
        <f>AL310</f>
        <v>39.630000000000003</v>
      </c>
      <c r="AM311" s="322">
        <f>AM310</f>
        <v>2.5000000000000001E-2</v>
      </c>
      <c r="AN311" s="322">
        <f>AN310</f>
        <v>5</v>
      </c>
      <c r="AQ311" s="324">
        <f>AM311*I311+AL311</f>
        <v>45.755000000000003</v>
      </c>
      <c r="AR311" s="324">
        <f t="shared" ref="AR311:AR317" si="516">0.1*AQ311</f>
        <v>4.5755000000000008</v>
      </c>
      <c r="AS311" s="325">
        <f t="shared" ref="AS311:AS317" si="517">AJ311*3+0.25*AK311</f>
        <v>21</v>
      </c>
      <c r="AT311" s="325">
        <f t="shared" ref="AT311:AT317" si="518">SUM(AQ311:AS311)/4</f>
        <v>17.832625</v>
      </c>
      <c r="AU311" s="324">
        <f>10068.2*J311*POWER(10,-6)*10</f>
        <v>0.26882094000000001</v>
      </c>
      <c r="AV311" s="325">
        <f t="shared" si="514"/>
        <v>89.431945940000006</v>
      </c>
      <c r="AW311" s="326">
        <f t="shared" ref="AW311:AW317" si="519">AJ311*H311</f>
        <v>1.1399999999999999E-6</v>
      </c>
      <c r="AX311" s="326">
        <f t="shared" ref="AX311:AX317" si="520">H311*AK311</f>
        <v>2.2799999999999998E-6</v>
      </c>
      <c r="AY311" s="326">
        <f t="shared" ref="AY311" si="521">H311*AV311</f>
        <v>1.6992069728599999E-5</v>
      </c>
    </row>
    <row r="312" spans="1:51" s="241" customFormat="1" x14ac:dyDescent="0.3">
      <c r="A312" s="48" t="s">
        <v>746</v>
      </c>
      <c r="B312" s="232" t="str">
        <f>B310</f>
        <v>Фракционирующая колонна поз. К-203
Рег. №ТО-264(У),
Учетный номер – №43-20-4662 ОК(НХС)
Заводской № 13C0014-04</v>
      </c>
      <c r="C312" s="53" t="s">
        <v>254</v>
      </c>
      <c r="D312" s="234" t="s">
        <v>61</v>
      </c>
      <c r="E312" s="247">
        <f>E310</f>
        <v>9.9999999999999995E-7</v>
      </c>
      <c r="F312" s="248">
        <f t="shared" ref="F312:F318" si="522">F311</f>
        <v>1</v>
      </c>
      <c r="G312" s="232">
        <v>0.76</v>
      </c>
      <c r="H312" s="236">
        <f t="shared" si="515"/>
        <v>7.5999999999999992E-7</v>
      </c>
      <c r="I312" s="249">
        <f>I310</f>
        <v>245</v>
      </c>
      <c r="J312" s="238">
        <v>0</v>
      </c>
      <c r="K312" s="250" t="s">
        <v>186</v>
      </c>
      <c r="L312" s="251">
        <v>15</v>
      </c>
      <c r="M312" s="241" t="str">
        <f t="shared" si="512"/>
        <v>С311</v>
      </c>
      <c r="N312" s="241" t="str">
        <f t="shared" si="512"/>
        <v>Фракционирующая колонна поз. К-203
Рег. №ТО-264(У),
Учетный номер – №43-20-4662 ОК(НХС)
Заводской № 13C0014-04</v>
      </c>
      <c r="O312" s="241" t="str">
        <f t="shared" si="513"/>
        <v>Полное-ликвидация</v>
      </c>
      <c r="P312" s="241" t="s">
        <v>85</v>
      </c>
      <c r="Q312" s="241" t="s">
        <v>85</v>
      </c>
      <c r="R312" s="241" t="s">
        <v>85</v>
      </c>
      <c r="S312" s="241" t="s">
        <v>85</v>
      </c>
      <c r="T312" s="241" t="s">
        <v>85</v>
      </c>
      <c r="U312" s="241" t="s">
        <v>85</v>
      </c>
      <c r="V312" s="241" t="s">
        <v>85</v>
      </c>
      <c r="W312" s="241" t="s">
        <v>85</v>
      </c>
      <c r="X312" s="241" t="s">
        <v>85</v>
      </c>
      <c r="Y312" s="241" t="s">
        <v>85</v>
      </c>
      <c r="Z312" s="241" t="s">
        <v>85</v>
      </c>
      <c r="AA312" s="241" t="s">
        <v>85</v>
      </c>
      <c r="AB312" s="241" t="s">
        <v>85</v>
      </c>
      <c r="AC312" s="241" t="s">
        <v>85</v>
      </c>
      <c r="AD312" s="241" t="s">
        <v>85</v>
      </c>
      <c r="AE312" s="241" t="s">
        <v>85</v>
      </c>
      <c r="AF312" s="241" t="s">
        <v>85</v>
      </c>
      <c r="AG312" s="241" t="s">
        <v>85</v>
      </c>
      <c r="AH312" s="241" t="s">
        <v>85</v>
      </c>
      <c r="AI312" s="241" t="s">
        <v>85</v>
      </c>
      <c r="AJ312" s="241">
        <v>0</v>
      </c>
      <c r="AK312" s="241">
        <v>0</v>
      </c>
      <c r="AL312" s="241">
        <f>AL310</f>
        <v>39.630000000000003</v>
      </c>
      <c r="AM312" s="241">
        <f>AM310</f>
        <v>2.5000000000000001E-2</v>
      </c>
      <c r="AN312" s="241">
        <f>AN310</f>
        <v>5</v>
      </c>
      <c r="AQ312" s="244">
        <f>AM312*I312*0.1+AL312</f>
        <v>40.2425</v>
      </c>
      <c r="AR312" s="244">
        <f t="shared" si="516"/>
        <v>4.0242500000000003</v>
      </c>
      <c r="AS312" s="245">
        <f t="shared" si="517"/>
        <v>0</v>
      </c>
      <c r="AT312" s="245">
        <f t="shared" si="518"/>
        <v>11.0666875</v>
      </c>
      <c r="AU312" s="244">
        <f>1333*J310*POWER(10,-6)</f>
        <v>9.7975499999999986E-3</v>
      </c>
      <c r="AV312" s="245">
        <f t="shared" si="514"/>
        <v>55.343235050000004</v>
      </c>
      <c r="AW312" s="246">
        <f t="shared" si="519"/>
        <v>0</v>
      </c>
      <c r="AX312" s="246">
        <f t="shared" si="520"/>
        <v>0</v>
      </c>
      <c r="AY312" s="246">
        <f>H312*AV312</f>
        <v>4.2060858637999996E-5</v>
      </c>
    </row>
    <row r="313" spans="1:51" s="241" customFormat="1" x14ac:dyDescent="0.3">
      <c r="A313" s="48" t="s">
        <v>747</v>
      </c>
      <c r="B313" s="232" t="str">
        <f>B310</f>
        <v>Фракционирующая колонна поз. К-203
Рег. №ТО-264(У),
Учетный номер – №43-20-4662 ОК(НХС)
Заводской № 13C0014-04</v>
      </c>
      <c r="C313" s="53" t="s">
        <v>222</v>
      </c>
      <c r="D313" s="234" t="s">
        <v>223</v>
      </c>
      <c r="E313" s="235">
        <v>1.0000000000000001E-5</v>
      </c>
      <c r="F313" s="248">
        <f t="shared" si="522"/>
        <v>1</v>
      </c>
      <c r="G313" s="232">
        <v>4.0000000000000008E-2</v>
      </c>
      <c r="H313" s="236">
        <f t="shared" si="515"/>
        <v>4.0000000000000009E-7</v>
      </c>
      <c r="I313" s="249">
        <f>0.15*I310</f>
        <v>36.75</v>
      </c>
      <c r="J313" s="238">
        <f>I313</f>
        <v>36.75</v>
      </c>
      <c r="K313" s="250" t="s">
        <v>188</v>
      </c>
      <c r="L313" s="251">
        <v>45390</v>
      </c>
      <c r="M313" s="241" t="str">
        <f t="shared" si="512"/>
        <v>С312</v>
      </c>
      <c r="N313" s="241" t="str">
        <f t="shared" si="512"/>
        <v>Фракционирующая колонна поз. К-203
Рег. №ТО-264(У),
Учетный номер – №43-20-4662 ОК(НХС)
Заводской № 13C0014-04</v>
      </c>
      <c r="O313" s="241" t="str">
        <f t="shared" si="513"/>
        <v>Частичное факел</v>
      </c>
      <c r="P313" s="241" t="s">
        <v>85</v>
      </c>
      <c r="Q313" s="241" t="s">
        <v>85</v>
      </c>
      <c r="R313" s="241" t="s">
        <v>85</v>
      </c>
      <c r="S313" s="241" t="s">
        <v>85</v>
      </c>
      <c r="T313" s="241" t="s">
        <v>85</v>
      </c>
      <c r="U313" s="241" t="s">
        <v>85</v>
      </c>
      <c r="V313" s="241" t="s">
        <v>85</v>
      </c>
      <c r="W313" s="241" t="s">
        <v>85</v>
      </c>
      <c r="X313" s="241" t="s">
        <v>85</v>
      </c>
      <c r="Y313" s="241">
        <v>44</v>
      </c>
      <c r="Z313" s="241">
        <v>7</v>
      </c>
      <c r="AA313" s="241" t="s">
        <v>85</v>
      </c>
      <c r="AB313" s="241" t="s">
        <v>85</v>
      </c>
      <c r="AC313" s="241" t="s">
        <v>85</v>
      </c>
      <c r="AD313" s="241" t="s">
        <v>85</v>
      </c>
      <c r="AE313" s="241" t="s">
        <v>85</v>
      </c>
      <c r="AF313" s="241" t="s">
        <v>85</v>
      </c>
      <c r="AG313" s="241" t="s">
        <v>85</v>
      </c>
      <c r="AH313" s="241" t="s">
        <v>85</v>
      </c>
      <c r="AI313" s="241" t="s">
        <v>85</v>
      </c>
      <c r="AJ313" s="241">
        <v>2</v>
      </c>
      <c r="AK313" s="241">
        <v>1</v>
      </c>
      <c r="AL313" s="241">
        <f>0.1*$AL310</f>
        <v>3.9630000000000005</v>
      </c>
      <c r="AM313" s="241">
        <f>AM311</f>
        <v>2.5000000000000001E-2</v>
      </c>
      <c r="AN313" s="241">
        <f>AN310</f>
        <v>5</v>
      </c>
      <c r="AQ313" s="244">
        <f>AM313*I313*0.1+AL313</f>
        <v>4.0548750000000009</v>
      </c>
      <c r="AR313" s="244">
        <f t="shared" si="516"/>
        <v>0.40548750000000011</v>
      </c>
      <c r="AS313" s="245">
        <f t="shared" si="517"/>
        <v>6.25</v>
      </c>
      <c r="AT313" s="245">
        <f t="shared" si="518"/>
        <v>2.6775906250000006</v>
      </c>
      <c r="AU313" s="244">
        <f>10068.2*J313*POWER(10,-6)</f>
        <v>0.37000635000000004</v>
      </c>
      <c r="AV313" s="245">
        <f t="shared" si="514"/>
        <v>13.757959475000002</v>
      </c>
      <c r="AW313" s="246">
        <f t="shared" si="519"/>
        <v>8.0000000000000018E-7</v>
      </c>
      <c r="AX313" s="246">
        <f t="shared" si="520"/>
        <v>4.0000000000000009E-7</v>
      </c>
      <c r="AY313" s="246">
        <f t="shared" ref="AY313:AY317" si="523">H313*AV313</f>
        <v>5.5031837900000016E-6</v>
      </c>
    </row>
    <row r="314" spans="1:51" s="241" customFormat="1" x14ac:dyDescent="0.3">
      <c r="A314" s="48" t="s">
        <v>748</v>
      </c>
      <c r="B314" s="232" t="str">
        <f>B310</f>
        <v>Фракционирующая колонна поз. К-203
Рег. №ТО-264(У),
Учетный номер – №43-20-4662 ОК(НХС)
Заводской № 13C0014-04</v>
      </c>
      <c r="C314" s="53" t="s">
        <v>255</v>
      </c>
      <c r="D314" s="234" t="s">
        <v>62</v>
      </c>
      <c r="E314" s="247">
        <f>E313</f>
        <v>1.0000000000000001E-5</v>
      </c>
      <c r="F314" s="248">
        <f t="shared" si="522"/>
        <v>1</v>
      </c>
      <c r="G314" s="232">
        <v>0.16000000000000003</v>
      </c>
      <c r="H314" s="236">
        <f t="shared" si="515"/>
        <v>1.6000000000000004E-6</v>
      </c>
      <c r="I314" s="249">
        <f>0.15*I310</f>
        <v>36.75</v>
      </c>
      <c r="J314" s="238">
        <v>0</v>
      </c>
      <c r="K314" s="250" t="s">
        <v>189</v>
      </c>
      <c r="L314" s="251">
        <v>3</v>
      </c>
      <c r="M314" s="241" t="str">
        <f t="shared" si="512"/>
        <v>С313</v>
      </c>
      <c r="N314" s="241" t="str">
        <f t="shared" si="512"/>
        <v>Фракционирующая колонна поз. К-203
Рег. №ТО-264(У),
Учетный номер – №43-20-4662 ОК(НХС)
Заводской № 13C0014-04</v>
      </c>
      <c r="O314" s="241" t="str">
        <f t="shared" si="513"/>
        <v>Частичное-ликвидация</v>
      </c>
      <c r="P314" s="241" t="s">
        <v>85</v>
      </c>
      <c r="Q314" s="241" t="s">
        <v>85</v>
      </c>
      <c r="R314" s="241" t="s">
        <v>85</v>
      </c>
      <c r="S314" s="241" t="s">
        <v>85</v>
      </c>
      <c r="T314" s="241" t="s">
        <v>85</v>
      </c>
      <c r="U314" s="241" t="s">
        <v>85</v>
      </c>
      <c r="V314" s="241" t="s">
        <v>85</v>
      </c>
      <c r="W314" s="241" t="s">
        <v>85</v>
      </c>
      <c r="X314" s="241" t="s">
        <v>85</v>
      </c>
      <c r="Y314" s="241" t="s">
        <v>85</v>
      </c>
      <c r="Z314" s="241" t="s">
        <v>85</v>
      </c>
      <c r="AA314" s="241" t="s">
        <v>85</v>
      </c>
      <c r="AB314" s="241" t="s">
        <v>85</v>
      </c>
      <c r="AC314" s="241" t="s">
        <v>85</v>
      </c>
      <c r="AD314" s="241" t="s">
        <v>85</v>
      </c>
      <c r="AE314" s="241" t="s">
        <v>85</v>
      </c>
      <c r="AF314" s="241" t="s">
        <v>85</v>
      </c>
      <c r="AG314" s="241" t="s">
        <v>85</v>
      </c>
      <c r="AH314" s="241" t="s">
        <v>85</v>
      </c>
      <c r="AI314" s="241" t="s">
        <v>85</v>
      </c>
      <c r="AJ314" s="241">
        <v>0</v>
      </c>
      <c r="AK314" s="241">
        <v>1</v>
      </c>
      <c r="AL314" s="241">
        <f t="shared" ref="AL314:AL317" si="524">0.1*$AL311</f>
        <v>3.9630000000000005</v>
      </c>
      <c r="AM314" s="241">
        <f>AM310</f>
        <v>2.5000000000000001E-2</v>
      </c>
      <c r="AN314" s="241">
        <f>ROUNDUP(AN310/3,0)</f>
        <v>2</v>
      </c>
      <c r="AQ314" s="244">
        <f>AM314*I314+AL314</f>
        <v>4.8817500000000003</v>
      </c>
      <c r="AR314" s="244">
        <f t="shared" si="516"/>
        <v>0.48817500000000003</v>
      </c>
      <c r="AS314" s="245">
        <f t="shared" si="517"/>
        <v>0.25</v>
      </c>
      <c r="AT314" s="245">
        <f t="shared" si="518"/>
        <v>1.4049812500000001</v>
      </c>
      <c r="AU314" s="244">
        <f>1333*J311*POWER(10,-6)*10</f>
        <v>3.5591100000000001E-2</v>
      </c>
      <c r="AV314" s="245">
        <f t="shared" si="514"/>
        <v>7.0604973500000003</v>
      </c>
      <c r="AW314" s="246">
        <f t="shared" si="519"/>
        <v>0</v>
      </c>
      <c r="AX314" s="246">
        <f t="shared" si="520"/>
        <v>1.6000000000000004E-6</v>
      </c>
      <c r="AY314" s="246">
        <f t="shared" si="523"/>
        <v>1.1296795760000003E-5</v>
      </c>
    </row>
    <row r="315" spans="1:51" s="241" customFormat="1" x14ac:dyDescent="0.3">
      <c r="A315" s="48" t="s">
        <v>749</v>
      </c>
      <c r="B315" s="232" t="str">
        <f>B310</f>
        <v>Фракционирующая колонна поз. К-203
Рег. №ТО-264(У),
Учетный номер – №43-20-4662 ОК(НХС)
Заводской № 13C0014-04</v>
      </c>
      <c r="C315" s="53" t="s">
        <v>224</v>
      </c>
      <c r="D315" s="234" t="s">
        <v>223</v>
      </c>
      <c r="E315" s="247">
        <f>E314</f>
        <v>1.0000000000000001E-5</v>
      </c>
      <c r="F315" s="248">
        <f t="shared" si="522"/>
        <v>1</v>
      </c>
      <c r="G315" s="232">
        <v>4.0000000000000008E-2</v>
      </c>
      <c r="H315" s="236">
        <f t="shared" si="515"/>
        <v>4.0000000000000009E-7</v>
      </c>
      <c r="I315" s="249">
        <f>I313*0.15</f>
        <v>5.5125000000000002</v>
      </c>
      <c r="J315" s="238">
        <f>I315</f>
        <v>5.5125000000000002</v>
      </c>
      <c r="K315" s="253" t="s">
        <v>200</v>
      </c>
      <c r="L315" s="254">
        <v>21</v>
      </c>
      <c r="M315" s="241" t="str">
        <f t="shared" si="512"/>
        <v>С314</v>
      </c>
      <c r="N315" s="241" t="str">
        <f t="shared" si="512"/>
        <v>Фракционирующая колонна поз. К-203
Рег. №ТО-264(У),
Учетный номер – №43-20-4662 ОК(НХС)
Заводской № 13C0014-04</v>
      </c>
      <c r="O315" s="241" t="str">
        <f t="shared" si="513"/>
        <v>Частичное факел</v>
      </c>
      <c r="P315" s="241" t="s">
        <v>85</v>
      </c>
      <c r="Q315" s="241" t="s">
        <v>85</v>
      </c>
      <c r="R315" s="241" t="s">
        <v>85</v>
      </c>
      <c r="S315" s="241" t="s">
        <v>85</v>
      </c>
      <c r="T315" s="241" t="s">
        <v>85</v>
      </c>
      <c r="U315" s="241" t="s">
        <v>85</v>
      </c>
      <c r="V315" s="241" t="s">
        <v>85</v>
      </c>
      <c r="W315" s="241" t="s">
        <v>85</v>
      </c>
      <c r="X315" s="241" t="s">
        <v>85</v>
      </c>
      <c r="Y315" s="241">
        <v>17</v>
      </c>
      <c r="Z315" s="241">
        <v>3</v>
      </c>
      <c r="AA315" s="241" t="s">
        <v>85</v>
      </c>
      <c r="AB315" s="241" t="s">
        <v>85</v>
      </c>
      <c r="AC315" s="241" t="s">
        <v>85</v>
      </c>
      <c r="AD315" s="241" t="s">
        <v>85</v>
      </c>
      <c r="AE315" s="241" t="s">
        <v>85</v>
      </c>
      <c r="AF315" s="241" t="s">
        <v>85</v>
      </c>
      <c r="AG315" s="241" t="s">
        <v>85</v>
      </c>
      <c r="AH315" s="241" t="s">
        <v>85</v>
      </c>
      <c r="AI315" s="241" t="s">
        <v>85</v>
      </c>
      <c r="AJ315" s="241">
        <v>2</v>
      </c>
      <c r="AK315" s="241">
        <v>1</v>
      </c>
      <c r="AL315" s="241">
        <f t="shared" si="524"/>
        <v>3.9630000000000005</v>
      </c>
      <c r="AM315" s="241">
        <f>AM310</f>
        <v>2.5000000000000001E-2</v>
      </c>
      <c r="AN315" s="241">
        <f>AN314</f>
        <v>2</v>
      </c>
      <c r="AQ315" s="244">
        <f t="shared" ref="AQ315:AQ316" si="525">AM315*I315+AL315</f>
        <v>4.1008125000000009</v>
      </c>
      <c r="AR315" s="244">
        <f t="shared" si="516"/>
        <v>0.41008125000000012</v>
      </c>
      <c r="AS315" s="245">
        <f t="shared" si="517"/>
        <v>6.25</v>
      </c>
      <c r="AT315" s="245">
        <f t="shared" si="518"/>
        <v>2.6902234375000003</v>
      </c>
      <c r="AU315" s="244">
        <f>10068.2*J315*POWER(10,-6)</f>
        <v>5.5500952500000006E-2</v>
      </c>
      <c r="AV315" s="245">
        <f t="shared" si="514"/>
        <v>13.50661814</v>
      </c>
      <c r="AW315" s="246">
        <f t="shared" si="519"/>
        <v>8.0000000000000018E-7</v>
      </c>
      <c r="AX315" s="246">
        <f t="shared" si="520"/>
        <v>4.0000000000000009E-7</v>
      </c>
      <c r="AY315" s="246">
        <f t="shared" si="523"/>
        <v>5.4026472560000018E-6</v>
      </c>
    </row>
    <row r="316" spans="1:51" s="241" customFormat="1" x14ac:dyDescent="0.3">
      <c r="A316" s="48" t="s">
        <v>750</v>
      </c>
      <c r="B316" s="232" t="str">
        <f>B310</f>
        <v>Фракционирующая колонна поз. К-203
Рег. №ТО-264(У),
Учетный номер – №43-20-4662 ОК(НХС)
Заводской № 13C0014-04</v>
      </c>
      <c r="C316" s="53" t="s">
        <v>225</v>
      </c>
      <c r="D316" s="234" t="s">
        <v>174</v>
      </c>
      <c r="E316" s="247">
        <f>E314</f>
        <v>1.0000000000000001E-5</v>
      </c>
      <c r="F316" s="248">
        <f t="shared" si="522"/>
        <v>1</v>
      </c>
      <c r="G316" s="232">
        <v>0.15200000000000002</v>
      </c>
      <c r="H316" s="236">
        <f t="shared" si="515"/>
        <v>1.5200000000000003E-6</v>
      </c>
      <c r="I316" s="249">
        <f>I313*0.15</f>
        <v>5.5125000000000002</v>
      </c>
      <c r="J316" s="238">
        <f>I316</f>
        <v>5.5125000000000002</v>
      </c>
      <c r="K316" s="250"/>
      <c r="L316" s="251"/>
      <c r="M316" s="241" t="str">
        <f t="shared" si="512"/>
        <v>С315</v>
      </c>
      <c r="N316" s="241" t="str">
        <f t="shared" si="512"/>
        <v>Фракционирующая колонна поз. К-203
Рег. №ТО-264(У),
Учетный номер – №43-20-4662 ОК(НХС)
Заводской № 13C0014-04</v>
      </c>
      <c r="O316" s="241" t="str">
        <f t="shared" si="513"/>
        <v>Частичное-пожар-вспышка</v>
      </c>
      <c r="P316" s="241" t="s">
        <v>85</v>
      </c>
      <c r="Q316" s="241" t="s">
        <v>85</v>
      </c>
      <c r="R316" s="241" t="s">
        <v>85</v>
      </c>
      <c r="S316" s="241" t="s">
        <v>85</v>
      </c>
      <c r="T316" s="241" t="s">
        <v>85</v>
      </c>
      <c r="U316" s="241" t="s">
        <v>85</v>
      </c>
      <c r="V316" s="241" t="s">
        <v>85</v>
      </c>
      <c r="W316" s="241" t="s">
        <v>85</v>
      </c>
      <c r="X316" s="241" t="s">
        <v>85</v>
      </c>
      <c r="Y316" s="241" t="s">
        <v>85</v>
      </c>
      <c r="Z316" s="241" t="s">
        <v>85</v>
      </c>
      <c r="AA316" s="241">
        <v>58.87</v>
      </c>
      <c r="AB316" s="241">
        <v>70.64</v>
      </c>
      <c r="AC316" s="241" t="s">
        <v>85</v>
      </c>
      <c r="AD316" s="241" t="s">
        <v>85</v>
      </c>
      <c r="AE316" s="241" t="s">
        <v>85</v>
      </c>
      <c r="AF316" s="241" t="s">
        <v>85</v>
      </c>
      <c r="AG316" s="241" t="s">
        <v>85</v>
      </c>
      <c r="AH316" s="241" t="s">
        <v>85</v>
      </c>
      <c r="AI316" s="241" t="s">
        <v>85</v>
      </c>
      <c r="AJ316" s="241">
        <v>1</v>
      </c>
      <c r="AK316" s="241">
        <v>1</v>
      </c>
      <c r="AL316" s="241">
        <f t="shared" si="524"/>
        <v>0.3963000000000001</v>
      </c>
      <c r="AM316" s="241">
        <f>AM310</f>
        <v>2.5000000000000001E-2</v>
      </c>
      <c r="AN316" s="241">
        <f>ROUNDUP(AN310/3,0)</f>
        <v>2</v>
      </c>
      <c r="AQ316" s="244">
        <f t="shared" si="525"/>
        <v>0.5341125000000001</v>
      </c>
      <c r="AR316" s="244">
        <f t="shared" si="516"/>
        <v>5.3411250000000014E-2</v>
      </c>
      <c r="AS316" s="245">
        <f t="shared" si="517"/>
        <v>3.25</v>
      </c>
      <c r="AT316" s="245">
        <f t="shared" si="518"/>
        <v>0.95938093749999998</v>
      </c>
      <c r="AU316" s="244">
        <f>10068.2*J316*POWER(10,-6)</f>
        <v>5.5500952500000006E-2</v>
      </c>
      <c r="AV316" s="245">
        <f t="shared" si="514"/>
        <v>4.8524056399999997</v>
      </c>
      <c r="AW316" s="246">
        <f t="shared" si="519"/>
        <v>1.5200000000000003E-6</v>
      </c>
      <c r="AX316" s="246">
        <f t="shared" si="520"/>
        <v>1.5200000000000003E-6</v>
      </c>
      <c r="AY316" s="246">
        <f t="shared" si="523"/>
        <v>7.3756565728000006E-6</v>
      </c>
    </row>
    <row r="317" spans="1:51" s="241" customFormat="1" ht="15" thickBot="1" x14ac:dyDescent="0.35">
      <c r="A317" s="48" t="s">
        <v>751</v>
      </c>
      <c r="B317" s="232" t="str">
        <f>B310</f>
        <v>Фракционирующая колонна поз. К-203
Рег. №ТО-264(У),
Учетный номер – №43-20-4662 ОК(НХС)
Заводской № 13C0014-04</v>
      </c>
      <c r="C317" s="53" t="s">
        <v>226</v>
      </c>
      <c r="D317" s="234" t="s">
        <v>62</v>
      </c>
      <c r="E317" s="247">
        <f>E314</f>
        <v>1.0000000000000001E-5</v>
      </c>
      <c r="F317" s="248">
        <f t="shared" si="522"/>
        <v>1</v>
      </c>
      <c r="G317" s="232">
        <v>0.6080000000000001</v>
      </c>
      <c r="H317" s="236">
        <f t="shared" si="515"/>
        <v>6.0800000000000011E-6</v>
      </c>
      <c r="I317" s="249">
        <f>I313*0.15</f>
        <v>5.5125000000000002</v>
      </c>
      <c r="J317" s="238">
        <v>0</v>
      </c>
      <c r="K317" s="255"/>
      <c r="L317" s="256"/>
      <c r="M317" s="241" t="str">
        <f t="shared" si="512"/>
        <v>С316</v>
      </c>
      <c r="N317" s="241" t="str">
        <f t="shared" si="512"/>
        <v>Фракционирующая колонна поз. К-203
Рег. №ТО-264(У),
Учетный номер – №43-20-4662 ОК(НХС)
Заводской № 13C0014-04</v>
      </c>
      <c r="O317" s="241" t="str">
        <f t="shared" si="513"/>
        <v>Частичное-ликвидация</v>
      </c>
      <c r="P317" s="241" t="s">
        <v>85</v>
      </c>
      <c r="Q317" s="241" t="s">
        <v>85</v>
      </c>
      <c r="R317" s="241" t="s">
        <v>85</v>
      </c>
      <c r="S317" s="241" t="s">
        <v>85</v>
      </c>
      <c r="T317" s="241" t="s">
        <v>85</v>
      </c>
      <c r="U317" s="241" t="s">
        <v>85</v>
      </c>
      <c r="V317" s="241" t="s">
        <v>85</v>
      </c>
      <c r="W317" s="241" t="s">
        <v>85</v>
      </c>
      <c r="X317" s="241" t="s">
        <v>85</v>
      </c>
      <c r="Y317" s="241" t="s">
        <v>85</v>
      </c>
      <c r="Z317" s="241" t="s">
        <v>85</v>
      </c>
      <c r="AA317" s="241" t="s">
        <v>85</v>
      </c>
      <c r="AB317" s="241" t="s">
        <v>85</v>
      </c>
      <c r="AC317" s="241" t="s">
        <v>85</v>
      </c>
      <c r="AD317" s="241" t="s">
        <v>85</v>
      </c>
      <c r="AE317" s="241" t="s">
        <v>85</v>
      </c>
      <c r="AF317" s="241" t="s">
        <v>85</v>
      </c>
      <c r="AG317" s="241" t="s">
        <v>85</v>
      </c>
      <c r="AH317" s="241" t="s">
        <v>85</v>
      </c>
      <c r="AI317" s="241" t="s">
        <v>85</v>
      </c>
      <c r="AJ317" s="241">
        <v>0</v>
      </c>
      <c r="AK317" s="241">
        <v>0</v>
      </c>
      <c r="AL317" s="241">
        <f t="shared" si="524"/>
        <v>0.3963000000000001</v>
      </c>
      <c r="AM317" s="241">
        <f>AM310</f>
        <v>2.5000000000000001E-2</v>
      </c>
      <c r="AN317" s="241">
        <f>ROUNDUP(AN310/3,0)</f>
        <v>2</v>
      </c>
      <c r="AQ317" s="244">
        <f>AM317*I317*0.1+AL317</f>
        <v>0.41008125000000012</v>
      </c>
      <c r="AR317" s="244">
        <f t="shared" si="516"/>
        <v>4.1008125000000013E-2</v>
      </c>
      <c r="AS317" s="245">
        <f t="shared" si="517"/>
        <v>0</v>
      </c>
      <c r="AT317" s="245">
        <f t="shared" si="518"/>
        <v>0.11277234375000003</v>
      </c>
      <c r="AU317" s="244">
        <f>1333*J315*POWER(10,-6)</f>
        <v>7.3481624999999998E-3</v>
      </c>
      <c r="AV317" s="245">
        <f t="shared" si="514"/>
        <v>0.57120988125000016</v>
      </c>
      <c r="AW317" s="246">
        <f t="shared" si="519"/>
        <v>0</v>
      </c>
      <c r="AX317" s="246">
        <f t="shared" si="520"/>
        <v>0</v>
      </c>
      <c r="AY317" s="246">
        <f t="shared" si="523"/>
        <v>3.4729560780000014E-6</v>
      </c>
    </row>
    <row r="318" spans="1:51" s="241" customFormat="1" ht="15" thickBot="1" x14ac:dyDescent="0.35">
      <c r="A318" s="48" t="s">
        <v>752</v>
      </c>
      <c r="B318" s="296" t="str">
        <f>B310</f>
        <v>Фракционирующая колонна поз. К-203
Рег. №ТО-264(У),
Учетный номер – №43-20-4662 ОК(НХС)
Заводской № 13C0014-04</v>
      </c>
      <c r="C318" s="296" t="s">
        <v>354</v>
      </c>
      <c r="D318" s="296" t="s">
        <v>355</v>
      </c>
      <c r="E318" s="297">
        <v>2.5000000000000001E-5</v>
      </c>
      <c r="F318" s="248">
        <f t="shared" si="522"/>
        <v>1</v>
      </c>
      <c r="G318" s="296">
        <v>1</v>
      </c>
      <c r="H318" s="298">
        <f t="shared" si="515"/>
        <v>2.5000000000000001E-5</v>
      </c>
      <c r="I318" s="299">
        <f>I310</f>
        <v>245</v>
      </c>
      <c r="J318" s="299">
        <f>I318*0.07</f>
        <v>17.150000000000002</v>
      </c>
      <c r="K318" s="296"/>
      <c r="L318" s="296"/>
      <c r="M318" s="300" t="str">
        <f t="shared" si="512"/>
        <v>С317</v>
      </c>
      <c r="N318" s="300"/>
      <c r="O318" s="300"/>
      <c r="P318" s="300">
        <v>40.5</v>
      </c>
      <c r="Q318" s="300">
        <v>55.3</v>
      </c>
      <c r="R318" s="300">
        <v>78.3</v>
      </c>
      <c r="S318" s="300">
        <v>141.9</v>
      </c>
      <c r="T318" s="300" t="s">
        <v>85</v>
      </c>
      <c r="U318" s="300" t="s">
        <v>85</v>
      </c>
      <c r="V318" s="300" t="s">
        <v>85</v>
      </c>
      <c r="W318" s="300" t="s">
        <v>85</v>
      </c>
      <c r="X318" s="300" t="s">
        <v>85</v>
      </c>
      <c r="Y318" s="300" t="s">
        <v>85</v>
      </c>
      <c r="Z318" s="300" t="s">
        <v>85</v>
      </c>
      <c r="AA318" s="300" t="s">
        <v>85</v>
      </c>
      <c r="AB318" s="300" t="s">
        <v>85</v>
      </c>
      <c r="AC318" s="300" t="s">
        <v>85</v>
      </c>
      <c r="AD318" s="300" t="s">
        <v>85</v>
      </c>
      <c r="AE318" s="300">
        <v>117</v>
      </c>
      <c r="AF318" s="300">
        <v>169</v>
      </c>
      <c r="AG318" s="300">
        <v>201</v>
      </c>
      <c r="AH318" s="300">
        <v>258.5</v>
      </c>
      <c r="AI318" s="241" t="s">
        <v>85</v>
      </c>
      <c r="AJ318" s="300">
        <v>3</v>
      </c>
      <c r="AK318" s="300">
        <v>5</v>
      </c>
      <c r="AL318" s="300">
        <f>AL310</f>
        <v>39.630000000000003</v>
      </c>
      <c r="AM318" s="300">
        <f>AM310</f>
        <v>2.5000000000000001E-2</v>
      </c>
      <c r="AN318" s="300">
        <v>5</v>
      </c>
      <c r="AO318" s="300"/>
      <c r="AP318" s="300"/>
      <c r="AQ318" s="301">
        <f>AM318*I318+AL318</f>
        <v>45.755000000000003</v>
      </c>
      <c r="AR318" s="301">
        <f>0.1*AQ318</f>
        <v>4.5755000000000008</v>
      </c>
      <c r="AS318" s="302">
        <f>AJ318*3+0.25*AK318</f>
        <v>10.25</v>
      </c>
      <c r="AT318" s="302">
        <f>SUM(AQ318:AS318)/4</f>
        <v>15.145125</v>
      </c>
      <c r="AU318" s="301">
        <f>10068.2*J318*POWER(10,-6)</f>
        <v>0.17266963000000002</v>
      </c>
      <c r="AV318" s="302">
        <f t="shared" si="514"/>
        <v>75.898294630000009</v>
      </c>
      <c r="AW318" s="303">
        <f>AJ318*H318</f>
        <v>7.5000000000000007E-5</v>
      </c>
      <c r="AX318" s="303">
        <f>H318*AK318</f>
        <v>1.25E-4</v>
      </c>
      <c r="AY318" s="303">
        <f>H318*AV318</f>
        <v>1.8974573657500003E-3</v>
      </c>
    </row>
    <row r="319" spans="1:51" s="241" customFormat="1" ht="18" customHeight="1" x14ac:dyDescent="0.3">
      <c r="A319" s="48" t="s">
        <v>753</v>
      </c>
      <c r="B319" s="330" t="s">
        <v>379</v>
      </c>
      <c r="C319" s="53" t="s">
        <v>349</v>
      </c>
      <c r="D319" s="234" t="s">
        <v>350</v>
      </c>
      <c r="E319" s="235">
        <v>9.9999999999999995E-7</v>
      </c>
      <c r="F319" s="233">
        <v>1</v>
      </c>
      <c r="G319" s="232">
        <v>0.05</v>
      </c>
      <c r="H319" s="236">
        <f>E319*F319*G319</f>
        <v>4.9999999999999998E-8</v>
      </c>
      <c r="I319" s="237">
        <v>41.48</v>
      </c>
      <c r="J319" s="238">
        <f>0.13*I319</f>
        <v>5.3923999999999994</v>
      </c>
      <c r="K319" s="239" t="s">
        <v>184</v>
      </c>
      <c r="L319" s="240">
        <f>15*I319</f>
        <v>622.19999999999993</v>
      </c>
      <c r="M319" s="241" t="str">
        <f t="shared" ref="M319:N327" si="526">A319</f>
        <v>С318</v>
      </c>
      <c r="N319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19" s="241" t="str">
        <f t="shared" ref="O319:O326" si="527">D319</f>
        <v>Полное-огенный шар</v>
      </c>
      <c r="P319" s="241" t="s">
        <v>85</v>
      </c>
      <c r="Q319" s="241" t="s">
        <v>85</v>
      </c>
      <c r="R319" s="241" t="s">
        <v>85</v>
      </c>
      <c r="S319" s="241" t="s">
        <v>85</v>
      </c>
      <c r="T319" s="241" t="s">
        <v>85</v>
      </c>
      <c r="U319" s="241" t="s">
        <v>85</v>
      </c>
      <c r="V319" s="241" t="s">
        <v>85</v>
      </c>
      <c r="W319" s="241" t="s">
        <v>85</v>
      </c>
      <c r="X319" s="241" t="s">
        <v>85</v>
      </c>
      <c r="Y319" s="241" t="s">
        <v>85</v>
      </c>
      <c r="Z319" s="241" t="s">
        <v>85</v>
      </c>
      <c r="AA319" s="241" t="s">
        <v>85</v>
      </c>
      <c r="AB319" s="241" t="s">
        <v>85</v>
      </c>
      <c r="AC319" s="241" t="s">
        <v>85</v>
      </c>
      <c r="AD319" s="241" t="s">
        <v>85</v>
      </c>
      <c r="AE319" s="241">
        <v>60.5</v>
      </c>
      <c r="AF319" s="241">
        <v>97</v>
      </c>
      <c r="AG319" s="241">
        <v>118.5</v>
      </c>
      <c r="AH319" s="241">
        <v>156</v>
      </c>
      <c r="AI319" s="241" t="s">
        <v>85</v>
      </c>
      <c r="AJ319" s="242">
        <v>2</v>
      </c>
      <c r="AK319" s="242">
        <v>5</v>
      </c>
      <c r="AL319" s="243">
        <v>5.36</v>
      </c>
      <c r="AM319" s="243">
        <v>2.5000000000000001E-2</v>
      </c>
      <c r="AN319" s="243">
        <v>5</v>
      </c>
      <c r="AQ319" s="244">
        <f>AM319*I319+AL319</f>
        <v>6.3970000000000002</v>
      </c>
      <c r="AR319" s="244">
        <f>0.1*AQ319</f>
        <v>0.63970000000000005</v>
      </c>
      <c r="AS319" s="245">
        <f>AJ319*3+0.25*AK319</f>
        <v>7.25</v>
      </c>
      <c r="AT319" s="245">
        <f>SUM(AQ319:AS319)/4</f>
        <v>3.5716749999999999</v>
      </c>
      <c r="AU319" s="244">
        <f>10068.2*J319*POWER(10,-6)</f>
        <v>5.4291761679999995E-2</v>
      </c>
      <c r="AV319" s="245">
        <f t="shared" ref="AV319:AV327" si="528">AU319+AT319+AS319+AR319+AQ319</f>
        <v>17.912666761680001</v>
      </c>
      <c r="AW319" s="246">
        <f>AJ319*H319</f>
        <v>9.9999999999999995E-8</v>
      </c>
      <c r="AX319" s="246">
        <f>H319*AK319</f>
        <v>2.4999999999999999E-7</v>
      </c>
      <c r="AY319" s="246">
        <f>H319*AV319</f>
        <v>8.9563333808400001E-7</v>
      </c>
    </row>
    <row r="320" spans="1:51" s="241" customFormat="1" x14ac:dyDescent="0.3">
      <c r="A320" s="48" t="s">
        <v>754</v>
      </c>
      <c r="B320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0" s="53" t="s">
        <v>211</v>
      </c>
      <c r="D320" s="234" t="s">
        <v>63</v>
      </c>
      <c r="E320" s="247">
        <f>E319</f>
        <v>9.9999999999999995E-7</v>
      </c>
      <c r="F320" s="248">
        <f>F319</f>
        <v>1</v>
      </c>
      <c r="G320" s="232">
        <v>0.19</v>
      </c>
      <c r="H320" s="236">
        <f t="shared" ref="H320:H327" si="529">E320*F320*G320</f>
        <v>1.8999999999999998E-7</v>
      </c>
      <c r="I320" s="249">
        <f>I319</f>
        <v>41.48</v>
      </c>
      <c r="J320" s="257">
        <v>1.25</v>
      </c>
      <c r="K320" s="250" t="s">
        <v>185</v>
      </c>
      <c r="L320" s="251">
        <v>2</v>
      </c>
      <c r="M320" s="241" t="str">
        <f t="shared" si="526"/>
        <v>С319</v>
      </c>
      <c r="N320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0" s="241" t="str">
        <f t="shared" si="527"/>
        <v>Полное-взрыв</v>
      </c>
      <c r="P320" s="241" t="s">
        <v>85</v>
      </c>
      <c r="Q320" s="241" t="s">
        <v>85</v>
      </c>
      <c r="R320" s="241" t="s">
        <v>85</v>
      </c>
      <c r="S320" s="241" t="s">
        <v>85</v>
      </c>
      <c r="T320" s="241">
        <v>0</v>
      </c>
      <c r="U320" s="241">
        <v>69.099999999999994</v>
      </c>
      <c r="V320" s="241">
        <v>196.6</v>
      </c>
      <c r="W320" s="241">
        <v>499.1</v>
      </c>
      <c r="X320" s="241">
        <v>843.6</v>
      </c>
      <c r="Y320" s="241" t="s">
        <v>85</v>
      </c>
      <c r="Z320" s="241" t="s">
        <v>85</v>
      </c>
      <c r="AA320" s="241" t="s">
        <v>85</v>
      </c>
      <c r="AB320" s="241" t="s">
        <v>85</v>
      </c>
      <c r="AC320" s="241" t="s">
        <v>85</v>
      </c>
      <c r="AD320" s="241" t="s">
        <v>85</v>
      </c>
      <c r="AE320" s="241" t="s">
        <v>85</v>
      </c>
      <c r="AF320" s="241" t="s">
        <v>85</v>
      </c>
      <c r="AG320" s="241" t="s">
        <v>85</v>
      </c>
      <c r="AH320" s="241" t="s">
        <v>85</v>
      </c>
      <c r="AI320" s="241" t="s">
        <v>85</v>
      </c>
      <c r="AJ320" s="242">
        <v>3</v>
      </c>
      <c r="AK320" s="242">
        <v>8</v>
      </c>
      <c r="AL320" s="241">
        <f>AL319</f>
        <v>5.36</v>
      </c>
      <c r="AM320" s="241">
        <f>AM319</f>
        <v>2.5000000000000001E-2</v>
      </c>
      <c r="AN320" s="241">
        <f>AN319</f>
        <v>5</v>
      </c>
      <c r="AQ320" s="244">
        <f>AM320*I320+AL320</f>
        <v>6.3970000000000002</v>
      </c>
      <c r="AR320" s="244">
        <f t="shared" ref="AR320:AR326" si="530">0.1*AQ320</f>
        <v>0.63970000000000005</v>
      </c>
      <c r="AS320" s="245">
        <f t="shared" ref="AS320:AS326" si="531">AJ320*3+0.25*AK320</f>
        <v>11</v>
      </c>
      <c r="AT320" s="245">
        <f t="shared" ref="AT320:AT326" si="532">SUM(AQ320:AS320)/4</f>
        <v>4.5091749999999999</v>
      </c>
      <c r="AU320" s="244">
        <f>10068.2*J320*POWER(10,-6)*10</f>
        <v>0.12585249999999998</v>
      </c>
      <c r="AV320" s="245">
        <f t="shared" si="528"/>
        <v>22.671727500000003</v>
      </c>
      <c r="AW320" s="246">
        <f t="shared" ref="AW320:AW326" si="533">AJ320*H320</f>
        <v>5.6999999999999994E-7</v>
      </c>
      <c r="AX320" s="246">
        <f t="shared" ref="AX320:AX326" si="534">H320*AK320</f>
        <v>1.5199999999999998E-6</v>
      </c>
      <c r="AY320" s="246">
        <f t="shared" ref="AY320" si="535">H320*AV320</f>
        <v>4.3076282250000003E-6</v>
      </c>
    </row>
    <row r="321" spans="1:51" s="241" customFormat="1" x14ac:dyDescent="0.3">
      <c r="A321" s="48" t="s">
        <v>755</v>
      </c>
      <c r="B321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1" s="53" t="s">
        <v>254</v>
      </c>
      <c r="D321" s="234" t="s">
        <v>61</v>
      </c>
      <c r="E321" s="247">
        <f>E319</f>
        <v>9.9999999999999995E-7</v>
      </c>
      <c r="F321" s="248">
        <f t="shared" ref="F321:F327" si="536">F320</f>
        <v>1</v>
      </c>
      <c r="G321" s="232">
        <v>0.76</v>
      </c>
      <c r="H321" s="236">
        <f t="shared" si="529"/>
        <v>7.5999999999999992E-7</v>
      </c>
      <c r="I321" s="249">
        <f>I319</f>
        <v>41.48</v>
      </c>
      <c r="J321" s="238">
        <v>0</v>
      </c>
      <c r="K321" s="250" t="s">
        <v>186</v>
      </c>
      <c r="L321" s="251">
        <v>10</v>
      </c>
      <c r="M321" s="241" t="str">
        <f t="shared" si="526"/>
        <v>С320</v>
      </c>
      <c r="N321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1" s="241" t="str">
        <f t="shared" si="527"/>
        <v>Полное-ликвидация</v>
      </c>
      <c r="P321" s="241" t="s">
        <v>85</v>
      </c>
      <c r="Q321" s="241" t="s">
        <v>85</v>
      </c>
      <c r="R321" s="241" t="s">
        <v>85</v>
      </c>
      <c r="S321" s="241" t="s">
        <v>85</v>
      </c>
      <c r="T321" s="241" t="s">
        <v>85</v>
      </c>
      <c r="U321" s="241" t="s">
        <v>85</v>
      </c>
      <c r="V321" s="241" t="s">
        <v>85</v>
      </c>
      <c r="W321" s="241" t="s">
        <v>85</v>
      </c>
      <c r="X321" s="241" t="s">
        <v>85</v>
      </c>
      <c r="Y321" s="241" t="s">
        <v>85</v>
      </c>
      <c r="Z321" s="241" t="s">
        <v>85</v>
      </c>
      <c r="AA321" s="241" t="s">
        <v>85</v>
      </c>
      <c r="AB321" s="241" t="s">
        <v>85</v>
      </c>
      <c r="AC321" s="241" t="s">
        <v>85</v>
      </c>
      <c r="AD321" s="241" t="s">
        <v>85</v>
      </c>
      <c r="AE321" s="241" t="s">
        <v>85</v>
      </c>
      <c r="AF321" s="241" t="s">
        <v>85</v>
      </c>
      <c r="AG321" s="241" t="s">
        <v>85</v>
      </c>
      <c r="AH321" s="241" t="s">
        <v>85</v>
      </c>
      <c r="AI321" s="241" t="s">
        <v>85</v>
      </c>
      <c r="AJ321" s="241">
        <v>0</v>
      </c>
      <c r="AK321" s="241">
        <v>0</v>
      </c>
      <c r="AL321" s="241">
        <f>AL319</f>
        <v>5.36</v>
      </c>
      <c r="AM321" s="241">
        <f>AM319</f>
        <v>2.5000000000000001E-2</v>
      </c>
      <c r="AN321" s="241">
        <f>AN319</f>
        <v>5</v>
      </c>
      <c r="AQ321" s="244">
        <f>AM321*I321*0.1+AL321</f>
        <v>5.4637000000000002</v>
      </c>
      <c r="AR321" s="244">
        <f t="shared" si="530"/>
        <v>0.54637000000000002</v>
      </c>
      <c r="AS321" s="245">
        <f t="shared" si="531"/>
        <v>0</v>
      </c>
      <c r="AT321" s="245">
        <f t="shared" si="532"/>
        <v>1.5025175000000002</v>
      </c>
      <c r="AU321" s="244">
        <f>1333*J319*POWER(10,-6)</f>
        <v>7.1880691999999984E-3</v>
      </c>
      <c r="AV321" s="245">
        <f t="shared" si="528"/>
        <v>7.5197755692000001</v>
      </c>
      <c r="AW321" s="246">
        <f t="shared" si="533"/>
        <v>0</v>
      </c>
      <c r="AX321" s="246">
        <f t="shared" si="534"/>
        <v>0</v>
      </c>
      <c r="AY321" s="246">
        <f>H321*AV321</f>
        <v>5.7150294325919993E-6</v>
      </c>
    </row>
    <row r="322" spans="1:51" s="241" customFormat="1" x14ac:dyDescent="0.3">
      <c r="A322" s="48" t="s">
        <v>756</v>
      </c>
      <c r="B322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2" s="53" t="s">
        <v>222</v>
      </c>
      <c r="D322" s="234" t="s">
        <v>223</v>
      </c>
      <c r="E322" s="235">
        <v>1.0000000000000001E-5</v>
      </c>
      <c r="F322" s="248">
        <f t="shared" si="536"/>
        <v>1</v>
      </c>
      <c r="G322" s="232">
        <v>4.0000000000000008E-2</v>
      </c>
      <c r="H322" s="236">
        <f t="shared" si="529"/>
        <v>4.0000000000000009E-7</v>
      </c>
      <c r="I322" s="249">
        <f>0.15*I319</f>
        <v>6.2219999999999995</v>
      </c>
      <c r="J322" s="238">
        <f>I322</f>
        <v>6.2219999999999995</v>
      </c>
      <c r="K322" s="250" t="s">
        <v>188</v>
      </c>
      <c r="L322" s="251">
        <v>45390</v>
      </c>
      <c r="M322" s="241" t="str">
        <f t="shared" si="526"/>
        <v>С321</v>
      </c>
      <c r="N322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2" s="241" t="str">
        <f t="shared" si="527"/>
        <v>Частичное факел</v>
      </c>
      <c r="P322" s="241" t="s">
        <v>85</v>
      </c>
      <c r="Q322" s="241" t="s">
        <v>85</v>
      </c>
      <c r="R322" s="241" t="s">
        <v>85</v>
      </c>
      <c r="S322" s="241" t="s">
        <v>85</v>
      </c>
      <c r="T322" s="241" t="s">
        <v>85</v>
      </c>
      <c r="U322" s="241" t="s">
        <v>85</v>
      </c>
      <c r="V322" s="241" t="s">
        <v>85</v>
      </c>
      <c r="W322" s="241" t="s">
        <v>85</v>
      </c>
      <c r="X322" s="241" t="s">
        <v>85</v>
      </c>
      <c r="Y322" s="241">
        <v>37</v>
      </c>
      <c r="Z322" s="241">
        <v>6</v>
      </c>
      <c r="AA322" s="241" t="s">
        <v>85</v>
      </c>
      <c r="AB322" s="241" t="s">
        <v>85</v>
      </c>
      <c r="AC322" s="241" t="s">
        <v>85</v>
      </c>
      <c r="AD322" s="241" t="s">
        <v>85</v>
      </c>
      <c r="AE322" s="241" t="s">
        <v>85</v>
      </c>
      <c r="AF322" s="241" t="s">
        <v>85</v>
      </c>
      <c r="AG322" s="241" t="s">
        <v>85</v>
      </c>
      <c r="AH322" s="241" t="s">
        <v>85</v>
      </c>
      <c r="AI322" s="241" t="s">
        <v>85</v>
      </c>
      <c r="AJ322" s="241">
        <v>1</v>
      </c>
      <c r="AK322" s="241">
        <v>1</v>
      </c>
      <c r="AL322" s="241">
        <f>0.1*$AL319</f>
        <v>0.53600000000000003</v>
      </c>
      <c r="AM322" s="241">
        <f>AM320</f>
        <v>2.5000000000000001E-2</v>
      </c>
      <c r="AN322" s="241">
        <f>AN319</f>
        <v>5</v>
      </c>
      <c r="AQ322" s="244">
        <f>AM322*I322*0.1+AL322</f>
        <v>0.55155500000000002</v>
      </c>
      <c r="AR322" s="244">
        <f t="shared" si="530"/>
        <v>5.5155500000000003E-2</v>
      </c>
      <c r="AS322" s="245">
        <f t="shared" si="531"/>
        <v>3.25</v>
      </c>
      <c r="AT322" s="245">
        <f t="shared" si="532"/>
        <v>0.96417762500000004</v>
      </c>
      <c r="AU322" s="244">
        <f>10068.2*J322*POWER(10,-6)</f>
        <v>6.2644340399999998E-2</v>
      </c>
      <c r="AV322" s="245">
        <f t="shared" si="528"/>
        <v>4.8835324654000001</v>
      </c>
      <c r="AW322" s="246">
        <f t="shared" si="533"/>
        <v>4.0000000000000009E-7</v>
      </c>
      <c r="AX322" s="246">
        <f t="shared" si="534"/>
        <v>4.0000000000000009E-7</v>
      </c>
      <c r="AY322" s="246">
        <f t="shared" ref="AY322:AY326" si="537">H322*AV322</f>
        <v>1.9534129861600004E-6</v>
      </c>
    </row>
    <row r="323" spans="1:51" s="241" customFormat="1" x14ac:dyDescent="0.3">
      <c r="A323" s="48" t="s">
        <v>757</v>
      </c>
      <c r="B323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3" s="53" t="s">
        <v>255</v>
      </c>
      <c r="D323" s="234" t="s">
        <v>62</v>
      </c>
      <c r="E323" s="247">
        <f>E322</f>
        <v>1.0000000000000001E-5</v>
      </c>
      <c r="F323" s="248">
        <f t="shared" si="536"/>
        <v>1</v>
      </c>
      <c r="G323" s="232">
        <v>0.16000000000000003</v>
      </c>
      <c r="H323" s="236">
        <f t="shared" si="529"/>
        <v>1.6000000000000004E-6</v>
      </c>
      <c r="I323" s="249">
        <f>0.15*I319</f>
        <v>6.2219999999999995</v>
      </c>
      <c r="J323" s="238">
        <v>0</v>
      </c>
      <c r="K323" s="250" t="s">
        <v>189</v>
      </c>
      <c r="L323" s="251">
        <v>3</v>
      </c>
      <c r="M323" s="241" t="str">
        <f t="shared" si="526"/>
        <v>С322</v>
      </c>
      <c r="N323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3" s="241" t="str">
        <f t="shared" si="527"/>
        <v>Частичное-ликвидация</v>
      </c>
      <c r="P323" s="241" t="s">
        <v>85</v>
      </c>
      <c r="Q323" s="241" t="s">
        <v>85</v>
      </c>
      <c r="R323" s="241" t="s">
        <v>85</v>
      </c>
      <c r="S323" s="241" t="s">
        <v>85</v>
      </c>
      <c r="T323" s="241" t="s">
        <v>85</v>
      </c>
      <c r="U323" s="241" t="s">
        <v>85</v>
      </c>
      <c r="V323" s="241" t="s">
        <v>85</v>
      </c>
      <c r="W323" s="241" t="s">
        <v>85</v>
      </c>
      <c r="X323" s="241" t="s">
        <v>85</v>
      </c>
      <c r="Y323" s="241" t="s">
        <v>85</v>
      </c>
      <c r="Z323" s="241" t="s">
        <v>85</v>
      </c>
      <c r="AA323" s="241" t="s">
        <v>85</v>
      </c>
      <c r="AB323" s="241" t="s">
        <v>85</v>
      </c>
      <c r="AC323" s="241" t="s">
        <v>85</v>
      </c>
      <c r="AD323" s="241" t="s">
        <v>85</v>
      </c>
      <c r="AE323" s="241" t="s">
        <v>85</v>
      </c>
      <c r="AF323" s="241" t="s">
        <v>85</v>
      </c>
      <c r="AG323" s="241" t="s">
        <v>85</v>
      </c>
      <c r="AH323" s="241" t="s">
        <v>85</v>
      </c>
      <c r="AI323" s="241" t="s">
        <v>85</v>
      </c>
      <c r="AJ323" s="241">
        <v>0</v>
      </c>
      <c r="AK323" s="241">
        <v>1</v>
      </c>
      <c r="AL323" s="241">
        <f t="shared" ref="AL323:AL326" si="538">0.1*$AL320</f>
        <v>0.53600000000000003</v>
      </c>
      <c r="AM323" s="241">
        <f>AM319</f>
        <v>2.5000000000000001E-2</v>
      </c>
      <c r="AN323" s="241">
        <f>ROUNDUP(AN319/3,0)</f>
        <v>2</v>
      </c>
      <c r="AQ323" s="244">
        <f>AM323*I323+AL323</f>
        <v>0.69155</v>
      </c>
      <c r="AR323" s="244">
        <f t="shared" si="530"/>
        <v>6.9155000000000008E-2</v>
      </c>
      <c r="AS323" s="245">
        <f t="shared" si="531"/>
        <v>0.25</v>
      </c>
      <c r="AT323" s="245">
        <f t="shared" si="532"/>
        <v>0.25267624999999999</v>
      </c>
      <c r="AU323" s="244">
        <f>1333*J320*POWER(10,-6)*10</f>
        <v>1.66625E-2</v>
      </c>
      <c r="AV323" s="245">
        <f t="shared" si="528"/>
        <v>1.2800437499999999</v>
      </c>
      <c r="AW323" s="246">
        <f t="shared" si="533"/>
        <v>0</v>
      </c>
      <c r="AX323" s="246">
        <f t="shared" si="534"/>
        <v>1.6000000000000004E-6</v>
      </c>
      <c r="AY323" s="246">
        <f t="shared" si="537"/>
        <v>2.0480700000000004E-6</v>
      </c>
    </row>
    <row r="324" spans="1:51" s="241" customFormat="1" x14ac:dyDescent="0.3">
      <c r="A324" s="48" t="s">
        <v>758</v>
      </c>
      <c r="B324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4" s="53" t="s">
        <v>224</v>
      </c>
      <c r="D324" s="234" t="s">
        <v>223</v>
      </c>
      <c r="E324" s="247">
        <f>E323</f>
        <v>1.0000000000000001E-5</v>
      </c>
      <c r="F324" s="248">
        <f t="shared" si="536"/>
        <v>1</v>
      </c>
      <c r="G324" s="232">
        <v>4.0000000000000008E-2</v>
      </c>
      <c r="H324" s="236">
        <f t="shared" si="529"/>
        <v>4.0000000000000009E-7</v>
      </c>
      <c r="I324" s="249">
        <f>I322*0.15</f>
        <v>0.93329999999999991</v>
      </c>
      <c r="J324" s="238">
        <f>I324</f>
        <v>0.93329999999999991</v>
      </c>
      <c r="K324" s="253" t="s">
        <v>200</v>
      </c>
      <c r="L324" s="254">
        <v>21</v>
      </c>
      <c r="M324" s="241" t="str">
        <f t="shared" si="526"/>
        <v>С323</v>
      </c>
      <c r="N324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4" s="241" t="str">
        <f t="shared" si="527"/>
        <v>Частичное факел</v>
      </c>
      <c r="P324" s="241" t="s">
        <v>85</v>
      </c>
      <c r="Q324" s="241" t="s">
        <v>85</v>
      </c>
      <c r="R324" s="241" t="s">
        <v>85</v>
      </c>
      <c r="S324" s="241" t="s">
        <v>85</v>
      </c>
      <c r="T324" s="241" t="s">
        <v>85</v>
      </c>
      <c r="U324" s="241" t="s">
        <v>85</v>
      </c>
      <c r="V324" s="241" t="s">
        <v>85</v>
      </c>
      <c r="W324" s="241" t="s">
        <v>85</v>
      </c>
      <c r="X324" s="241" t="s">
        <v>85</v>
      </c>
      <c r="Y324" s="241">
        <v>11</v>
      </c>
      <c r="Z324" s="241">
        <v>2</v>
      </c>
      <c r="AA324" s="241" t="s">
        <v>85</v>
      </c>
      <c r="AB324" s="241" t="s">
        <v>85</v>
      </c>
      <c r="AC324" s="241" t="s">
        <v>85</v>
      </c>
      <c r="AD324" s="241" t="s">
        <v>85</v>
      </c>
      <c r="AE324" s="241" t="s">
        <v>85</v>
      </c>
      <c r="AF324" s="241" t="s">
        <v>85</v>
      </c>
      <c r="AG324" s="241" t="s">
        <v>85</v>
      </c>
      <c r="AH324" s="241" t="s">
        <v>85</v>
      </c>
      <c r="AI324" s="241" t="s">
        <v>85</v>
      </c>
      <c r="AJ324" s="241">
        <v>1</v>
      </c>
      <c r="AK324" s="241">
        <v>1</v>
      </c>
      <c r="AL324" s="241">
        <f t="shared" si="538"/>
        <v>0.53600000000000003</v>
      </c>
      <c r="AM324" s="241">
        <f>AM319</f>
        <v>2.5000000000000001E-2</v>
      </c>
      <c r="AN324" s="241">
        <f>AN323</f>
        <v>2</v>
      </c>
      <c r="AQ324" s="244">
        <f t="shared" ref="AQ324:AQ325" si="539">AM324*I324+AL324</f>
        <v>0.55933250000000001</v>
      </c>
      <c r="AR324" s="244">
        <f t="shared" si="530"/>
        <v>5.5933250000000004E-2</v>
      </c>
      <c r="AS324" s="245">
        <f t="shared" si="531"/>
        <v>3.25</v>
      </c>
      <c r="AT324" s="245">
        <f t="shared" si="532"/>
        <v>0.96631643749999996</v>
      </c>
      <c r="AU324" s="244">
        <f>10068.2*J324*POWER(10,-6)</f>
        <v>9.3966510600000004E-3</v>
      </c>
      <c r="AV324" s="245">
        <f t="shared" si="528"/>
        <v>4.8409788385599999</v>
      </c>
      <c r="AW324" s="246">
        <f t="shared" si="533"/>
        <v>4.0000000000000009E-7</v>
      </c>
      <c r="AX324" s="246">
        <f t="shared" si="534"/>
        <v>4.0000000000000009E-7</v>
      </c>
      <c r="AY324" s="246">
        <f t="shared" si="537"/>
        <v>1.9363915354240002E-6</v>
      </c>
    </row>
    <row r="325" spans="1:51" s="241" customFormat="1" x14ac:dyDescent="0.3">
      <c r="A325" s="48" t="s">
        <v>759</v>
      </c>
      <c r="B325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5" s="53" t="s">
        <v>225</v>
      </c>
      <c r="D325" s="234" t="s">
        <v>174</v>
      </c>
      <c r="E325" s="247">
        <f>E323</f>
        <v>1.0000000000000001E-5</v>
      </c>
      <c r="F325" s="248">
        <f t="shared" si="536"/>
        <v>1</v>
      </c>
      <c r="G325" s="232">
        <v>0.15200000000000002</v>
      </c>
      <c r="H325" s="236">
        <f t="shared" si="529"/>
        <v>1.5200000000000003E-6</v>
      </c>
      <c r="I325" s="249">
        <f>I322*0.15</f>
        <v>0.93329999999999991</v>
      </c>
      <c r="J325" s="238">
        <f>I325</f>
        <v>0.93329999999999991</v>
      </c>
      <c r="K325" s="250"/>
      <c r="L325" s="251"/>
      <c r="M325" s="241" t="str">
        <f t="shared" si="526"/>
        <v>С324</v>
      </c>
      <c r="N325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5" s="241" t="str">
        <f t="shared" si="527"/>
        <v>Частичное-пожар-вспышка</v>
      </c>
      <c r="P325" s="241" t="s">
        <v>85</v>
      </c>
      <c r="Q325" s="241" t="s">
        <v>85</v>
      </c>
      <c r="R325" s="241" t="s">
        <v>85</v>
      </c>
      <c r="S325" s="241" t="s">
        <v>85</v>
      </c>
      <c r="T325" s="241" t="s">
        <v>85</v>
      </c>
      <c r="U325" s="241" t="s">
        <v>85</v>
      </c>
      <c r="V325" s="241" t="s">
        <v>85</v>
      </c>
      <c r="W325" s="241" t="s">
        <v>85</v>
      </c>
      <c r="X325" s="241" t="s">
        <v>85</v>
      </c>
      <c r="Y325" s="241" t="s">
        <v>85</v>
      </c>
      <c r="Z325" s="241" t="s">
        <v>85</v>
      </c>
      <c r="AA325" s="241">
        <v>32.76</v>
      </c>
      <c r="AB325" s="241">
        <v>39.31</v>
      </c>
      <c r="AC325" s="241" t="s">
        <v>85</v>
      </c>
      <c r="AD325" s="241" t="s">
        <v>85</v>
      </c>
      <c r="AE325" s="241" t="s">
        <v>85</v>
      </c>
      <c r="AF325" s="241" t="s">
        <v>85</v>
      </c>
      <c r="AG325" s="241" t="s">
        <v>85</v>
      </c>
      <c r="AH325" s="241" t="s">
        <v>85</v>
      </c>
      <c r="AI325" s="241" t="s">
        <v>85</v>
      </c>
      <c r="AJ325" s="241">
        <v>1</v>
      </c>
      <c r="AK325" s="241">
        <v>1</v>
      </c>
      <c r="AL325" s="241">
        <f t="shared" si="538"/>
        <v>5.3600000000000009E-2</v>
      </c>
      <c r="AM325" s="241">
        <f>AM319</f>
        <v>2.5000000000000001E-2</v>
      </c>
      <c r="AN325" s="241">
        <f>ROUNDUP(AN319/3,0)</f>
        <v>2</v>
      </c>
      <c r="AQ325" s="244">
        <f t="shared" si="539"/>
        <v>7.6932500000000015E-2</v>
      </c>
      <c r="AR325" s="244">
        <f t="shared" si="530"/>
        <v>7.6932500000000022E-3</v>
      </c>
      <c r="AS325" s="245">
        <f t="shared" si="531"/>
        <v>3.25</v>
      </c>
      <c r="AT325" s="245">
        <f t="shared" si="532"/>
        <v>0.83365643749999996</v>
      </c>
      <c r="AU325" s="244">
        <f>10068.2*J325*POWER(10,-6)</f>
        <v>9.3966510600000004E-3</v>
      </c>
      <c r="AV325" s="245">
        <f t="shared" si="528"/>
        <v>4.1776788385599994</v>
      </c>
      <c r="AW325" s="246">
        <f t="shared" si="533"/>
        <v>1.5200000000000003E-6</v>
      </c>
      <c r="AX325" s="246">
        <f t="shared" si="534"/>
        <v>1.5200000000000003E-6</v>
      </c>
      <c r="AY325" s="246">
        <f t="shared" si="537"/>
        <v>6.3500718346112E-6</v>
      </c>
    </row>
    <row r="326" spans="1:51" s="241" customFormat="1" ht="15" thickBot="1" x14ac:dyDescent="0.35">
      <c r="A326" s="48" t="s">
        <v>760</v>
      </c>
      <c r="B326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6" s="53" t="s">
        <v>226</v>
      </c>
      <c r="D326" s="234" t="s">
        <v>62</v>
      </c>
      <c r="E326" s="247">
        <f>E323</f>
        <v>1.0000000000000001E-5</v>
      </c>
      <c r="F326" s="248">
        <f t="shared" si="536"/>
        <v>1</v>
      </c>
      <c r="G326" s="232">
        <v>0.6080000000000001</v>
      </c>
      <c r="H326" s="236">
        <f t="shared" si="529"/>
        <v>6.0800000000000011E-6</v>
      </c>
      <c r="I326" s="249">
        <f>I322*0.15</f>
        <v>0.93329999999999991</v>
      </c>
      <c r="J326" s="238">
        <v>0</v>
      </c>
      <c r="K326" s="255"/>
      <c r="L326" s="256"/>
      <c r="M326" s="241" t="str">
        <f t="shared" si="526"/>
        <v>С325</v>
      </c>
      <c r="N326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6" s="241" t="str">
        <f t="shared" si="527"/>
        <v>Частичное-ликвидация</v>
      </c>
      <c r="P326" s="241" t="s">
        <v>85</v>
      </c>
      <c r="Q326" s="241" t="s">
        <v>85</v>
      </c>
      <c r="R326" s="241" t="s">
        <v>85</v>
      </c>
      <c r="S326" s="241" t="s">
        <v>85</v>
      </c>
      <c r="T326" s="241" t="s">
        <v>85</v>
      </c>
      <c r="U326" s="241" t="s">
        <v>85</v>
      </c>
      <c r="V326" s="241" t="s">
        <v>85</v>
      </c>
      <c r="W326" s="241" t="s">
        <v>85</v>
      </c>
      <c r="X326" s="241" t="s">
        <v>85</v>
      </c>
      <c r="Y326" s="241" t="s">
        <v>85</v>
      </c>
      <c r="Z326" s="241" t="s">
        <v>85</v>
      </c>
      <c r="AA326" s="241" t="s">
        <v>85</v>
      </c>
      <c r="AB326" s="241" t="s">
        <v>85</v>
      </c>
      <c r="AC326" s="241" t="s">
        <v>85</v>
      </c>
      <c r="AD326" s="241" t="s">
        <v>85</v>
      </c>
      <c r="AE326" s="241" t="s">
        <v>85</v>
      </c>
      <c r="AF326" s="241" t="s">
        <v>85</v>
      </c>
      <c r="AG326" s="241" t="s">
        <v>85</v>
      </c>
      <c r="AH326" s="241" t="s">
        <v>85</v>
      </c>
      <c r="AI326" s="241" t="s">
        <v>85</v>
      </c>
      <c r="AJ326" s="241">
        <v>0</v>
      </c>
      <c r="AK326" s="241">
        <v>0</v>
      </c>
      <c r="AL326" s="241">
        <f t="shared" si="538"/>
        <v>5.3600000000000009E-2</v>
      </c>
      <c r="AM326" s="241">
        <f>AM319</f>
        <v>2.5000000000000001E-2</v>
      </c>
      <c r="AN326" s="241">
        <f>ROUNDUP(AN319/3,0)</f>
        <v>2</v>
      </c>
      <c r="AQ326" s="244">
        <f>AM326*I326*0.1+AL326</f>
        <v>5.5933250000000011E-2</v>
      </c>
      <c r="AR326" s="244">
        <f t="shared" si="530"/>
        <v>5.5933250000000014E-3</v>
      </c>
      <c r="AS326" s="245">
        <f t="shared" si="531"/>
        <v>0</v>
      </c>
      <c r="AT326" s="245">
        <f t="shared" si="532"/>
        <v>1.5381643750000003E-2</v>
      </c>
      <c r="AU326" s="244">
        <f>1333*J324*POWER(10,-6)</f>
        <v>1.2440888999999998E-3</v>
      </c>
      <c r="AV326" s="245">
        <f t="shared" si="528"/>
        <v>7.8152307650000016E-2</v>
      </c>
      <c r="AW326" s="246">
        <f t="shared" si="533"/>
        <v>0</v>
      </c>
      <c r="AX326" s="246">
        <f t="shared" si="534"/>
        <v>0</v>
      </c>
      <c r="AY326" s="246">
        <f t="shared" si="537"/>
        <v>4.7516603051200017E-7</v>
      </c>
    </row>
    <row r="327" spans="1:51" s="241" customFormat="1" ht="15" thickBot="1" x14ac:dyDescent="0.35">
      <c r="A327" s="48" t="s">
        <v>761</v>
      </c>
      <c r="B327" s="296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7" s="296" t="s">
        <v>354</v>
      </c>
      <c r="D327" s="296" t="s">
        <v>355</v>
      </c>
      <c r="E327" s="297">
        <v>2.5000000000000001E-5</v>
      </c>
      <c r="F327" s="248">
        <f t="shared" si="536"/>
        <v>1</v>
      </c>
      <c r="G327" s="296">
        <v>1</v>
      </c>
      <c r="H327" s="298">
        <f t="shared" si="529"/>
        <v>2.5000000000000001E-5</v>
      </c>
      <c r="I327" s="299">
        <f>I319</f>
        <v>41.48</v>
      </c>
      <c r="J327" s="299">
        <f>I327*0.2</f>
        <v>8.2959999999999994</v>
      </c>
      <c r="K327" s="296"/>
      <c r="L327" s="296"/>
      <c r="M327" s="300" t="str">
        <f t="shared" si="526"/>
        <v>С326</v>
      </c>
      <c r="N327" s="300"/>
      <c r="O327" s="300"/>
      <c r="P327" s="300">
        <v>19.5</v>
      </c>
      <c r="Q327" s="300">
        <v>27.1</v>
      </c>
      <c r="R327" s="300">
        <v>39</v>
      </c>
      <c r="S327" s="300">
        <v>72.900000000000006</v>
      </c>
      <c r="T327" s="300" t="s">
        <v>85</v>
      </c>
      <c r="U327" s="300" t="s">
        <v>85</v>
      </c>
      <c r="V327" s="300" t="s">
        <v>85</v>
      </c>
      <c r="W327" s="300" t="s">
        <v>85</v>
      </c>
      <c r="X327" s="300" t="s">
        <v>85</v>
      </c>
      <c r="Y327" s="300" t="s">
        <v>85</v>
      </c>
      <c r="Z327" s="300" t="s">
        <v>85</v>
      </c>
      <c r="AA327" s="300" t="s">
        <v>85</v>
      </c>
      <c r="AB327" s="300" t="s">
        <v>85</v>
      </c>
      <c r="AC327" s="300" t="s">
        <v>85</v>
      </c>
      <c r="AD327" s="300" t="s">
        <v>85</v>
      </c>
      <c r="AE327" s="300">
        <v>78.5</v>
      </c>
      <c r="AF327" s="300">
        <v>119.5</v>
      </c>
      <c r="AG327" s="300">
        <v>145</v>
      </c>
      <c r="AH327" s="300">
        <v>189</v>
      </c>
      <c r="AI327" s="241" t="s">
        <v>85</v>
      </c>
      <c r="AJ327" s="300">
        <v>1</v>
      </c>
      <c r="AK327" s="300">
        <v>2</v>
      </c>
      <c r="AL327" s="300">
        <f>AL319</f>
        <v>5.36</v>
      </c>
      <c r="AM327" s="300">
        <f>AM319</f>
        <v>2.5000000000000001E-2</v>
      </c>
      <c r="AN327" s="300">
        <v>5</v>
      </c>
      <c r="AO327" s="300"/>
      <c r="AP327" s="300"/>
      <c r="AQ327" s="301">
        <f>AM327*I327+AL327</f>
        <v>6.3970000000000002</v>
      </c>
      <c r="AR327" s="301">
        <f>0.1*AQ327</f>
        <v>0.63970000000000005</v>
      </c>
      <c r="AS327" s="302">
        <f>AJ327*3+0.25*AK327</f>
        <v>3.5</v>
      </c>
      <c r="AT327" s="302">
        <f>SUM(AQ327:AS327)/4</f>
        <v>2.6341749999999999</v>
      </c>
      <c r="AU327" s="301">
        <f>10068.2*J327*POWER(10,-6)</f>
        <v>8.3525787200000007E-2</v>
      </c>
      <c r="AV327" s="302">
        <f t="shared" si="528"/>
        <v>13.254400787200002</v>
      </c>
      <c r="AW327" s="303">
        <f>AJ327*H327</f>
        <v>2.5000000000000001E-5</v>
      </c>
      <c r="AX327" s="303">
        <f>H327*AK327</f>
        <v>5.0000000000000002E-5</v>
      </c>
      <c r="AY327" s="303">
        <f>H327*AV327</f>
        <v>3.3136001968000003E-4</v>
      </c>
    </row>
    <row r="328" spans="1:51" s="241" customFormat="1" ht="18" customHeight="1" x14ac:dyDescent="0.3">
      <c r="A328" s="48" t="s">
        <v>762</v>
      </c>
      <c r="B328" s="330" t="s">
        <v>380</v>
      </c>
      <c r="C328" s="53" t="s">
        <v>349</v>
      </c>
      <c r="D328" s="234" t="s">
        <v>350</v>
      </c>
      <c r="E328" s="235">
        <v>9.9999999999999995E-7</v>
      </c>
      <c r="F328" s="233">
        <v>1</v>
      </c>
      <c r="G328" s="232">
        <v>0.05</v>
      </c>
      <c r="H328" s="236">
        <f>E328*F328*G328</f>
        <v>4.9999999999999998E-8</v>
      </c>
      <c r="I328" s="237">
        <v>39.53</v>
      </c>
      <c r="J328" s="238">
        <f>0.13*I328</f>
        <v>5.1389000000000005</v>
      </c>
      <c r="K328" s="239" t="s">
        <v>184</v>
      </c>
      <c r="L328" s="240">
        <f>15*I328</f>
        <v>592.95000000000005</v>
      </c>
      <c r="M328" s="241" t="str">
        <f t="shared" ref="M328:N336" si="540">A328</f>
        <v>С327</v>
      </c>
      <c r="N328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28" s="241" t="str">
        <f t="shared" ref="O328:O335" si="541">D328</f>
        <v>Полное-огенный шар</v>
      </c>
      <c r="P328" s="241" t="s">
        <v>85</v>
      </c>
      <c r="Q328" s="241" t="s">
        <v>85</v>
      </c>
      <c r="R328" s="241" t="s">
        <v>85</v>
      </c>
      <c r="S328" s="241" t="s">
        <v>85</v>
      </c>
      <c r="T328" s="241" t="s">
        <v>85</v>
      </c>
      <c r="U328" s="241" t="s">
        <v>85</v>
      </c>
      <c r="V328" s="241" t="s">
        <v>85</v>
      </c>
      <c r="W328" s="241" t="s">
        <v>85</v>
      </c>
      <c r="X328" s="241" t="s">
        <v>85</v>
      </c>
      <c r="Y328" s="241" t="s">
        <v>85</v>
      </c>
      <c r="Z328" s="241" t="s">
        <v>85</v>
      </c>
      <c r="AA328" s="241" t="s">
        <v>85</v>
      </c>
      <c r="AB328" s="241" t="s">
        <v>85</v>
      </c>
      <c r="AC328" s="241" t="s">
        <v>85</v>
      </c>
      <c r="AD328" s="241" t="s">
        <v>85</v>
      </c>
      <c r="AE328" s="241">
        <v>58.5</v>
      </c>
      <c r="AF328" s="241">
        <v>94.5</v>
      </c>
      <c r="AG328" s="241">
        <v>116</v>
      </c>
      <c r="AH328" s="241">
        <v>153</v>
      </c>
      <c r="AI328" s="241" t="s">
        <v>85</v>
      </c>
      <c r="AJ328" s="242">
        <v>2</v>
      </c>
      <c r="AK328" s="242">
        <v>5</v>
      </c>
      <c r="AL328" s="243">
        <v>7.36</v>
      </c>
      <c r="AM328" s="243">
        <v>2.5000000000000001E-2</v>
      </c>
      <c r="AN328" s="243">
        <v>5</v>
      </c>
      <c r="AQ328" s="244">
        <f>AM328*I328+AL328</f>
        <v>8.3482500000000002</v>
      </c>
      <c r="AR328" s="244">
        <f>0.1*AQ328</f>
        <v>0.83482500000000004</v>
      </c>
      <c r="AS328" s="245">
        <f>AJ328*3+0.25*AK328</f>
        <v>7.25</v>
      </c>
      <c r="AT328" s="245">
        <f>SUM(AQ328:AS328)/4</f>
        <v>4.1082687500000006</v>
      </c>
      <c r="AU328" s="244">
        <f>10068.2*J328*POWER(10,-6)</f>
        <v>5.1739472980000006E-2</v>
      </c>
      <c r="AV328" s="245">
        <f t="shared" ref="AV328:AV336" si="542">AU328+AT328+AS328+AR328+AQ328</f>
        <v>20.593083222979999</v>
      </c>
      <c r="AW328" s="246">
        <f>AJ328*H328</f>
        <v>9.9999999999999995E-8</v>
      </c>
      <c r="AX328" s="246">
        <f>H328*AK328</f>
        <v>2.4999999999999999E-7</v>
      </c>
      <c r="AY328" s="246">
        <f>H328*AV328</f>
        <v>1.029654161149E-6</v>
      </c>
    </row>
    <row r="329" spans="1:51" s="241" customFormat="1" x14ac:dyDescent="0.3">
      <c r="A329" s="48" t="s">
        <v>763</v>
      </c>
      <c r="B329" s="232" t="str">
        <f>B328</f>
        <v>Стабилизационная колонна нафты поз. К-303, Рег. №ТО-266(У),
Учетный номер – №43-20-4523 ОК(НХС) Заводской № L5CO029-006,</v>
      </c>
      <c r="C329" s="53" t="s">
        <v>211</v>
      </c>
      <c r="D329" s="234" t="s">
        <v>63</v>
      </c>
      <c r="E329" s="247">
        <f>E328</f>
        <v>9.9999999999999995E-7</v>
      </c>
      <c r="F329" s="248">
        <f>F328</f>
        <v>1</v>
      </c>
      <c r="G329" s="232">
        <v>0.19</v>
      </c>
      <c r="H329" s="236">
        <f t="shared" ref="H329:H336" si="543">E329*F329*G329</f>
        <v>1.8999999999999998E-7</v>
      </c>
      <c r="I329" s="249">
        <f>I328</f>
        <v>39.53</v>
      </c>
      <c r="J329" s="257">
        <v>0.21</v>
      </c>
      <c r="K329" s="250" t="s">
        <v>185</v>
      </c>
      <c r="L329" s="251">
        <v>2</v>
      </c>
      <c r="M329" s="241" t="str">
        <f t="shared" si="540"/>
        <v>С328</v>
      </c>
      <c r="N329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29" s="241" t="str">
        <f t="shared" si="541"/>
        <v>Полное-взрыв</v>
      </c>
      <c r="P329" s="241" t="s">
        <v>85</v>
      </c>
      <c r="Q329" s="241" t="s">
        <v>85</v>
      </c>
      <c r="R329" s="241" t="s">
        <v>85</v>
      </c>
      <c r="S329" s="241" t="s">
        <v>85</v>
      </c>
      <c r="T329" s="241">
        <v>0</v>
      </c>
      <c r="U329" s="241">
        <v>38.1</v>
      </c>
      <c r="V329" s="241">
        <v>108.6</v>
      </c>
      <c r="W329" s="241">
        <v>275.60000000000002</v>
      </c>
      <c r="X329" s="241">
        <v>465.6</v>
      </c>
      <c r="Y329" s="241" t="s">
        <v>85</v>
      </c>
      <c r="Z329" s="241" t="s">
        <v>85</v>
      </c>
      <c r="AA329" s="241" t="s">
        <v>85</v>
      </c>
      <c r="AB329" s="241" t="s">
        <v>85</v>
      </c>
      <c r="AC329" s="241" t="s">
        <v>85</v>
      </c>
      <c r="AD329" s="241" t="s">
        <v>85</v>
      </c>
      <c r="AE329" s="241" t="s">
        <v>85</v>
      </c>
      <c r="AF329" s="241" t="s">
        <v>85</v>
      </c>
      <c r="AG329" s="241" t="s">
        <v>85</v>
      </c>
      <c r="AH329" s="241" t="s">
        <v>85</v>
      </c>
      <c r="AI329" s="241" t="s">
        <v>85</v>
      </c>
      <c r="AJ329" s="242">
        <v>3</v>
      </c>
      <c r="AK329" s="242">
        <v>8</v>
      </c>
      <c r="AL329" s="241">
        <f>AL328</f>
        <v>7.36</v>
      </c>
      <c r="AM329" s="241">
        <f>AM328</f>
        <v>2.5000000000000001E-2</v>
      </c>
      <c r="AN329" s="241">
        <f>AN328</f>
        <v>5</v>
      </c>
      <c r="AQ329" s="244">
        <f>AM329*I329+AL329</f>
        <v>8.3482500000000002</v>
      </c>
      <c r="AR329" s="244">
        <f t="shared" ref="AR329:AR335" si="544">0.1*AQ329</f>
        <v>0.83482500000000004</v>
      </c>
      <c r="AS329" s="245">
        <f t="shared" ref="AS329:AS335" si="545">AJ329*3+0.25*AK329</f>
        <v>11</v>
      </c>
      <c r="AT329" s="245">
        <f t="shared" ref="AT329:AT335" si="546">SUM(AQ329:AS329)/4</f>
        <v>5.0457687500000006</v>
      </c>
      <c r="AU329" s="244">
        <f>10068.2*J329*POWER(10,-6)*10</f>
        <v>2.1143220000000001E-2</v>
      </c>
      <c r="AV329" s="245">
        <f t="shared" si="542"/>
        <v>25.249986969999998</v>
      </c>
      <c r="AW329" s="246">
        <f t="shared" ref="AW329:AW335" si="547">AJ329*H329</f>
        <v>5.6999999999999994E-7</v>
      </c>
      <c r="AX329" s="246">
        <f t="shared" ref="AX329:AX335" si="548">H329*AK329</f>
        <v>1.5199999999999998E-6</v>
      </c>
      <c r="AY329" s="246">
        <f t="shared" ref="AY329" si="549">H329*AV329</f>
        <v>4.7974975242999989E-6</v>
      </c>
    </row>
    <row r="330" spans="1:51" s="241" customFormat="1" x14ac:dyDescent="0.3">
      <c r="A330" s="48" t="s">
        <v>764</v>
      </c>
      <c r="B330" s="232" t="str">
        <f>B328</f>
        <v>Стабилизационная колонна нафты поз. К-303, Рег. №ТО-266(У),
Учетный номер – №43-20-4523 ОК(НХС) Заводской № L5CO029-006,</v>
      </c>
      <c r="C330" s="53" t="s">
        <v>254</v>
      </c>
      <c r="D330" s="234" t="s">
        <v>61</v>
      </c>
      <c r="E330" s="247">
        <f>E328</f>
        <v>9.9999999999999995E-7</v>
      </c>
      <c r="F330" s="248">
        <f t="shared" ref="F330:F336" si="550">F329</f>
        <v>1</v>
      </c>
      <c r="G330" s="232">
        <v>0.76</v>
      </c>
      <c r="H330" s="236">
        <f t="shared" si="543"/>
        <v>7.5999999999999992E-7</v>
      </c>
      <c r="I330" s="249">
        <f>I328</f>
        <v>39.53</v>
      </c>
      <c r="J330" s="238">
        <v>0</v>
      </c>
      <c r="K330" s="250" t="s">
        <v>186</v>
      </c>
      <c r="L330" s="251">
        <v>10</v>
      </c>
      <c r="M330" s="241" t="str">
        <f t="shared" si="540"/>
        <v>С329</v>
      </c>
      <c r="N330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0" s="241" t="str">
        <f t="shared" si="541"/>
        <v>Полное-ликвидация</v>
      </c>
      <c r="P330" s="241" t="s">
        <v>85</v>
      </c>
      <c r="Q330" s="241" t="s">
        <v>85</v>
      </c>
      <c r="R330" s="241" t="s">
        <v>85</v>
      </c>
      <c r="S330" s="241" t="s">
        <v>85</v>
      </c>
      <c r="T330" s="241" t="s">
        <v>85</v>
      </c>
      <c r="U330" s="241" t="s">
        <v>85</v>
      </c>
      <c r="V330" s="241" t="s">
        <v>85</v>
      </c>
      <c r="W330" s="241" t="s">
        <v>85</v>
      </c>
      <c r="X330" s="241" t="s">
        <v>85</v>
      </c>
      <c r="Y330" s="241" t="s">
        <v>85</v>
      </c>
      <c r="Z330" s="241" t="s">
        <v>85</v>
      </c>
      <c r="AA330" s="241" t="s">
        <v>85</v>
      </c>
      <c r="AB330" s="241" t="s">
        <v>85</v>
      </c>
      <c r="AC330" s="241" t="s">
        <v>85</v>
      </c>
      <c r="AD330" s="241" t="s">
        <v>85</v>
      </c>
      <c r="AE330" s="241" t="s">
        <v>85</v>
      </c>
      <c r="AF330" s="241" t="s">
        <v>85</v>
      </c>
      <c r="AG330" s="241" t="s">
        <v>85</v>
      </c>
      <c r="AH330" s="241" t="s">
        <v>85</v>
      </c>
      <c r="AI330" s="241" t="s">
        <v>85</v>
      </c>
      <c r="AJ330" s="241">
        <v>0</v>
      </c>
      <c r="AK330" s="241">
        <v>0</v>
      </c>
      <c r="AL330" s="241">
        <f>AL328</f>
        <v>7.36</v>
      </c>
      <c r="AM330" s="241">
        <f>AM328</f>
        <v>2.5000000000000001E-2</v>
      </c>
      <c r="AN330" s="241">
        <f>AN328</f>
        <v>5</v>
      </c>
      <c r="AQ330" s="244">
        <f>AM330*I330*0.1+AL330</f>
        <v>7.458825</v>
      </c>
      <c r="AR330" s="244">
        <f t="shared" si="544"/>
        <v>0.7458825</v>
      </c>
      <c r="AS330" s="245">
        <f t="shared" si="545"/>
        <v>0</v>
      </c>
      <c r="AT330" s="245">
        <f t="shared" si="546"/>
        <v>2.0511768749999999</v>
      </c>
      <c r="AU330" s="244">
        <f>1333*J328*POWER(10,-6)</f>
        <v>6.8501537000000001E-3</v>
      </c>
      <c r="AV330" s="245">
        <f t="shared" si="542"/>
        <v>10.262734528699999</v>
      </c>
      <c r="AW330" s="246">
        <f t="shared" si="547"/>
        <v>0</v>
      </c>
      <c r="AX330" s="246">
        <f t="shared" si="548"/>
        <v>0</v>
      </c>
      <c r="AY330" s="246">
        <f>H330*AV330</f>
        <v>7.7996782418119982E-6</v>
      </c>
    </row>
    <row r="331" spans="1:51" s="241" customFormat="1" x14ac:dyDescent="0.3">
      <c r="A331" s="48" t="s">
        <v>765</v>
      </c>
      <c r="B331" s="232" t="str">
        <f>B328</f>
        <v>Стабилизационная колонна нафты поз. К-303, Рег. №ТО-266(У),
Учетный номер – №43-20-4523 ОК(НХС) Заводской № L5CO029-006,</v>
      </c>
      <c r="C331" s="53" t="s">
        <v>222</v>
      </c>
      <c r="D331" s="234" t="s">
        <v>223</v>
      </c>
      <c r="E331" s="235">
        <v>1.0000000000000001E-5</v>
      </c>
      <c r="F331" s="248">
        <f t="shared" si="550"/>
        <v>1</v>
      </c>
      <c r="G331" s="232">
        <v>4.0000000000000008E-2</v>
      </c>
      <c r="H331" s="236">
        <f t="shared" si="543"/>
        <v>4.0000000000000009E-7</v>
      </c>
      <c r="I331" s="249">
        <f>0.15*I328</f>
        <v>5.9295</v>
      </c>
      <c r="J331" s="238">
        <f>I331</f>
        <v>5.9295</v>
      </c>
      <c r="K331" s="250" t="s">
        <v>188</v>
      </c>
      <c r="L331" s="251">
        <v>45390</v>
      </c>
      <c r="M331" s="241" t="str">
        <f t="shared" si="540"/>
        <v>С330</v>
      </c>
      <c r="N331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1" s="241" t="str">
        <f t="shared" si="541"/>
        <v>Частичное факел</v>
      </c>
      <c r="P331" s="241" t="s">
        <v>85</v>
      </c>
      <c r="Q331" s="241" t="s">
        <v>85</v>
      </c>
      <c r="R331" s="241" t="s">
        <v>85</v>
      </c>
      <c r="S331" s="241" t="s">
        <v>85</v>
      </c>
      <c r="T331" s="241" t="s">
        <v>85</v>
      </c>
      <c r="U331" s="241" t="s">
        <v>85</v>
      </c>
      <c r="V331" s="241" t="s">
        <v>85</v>
      </c>
      <c r="W331" s="241" t="s">
        <v>85</v>
      </c>
      <c r="X331" s="241" t="s">
        <v>85</v>
      </c>
      <c r="Y331" s="241">
        <v>37</v>
      </c>
      <c r="Z331" s="241">
        <v>6</v>
      </c>
      <c r="AA331" s="241" t="s">
        <v>85</v>
      </c>
      <c r="AB331" s="241" t="s">
        <v>85</v>
      </c>
      <c r="AC331" s="241" t="s">
        <v>85</v>
      </c>
      <c r="AD331" s="241" t="s">
        <v>85</v>
      </c>
      <c r="AE331" s="241" t="s">
        <v>85</v>
      </c>
      <c r="AF331" s="241" t="s">
        <v>85</v>
      </c>
      <c r="AG331" s="241" t="s">
        <v>85</v>
      </c>
      <c r="AH331" s="241" t="s">
        <v>85</v>
      </c>
      <c r="AI331" s="241" t="s">
        <v>85</v>
      </c>
      <c r="AJ331" s="241">
        <v>1</v>
      </c>
      <c r="AK331" s="241">
        <v>1</v>
      </c>
      <c r="AL331" s="241">
        <f>0.1*$AL328</f>
        <v>0.7360000000000001</v>
      </c>
      <c r="AM331" s="241">
        <f>AM329</f>
        <v>2.5000000000000001E-2</v>
      </c>
      <c r="AN331" s="241">
        <f>AN328</f>
        <v>5</v>
      </c>
      <c r="AQ331" s="244">
        <f>AM331*I331*0.1+AL331</f>
        <v>0.75082375000000012</v>
      </c>
      <c r="AR331" s="244">
        <f t="shared" si="544"/>
        <v>7.5082375000000021E-2</v>
      </c>
      <c r="AS331" s="245">
        <f t="shared" si="545"/>
        <v>3.25</v>
      </c>
      <c r="AT331" s="245">
        <f t="shared" si="546"/>
        <v>1.0189765312500001</v>
      </c>
      <c r="AU331" s="244">
        <f>10068.2*J331*POWER(10,-6)</f>
        <v>5.9699391900000003E-2</v>
      </c>
      <c r="AV331" s="245">
        <f t="shared" si="542"/>
        <v>5.15458204815</v>
      </c>
      <c r="AW331" s="246">
        <f t="shared" si="547"/>
        <v>4.0000000000000009E-7</v>
      </c>
      <c r="AX331" s="246">
        <f t="shared" si="548"/>
        <v>4.0000000000000009E-7</v>
      </c>
      <c r="AY331" s="246">
        <f t="shared" ref="AY331:AY335" si="551">H331*AV331</f>
        <v>2.0618328192600006E-6</v>
      </c>
    </row>
    <row r="332" spans="1:51" s="241" customFormat="1" x14ac:dyDescent="0.3">
      <c r="A332" s="48" t="s">
        <v>766</v>
      </c>
      <c r="B332" s="232" t="str">
        <f>B328</f>
        <v>Стабилизационная колонна нафты поз. К-303, Рег. №ТО-266(У),
Учетный номер – №43-20-4523 ОК(НХС) Заводской № L5CO029-006,</v>
      </c>
      <c r="C332" s="53" t="s">
        <v>255</v>
      </c>
      <c r="D332" s="234" t="s">
        <v>62</v>
      </c>
      <c r="E332" s="247">
        <f>E331</f>
        <v>1.0000000000000001E-5</v>
      </c>
      <c r="F332" s="248">
        <f t="shared" si="550"/>
        <v>1</v>
      </c>
      <c r="G332" s="232">
        <v>0.16000000000000003</v>
      </c>
      <c r="H332" s="236">
        <f t="shared" si="543"/>
        <v>1.6000000000000004E-6</v>
      </c>
      <c r="I332" s="249">
        <f>0.15*I328</f>
        <v>5.9295</v>
      </c>
      <c r="J332" s="238">
        <v>0</v>
      </c>
      <c r="K332" s="250" t="s">
        <v>189</v>
      </c>
      <c r="L332" s="251">
        <v>3</v>
      </c>
      <c r="M332" s="241" t="str">
        <f t="shared" si="540"/>
        <v>С331</v>
      </c>
      <c r="N332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2" s="241" t="str">
        <f t="shared" si="541"/>
        <v>Частичное-ликвидация</v>
      </c>
      <c r="P332" s="241" t="s">
        <v>85</v>
      </c>
      <c r="Q332" s="241" t="s">
        <v>85</v>
      </c>
      <c r="R332" s="241" t="s">
        <v>85</v>
      </c>
      <c r="S332" s="241" t="s">
        <v>85</v>
      </c>
      <c r="T332" s="241" t="s">
        <v>85</v>
      </c>
      <c r="U332" s="241" t="s">
        <v>85</v>
      </c>
      <c r="V332" s="241" t="s">
        <v>85</v>
      </c>
      <c r="W332" s="241" t="s">
        <v>85</v>
      </c>
      <c r="X332" s="241" t="s">
        <v>85</v>
      </c>
      <c r="Y332" s="241" t="s">
        <v>85</v>
      </c>
      <c r="Z332" s="241" t="s">
        <v>85</v>
      </c>
      <c r="AA332" s="241" t="s">
        <v>85</v>
      </c>
      <c r="AB332" s="241" t="s">
        <v>85</v>
      </c>
      <c r="AC332" s="241" t="s">
        <v>85</v>
      </c>
      <c r="AD332" s="241" t="s">
        <v>85</v>
      </c>
      <c r="AE332" s="241" t="s">
        <v>85</v>
      </c>
      <c r="AF332" s="241" t="s">
        <v>85</v>
      </c>
      <c r="AG332" s="241" t="s">
        <v>85</v>
      </c>
      <c r="AH332" s="241" t="s">
        <v>85</v>
      </c>
      <c r="AI332" s="241" t="s">
        <v>85</v>
      </c>
      <c r="AJ332" s="241">
        <v>0</v>
      </c>
      <c r="AK332" s="241">
        <v>1</v>
      </c>
      <c r="AL332" s="241">
        <f t="shared" ref="AL332:AL335" si="552">0.1*$AL329</f>
        <v>0.7360000000000001</v>
      </c>
      <c r="AM332" s="241">
        <f>AM328</f>
        <v>2.5000000000000001E-2</v>
      </c>
      <c r="AN332" s="241">
        <f>ROUNDUP(AN328/3,0)</f>
        <v>2</v>
      </c>
      <c r="AQ332" s="244">
        <f>AM332*I332+AL332</f>
        <v>0.88423750000000012</v>
      </c>
      <c r="AR332" s="244">
        <f t="shared" si="544"/>
        <v>8.8423750000000023E-2</v>
      </c>
      <c r="AS332" s="245">
        <f t="shared" si="545"/>
        <v>0.25</v>
      </c>
      <c r="AT332" s="245">
        <f t="shared" si="546"/>
        <v>0.30566531250000006</v>
      </c>
      <c r="AU332" s="244">
        <f>1333*J329*POWER(10,-6)*10</f>
        <v>2.7993000000000002E-3</v>
      </c>
      <c r="AV332" s="245">
        <f t="shared" si="542"/>
        <v>1.5311258625000002</v>
      </c>
      <c r="AW332" s="246">
        <f t="shared" si="547"/>
        <v>0</v>
      </c>
      <c r="AX332" s="246">
        <f t="shared" si="548"/>
        <v>1.6000000000000004E-6</v>
      </c>
      <c r="AY332" s="246">
        <f t="shared" si="551"/>
        <v>2.4498013800000006E-6</v>
      </c>
    </row>
    <row r="333" spans="1:51" s="241" customFormat="1" x14ac:dyDescent="0.3">
      <c r="A333" s="48" t="s">
        <v>767</v>
      </c>
      <c r="B333" s="232" t="str">
        <f>B328</f>
        <v>Стабилизационная колонна нафты поз. К-303, Рег. №ТО-266(У),
Учетный номер – №43-20-4523 ОК(НХС) Заводской № L5CO029-006,</v>
      </c>
      <c r="C333" s="53" t="s">
        <v>224</v>
      </c>
      <c r="D333" s="234" t="s">
        <v>223</v>
      </c>
      <c r="E333" s="247">
        <f>E332</f>
        <v>1.0000000000000001E-5</v>
      </c>
      <c r="F333" s="248">
        <f t="shared" si="550"/>
        <v>1</v>
      </c>
      <c r="G333" s="232">
        <v>4.0000000000000008E-2</v>
      </c>
      <c r="H333" s="236">
        <f t="shared" si="543"/>
        <v>4.0000000000000009E-7</v>
      </c>
      <c r="I333" s="249">
        <f>I331*0.15</f>
        <v>0.88942500000000002</v>
      </c>
      <c r="J333" s="238">
        <f>I333</f>
        <v>0.88942500000000002</v>
      </c>
      <c r="K333" s="253" t="s">
        <v>200</v>
      </c>
      <c r="L333" s="254">
        <v>21</v>
      </c>
      <c r="M333" s="241" t="str">
        <f t="shared" si="540"/>
        <v>С332</v>
      </c>
      <c r="N333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3" s="241" t="str">
        <f t="shared" si="541"/>
        <v>Частичное факел</v>
      </c>
      <c r="P333" s="241" t="s">
        <v>85</v>
      </c>
      <c r="Q333" s="241" t="s">
        <v>85</v>
      </c>
      <c r="R333" s="241" t="s">
        <v>85</v>
      </c>
      <c r="S333" s="241" t="s">
        <v>85</v>
      </c>
      <c r="T333" s="241" t="s">
        <v>85</v>
      </c>
      <c r="U333" s="241" t="s">
        <v>85</v>
      </c>
      <c r="V333" s="241" t="s">
        <v>85</v>
      </c>
      <c r="W333" s="241" t="s">
        <v>85</v>
      </c>
      <c r="X333" s="241" t="s">
        <v>85</v>
      </c>
      <c r="Y333" s="241">
        <v>11</v>
      </c>
      <c r="Z333" s="241">
        <v>2</v>
      </c>
      <c r="AA333" s="241" t="s">
        <v>85</v>
      </c>
      <c r="AB333" s="241" t="s">
        <v>85</v>
      </c>
      <c r="AC333" s="241" t="s">
        <v>85</v>
      </c>
      <c r="AD333" s="241" t="s">
        <v>85</v>
      </c>
      <c r="AE333" s="241" t="s">
        <v>85</v>
      </c>
      <c r="AF333" s="241" t="s">
        <v>85</v>
      </c>
      <c r="AG333" s="241" t="s">
        <v>85</v>
      </c>
      <c r="AH333" s="241" t="s">
        <v>85</v>
      </c>
      <c r="AI333" s="241" t="s">
        <v>85</v>
      </c>
      <c r="AJ333" s="241">
        <v>1</v>
      </c>
      <c r="AK333" s="241">
        <v>1</v>
      </c>
      <c r="AL333" s="241">
        <f t="shared" si="552"/>
        <v>0.7360000000000001</v>
      </c>
      <c r="AM333" s="241">
        <f>AM328</f>
        <v>2.5000000000000001E-2</v>
      </c>
      <c r="AN333" s="241">
        <f>AN332</f>
        <v>2</v>
      </c>
      <c r="AQ333" s="244">
        <f t="shared" ref="AQ333:AQ334" si="553">AM333*I333+AL333</f>
        <v>0.75823562500000008</v>
      </c>
      <c r="AR333" s="244">
        <f t="shared" si="544"/>
        <v>7.5823562500000011E-2</v>
      </c>
      <c r="AS333" s="245">
        <f t="shared" si="545"/>
        <v>3.25</v>
      </c>
      <c r="AT333" s="245">
        <f t="shared" si="546"/>
        <v>1.0210147968750001</v>
      </c>
      <c r="AU333" s="244">
        <f>10068.2*J333*POWER(10,-6)</f>
        <v>8.9549087850000018E-3</v>
      </c>
      <c r="AV333" s="245">
        <f t="shared" si="542"/>
        <v>5.1140288931600004</v>
      </c>
      <c r="AW333" s="246">
        <f t="shared" si="547"/>
        <v>4.0000000000000009E-7</v>
      </c>
      <c r="AX333" s="246">
        <f t="shared" si="548"/>
        <v>4.0000000000000009E-7</v>
      </c>
      <c r="AY333" s="246">
        <f t="shared" si="551"/>
        <v>2.0456115572640005E-6</v>
      </c>
    </row>
    <row r="334" spans="1:51" s="241" customFormat="1" x14ac:dyDescent="0.3">
      <c r="A334" s="48" t="s">
        <v>768</v>
      </c>
      <c r="B334" s="232" t="str">
        <f>B328</f>
        <v>Стабилизационная колонна нафты поз. К-303, Рег. №ТО-266(У),
Учетный номер – №43-20-4523 ОК(НХС) Заводской № L5CO029-006,</v>
      </c>
      <c r="C334" s="53" t="s">
        <v>225</v>
      </c>
      <c r="D334" s="234" t="s">
        <v>174</v>
      </c>
      <c r="E334" s="247">
        <f>E332</f>
        <v>1.0000000000000001E-5</v>
      </c>
      <c r="F334" s="248">
        <f t="shared" si="550"/>
        <v>1</v>
      </c>
      <c r="G334" s="232">
        <v>0.15200000000000002</v>
      </c>
      <c r="H334" s="236">
        <f t="shared" si="543"/>
        <v>1.5200000000000003E-6</v>
      </c>
      <c r="I334" s="249">
        <f>I331*0.15</f>
        <v>0.88942500000000002</v>
      </c>
      <c r="J334" s="238">
        <f>I334</f>
        <v>0.88942500000000002</v>
      </c>
      <c r="K334" s="250"/>
      <c r="L334" s="251"/>
      <c r="M334" s="241" t="str">
        <f t="shared" si="540"/>
        <v>С333</v>
      </c>
      <c r="N334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4" s="241" t="str">
        <f t="shared" si="541"/>
        <v>Частичное-пожар-вспышка</v>
      </c>
      <c r="P334" s="241" t="s">
        <v>85</v>
      </c>
      <c r="Q334" s="241" t="s">
        <v>85</v>
      </c>
      <c r="R334" s="241" t="s">
        <v>85</v>
      </c>
      <c r="S334" s="241" t="s">
        <v>85</v>
      </c>
      <c r="T334" s="241" t="s">
        <v>85</v>
      </c>
      <c r="U334" s="241" t="s">
        <v>85</v>
      </c>
      <c r="V334" s="241" t="s">
        <v>85</v>
      </c>
      <c r="W334" s="241" t="s">
        <v>85</v>
      </c>
      <c r="X334" s="241" t="s">
        <v>85</v>
      </c>
      <c r="Y334" s="241" t="s">
        <v>85</v>
      </c>
      <c r="Z334" s="241" t="s">
        <v>85</v>
      </c>
      <c r="AA334" s="241">
        <v>32.25</v>
      </c>
      <c r="AB334" s="241">
        <v>38.700000000000003</v>
      </c>
      <c r="AC334" s="241" t="s">
        <v>85</v>
      </c>
      <c r="AD334" s="241" t="s">
        <v>85</v>
      </c>
      <c r="AE334" s="241" t="s">
        <v>85</v>
      </c>
      <c r="AF334" s="241" t="s">
        <v>85</v>
      </c>
      <c r="AG334" s="241" t="s">
        <v>85</v>
      </c>
      <c r="AH334" s="241" t="s">
        <v>85</v>
      </c>
      <c r="AI334" s="241" t="s">
        <v>85</v>
      </c>
      <c r="AJ334" s="241">
        <v>1</v>
      </c>
      <c r="AK334" s="241">
        <v>1</v>
      </c>
      <c r="AL334" s="241">
        <f t="shared" si="552"/>
        <v>7.3600000000000013E-2</v>
      </c>
      <c r="AM334" s="241">
        <f>AM328</f>
        <v>2.5000000000000001E-2</v>
      </c>
      <c r="AN334" s="241">
        <f>ROUNDUP(AN328/3,0)</f>
        <v>2</v>
      </c>
      <c r="AQ334" s="244">
        <f t="shared" si="553"/>
        <v>9.5835625000000008E-2</v>
      </c>
      <c r="AR334" s="244">
        <f t="shared" si="544"/>
        <v>9.5835625000000018E-3</v>
      </c>
      <c r="AS334" s="245">
        <f t="shared" si="545"/>
        <v>3.25</v>
      </c>
      <c r="AT334" s="245">
        <f t="shared" si="546"/>
        <v>0.83885479687499998</v>
      </c>
      <c r="AU334" s="244">
        <f>10068.2*J334*POWER(10,-6)</f>
        <v>8.9549087850000018E-3</v>
      </c>
      <c r="AV334" s="245">
        <f t="shared" si="542"/>
        <v>4.2032288931599995</v>
      </c>
      <c r="AW334" s="246">
        <f t="shared" si="547"/>
        <v>1.5200000000000003E-6</v>
      </c>
      <c r="AX334" s="246">
        <f t="shared" si="548"/>
        <v>1.5200000000000003E-6</v>
      </c>
      <c r="AY334" s="246">
        <f t="shared" si="551"/>
        <v>6.3889079176032007E-6</v>
      </c>
    </row>
    <row r="335" spans="1:51" s="241" customFormat="1" ht="15" thickBot="1" x14ac:dyDescent="0.35">
      <c r="A335" s="48" t="s">
        <v>769</v>
      </c>
      <c r="B335" s="232" t="str">
        <f>B328</f>
        <v>Стабилизационная колонна нафты поз. К-303, Рег. №ТО-266(У),
Учетный номер – №43-20-4523 ОК(НХС) Заводской № L5CO029-006,</v>
      </c>
      <c r="C335" s="53" t="s">
        <v>226</v>
      </c>
      <c r="D335" s="234" t="s">
        <v>62</v>
      </c>
      <c r="E335" s="247">
        <f>E332</f>
        <v>1.0000000000000001E-5</v>
      </c>
      <c r="F335" s="248">
        <f t="shared" si="550"/>
        <v>1</v>
      </c>
      <c r="G335" s="232">
        <v>0.6080000000000001</v>
      </c>
      <c r="H335" s="236">
        <f t="shared" si="543"/>
        <v>6.0800000000000011E-6</v>
      </c>
      <c r="I335" s="249">
        <f>I331*0.15</f>
        <v>0.88942500000000002</v>
      </c>
      <c r="J335" s="238">
        <v>0</v>
      </c>
      <c r="K335" s="255"/>
      <c r="L335" s="256"/>
      <c r="M335" s="241" t="str">
        <f t="shared" si="540"/>
        <v>С334</v>
      </c>
      <c r="N335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5" s="241" t="str">
        <f t="shared" si="541"/>
        <v>Частичное-ликвидация</v>
      </c>
      <c r="P335" s="241" t="s">
        <v>85</v>
      </c>
      <c r="Q335" s="241" t="s">
        <v>85</v>
      </c>
      <c r="R335" s="241" t="s">
        <v>85</v>
      </c>
      <c r="S335" s="241" t="s">
        <v>85</v>
      </c>
      <c r="T335" s="241" t="s">
        <v>85</v>
      </c>
      <c r="U335" s="241" t="s">
        <v>85</v>
      </c>
      <c r="V335" s="241" t="s">
        <v>85</v>
      </c>
      <c r="W335" s="241" t="s">
        <v>85</v>
      </c>
      <c r="X335" s="241" t="s">
        <v>85</v>
      </c>
      <c r="Y335" s="241" t="s">
        <v>85</v>
      </c>
      <c r="Z335" s="241" t="s">
        <v>85</v>
      </c>
      <c r="AA335" s="241" t="s">
        <v>85</v>
      </c>
      <c r="AB335" s="241" t="s">
        <v>85</v>
      </c>
      <c r="AC335" s="241" t="s">
        <v>85</v>
      </c>
      <c r="AD335" s="241" t="s">
        <v>85</v>
      </c>
      <c r="AE335" s="241" t="s">
        <v>85</v>
      </c>
      <c r="AF335" s="241" t="s">
        <v>85</v>
      </c>
      <c r="AG335" s="241" t="s">
        <v>85</v>
      </c>
      <c r="AH335" s="241" t="s">
        <v>85</v>
      </c>
      <c r="AI335" s="241" t="s">
        <v>85</v>
      </c>
      <c r="AJ335" s="241">
        <v>0</v>
      </c>
      <c r="AK335" s="241">
        <v>0</v>
      </c>
      <c r="AL335" s="241">
        <f t="shared" si="552"/>
        <v>7.3600000000000013E-2</v>
      </c>
      <c r="AM335" s="241">
        <f>AM328</f>
        <v>2.5000000000000001E-2</v>
      </c>
      <c r="AN335" s="241">
        <f>ROUNDUP(AN328/3,0)</f>
        <v>2</v>
      </c>
      <c r="AQ335" s="244">
        <f>AM335*I335*0.1+AL335</f>
        <v>7.5823562500000011E-2</v>
      </c>
      <c r="AR335" s="244">
        <f t="shared" si="544"/>
        <v>7.5823562500000018E-3</v>
      </c>
      <c r="AS335" s="245">
        <f t="shared" si="545"/>
        <v>0</v>
      </c>
      <c r="AT335" s="245">
        <f t="shared" si="546"/>
        <v>2.0851479687500004E-2</v>
      </c>
      <c r="AU335" s="244">
        <f>1333*J333*POWER(10,-6)</f>
        <v>1.185603525E-3</v>
      </c>
      <c r="AV335" s="245">
        <f t="shared" si="542"/>
        <v>0.10544300196250002</v>
      </c>
      <c r="AW335" s="246">
        <f t="shared" si="547"/>
        <v>0</v>
      </c>
      <c r="AX335" s="246">
        <f t="shared" si="548"/>
        <v>0</v>
      </c>
      <c r="AY335" s="246">
        <f t="shared" si="551"/>
        <v>6.4109345193200026E-7</v>
      </c>
    </row>
    <row r="336" spans="1:51" s="241" customFormat="1" ht="15" thickBot="1" x14ac:dyDescent="0.35">
      <c r="A336" s="48" t="s">
        <v>770</v>
      </c>
      <c r="B336" s="296" t="str">
        <f>B328</f>
        <v>Стабилизационная колонна нафты поз. К-303, Рег. №ТО-266(У),
Учетный номер – №43-20-4523 ОК(НХС) Заводской № L5CO029-006,</v>
      </c>
      <c r="C336" s="296" t="s">
        <v>354</v>
      </c>
      <c r="D336" s="296" t="s">
        <v>355</v>
      </c>
      <c r="E336" s="297">
        <v>2.5000000000000001E-5</v>
      </c>
      <c r="F336" s="248">
        <f t="shared" si="550"/>
        <v>1</v>
      </c>
      <c r="G336" s="296">
        <v>1</v>
      </c>
      <c r="H336" s="298">
        <f t="shared" si="543"/>
        <v>2.5000000000000001E-5</v>
      </c>
      <c r="I336" s="299">
        <f>I328</f>
        <v>39.53</v>
      </c>
      <c r="J336" s="299">
        <f>I336*0.2</f>
        <v>7.9060000000000006</v>
      </c>
      <c r="K336" s="296"/>
      <c r="L336" s="296"/>
      <c r="M336" s="300" t="str">
        <f t="shared" si="540"/>
        <v>С335</v>
      </c>
      <c r="N336" s="300"/>
      <c r="O336" s="300"/>
      <c r="P336" s="300">
        <v>19.3</v>
      </c>
      <c r="Q336" s="300">
        <v>26.8</v>
      </c>
      <c r="R336" s="300">
        <v>38.5</v>
      </c>
      <c r="S336" s="300">
        <v>71.900000000000006</v>
      </c>
      <c r="T336" s="300" t="s">
        <v>85</v>
      </c>
      <c r="U336" s="300" t="s">
        <v>85</v>
      </c>
      <c r="V336" s="300" t="s">
        <v>85</v>
      </c>
      <c r="W336" s="300" t="s">
        <v>85</v>
      </c>
      <c r="X336" s="300" t="s">
        <v>85</v>
      </c>
      <c r="Y336" s="300" t="s">
        <v>85</v>
      </c>
      <c r="Z336" s="300" t="s">
        <v>85</v>
      </c>
      <c r="AA336" s="300" t="s">
        <v>85</v>
      </c>
      <c r="AB336" s="300" t="s">
        <v>85</v>
      </c>
      <c r="AC336" s="300" t="s">
        <v>85</v>
      </c>
      <c r="AD336" s="300" t="s">
        <v>85</v>
      </c>
      <c r="AE336" s="300">
        <v>76</v>
      </c>
      <c r="AF336" s="300">
        <v>117</v>
      </c>
      <c r="AG336" s="300">
        <v>141.5</v>
      </c>
      <c r="AH336" s="300">
        <v>185</v>
      </c>
      <c r="AI336" s="241" t="s">
        <v>85</v>
      </c>
      <c r="AJ336" s="300">
        <v>1</v>
      </c>
      <c r="AK336" s="300">
        <v>2</v>
      </c>
      <c r="AL336" s="300">
        <f>AL328</f>
        <v>7.36</v>
      </c>
      <c r="AM336" s="300">
        <f>AM328</f>
        <v>2.5000000000000001E-2</v>
      </c>
      <c r="AN336" s="300">
        <v>5</v>
      </c>
      <c r="AO336" s="300"/>
      <c r="AP336" s="300"/>
      <c r="AQ336" s="301">
        <f>AM336*I336+AL336</f>
        <v>8.3482500000000002</v>
      </c>
      <c r="AR336" s="301">
        <f>0.1*AQ336</f>
        <v>0.83482500000000004</v>
      </c>
      <c r="AS336" s="302">
        <f>AJ336*3+0.25*AK336</f>
        <v>3.5</v>
      </c>
      <c r="AT336" s="302">
        <f>SUM(AQ336:AS336)/4</f>
        <v>3.1707687500000001</v>
      </c>
      <c r="AU336" s="301">
        <f>10068.2*J336*POWER(10,-6)</f>
        <v>7.9599189200000003E-2</v>
      </c>
      <c r="AV336" s="302">
        <f t="shared" si="542"/>
        <v>15.933442939200001</v>
      </c>
      <c r="AW336" s="303">
        <f>AJ336*H336</f>
        <v>2.5000000000000001E-5</v>
      </c>
      <c r="AX336" s="303">
        <f>H336*AK336</f>
        <v>5.0000000000000002E-5</v>
      </c>
      <c r="AY336" s="303">
        <f>H336*AV336</f>
        <v>3.9833607348000003E-4</v>
      </c>
    </row>
    <row r="337" spans="1:51" s="215" customFormat="1" ht="56.4" thickBot="1" x14ac:dyDescent="0.35">
      <c r="A337" s="48" t="s">
        <v>771</v>
      </c>
      <c r="B337" s="331" t="s">
        <v>381</v>
      </c>
      <c r="C337" s="51" t="s">
        <v>205</v>
      </c>
      <c r="D337" s="208" t="s">
        <v>60</v>
      </c>
      <c r="E337" s="209">
        <v>1.0000000000000001E-5</v>
      </c>
      <c r="F337" s="207">
        <v>1</v>
      </c>
      <c r="G337" s="206">
        <v>0.05</v>
      </c>
      <c r="H337" s="210">
        <f>E337*F337*G337</f>
        <v>5.0000000000000008E-7</v>
      </c>
      <c r="I337" s="211">
        <v>103.04</v>
      </c>
      <c r="J337" s="223">
        <f>I337</f>
        <v>103.04</v>
      </c>
      <c r="K337" s="213" t="s">
        <v>184</v>
      </c>
      <c r="L337" s="214">
        <v>621</v>
      </c>
      <c r="M337" s="215" t="str">
        <f t="shared" ref="M337:N342" si="554">A337</f>
        <v>С336</v>
      </c>
      <c r="N337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37" s="215" t="str">
        <f t="shared" ref="O337:O342" si="555">D337</f>
        <v>Полное-пожар</v>
      </c>
      <c r="P337" s="215">
        <v>19.5</v>
      </c>
      <c r="Q337" s="215">
        <v>27.1</v>
      </c>
      <c r="R337" s="215">
        <v>38.9</v>
      </c>
      <c r="S337" s="215">
        <v>72.900000000000006</v>
      </c>
      <c r="T337" s="215" t="s">
        <v>85</v>
      </c>
      <c r="U337" s="215" t="s">
        <v>85</v>
      </c>
      <c r="V337" s="215" t="s">
        <v>85</v>
      </c>
      <c r="W337" s="215" t="s">
        <v>85</v>
      </c>
      <c r="X337" s="215" t="s">
        <v>85</v>
      </c>
      <c r="Y337" s="215" t="s">
        <v>85</v>
      </c>
      <c r="Z337" s="215" t="s">
        <v>85</v>
      </c>
      <c r="AA337" s="215" t="s">
        <v>85</v>
      </c>
      <c r="AB337" s="215" t="s">
        <v>85</v>
      </c>
      <c r="AC337" s="215" t="s">
        <v>85</v>
      </c>
      <c r="AD337" s="215" t="s">
        <v>85</v>
      </c>
      <c r="AE337" s="215" t="s">
        <v>85</v>
      </c>
      <c r="AF337" s="215" t="s">
        <v>85</v>
      </c>
      <c r="AG337" s="215" t="s">
        <v>85</v>
      </c>
      <c r="AH337" s="215" t="s">
        <v>85</v>
      </c>
      <c r="AI337" s="215" t="s">
        <v>85</v>
      </c>
      <c r="AJ337" s="216">
        <v>1</v>
      </c>
      <c r="AK337" s="216">
        <v>2</v>
      </c>
      <c r="AL337" s="217">
        <v>1.59</v>
      </c>
      <c r="AM337" s="217">
        <v>2.7E-2</v>
      </c>
      <c r="AN337" s="217">
        <v>5</v>
      </c>
      <c r="AQ337" s="218">
        <f>AM337*I337+AL337</f>
        <v>4.3720800000000004</v>
      </c>
      <c r="AR337" s="218">
        <f>0.1*AQ337</f>
        <v>0.43720800000000004</v>
      </c>
      <c r="AS337" s="219">
        <f>AJ337*3+0.25*AK337</f>
        <v>3.5</v>
      </c>
      <c r="AT337" s="219">
        <f>SUM(AQ337:AS337)/4</f>
        <v>2.0773220000000001</v>
      </c>
      <c r="AU337" s="218">
        <f>10068.2*J337*POWER(10,-6)</f>
        <v>1.0374273280000001</v>
      </c>
      <c r="AV337" s="219">
        <f t="shared" ref="AV337:AV342" si="556">AU337+AT337+AS337+AR337+AQ337</f>
        <v>11.424037328000001</v>
      </c>
      <c r="AW337" s="220">
        <f>AJ337*H337</f>
        <v>5.0000000000000008E-7</v>
      </c>
      <c r="AX337" s="220">
        <f>H337*AK337</f>
        <v>1.0000000000000002E-6</v>
      </c>
      <c r="AY337" s="220">
        <f>H337*AV337</f>
        <v>5.7120186640000013E-6</v>
      </c>
    </row>
    <row r="338" spans="1:51" s="215" customFormat="1" ht="15" thickBot="1" x14ac:dyDescent="0.35">
      <c r="A338" s="48" t="s">
        <v>772</v>
      </c>
      <c r="B338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38" s="51" t="s">
        <v>214</v>
      </c>
      <c r="D338" s="208" t="s">
        <v>60</v>
      </c>
      <c r="E338" s="221">
        <f>E337</f>
        <v>1.0000000000000001E-5</v>
      </c>
      <c r="F338" s="222">
        <f>F337</f>
        <v>1</v>
      </c>
      <c r="G338" s="206">
        <v>4.7500000000000001E-2</v>
      </c>
      <c r="H338" s="210">
        <f t="shared" ref="H338:H342" si="557">E338*F338*G338</f>
        <v>4.7500000000000006E-7</v>
      </c>
      <c r="I338" s="223">
        <f>I337</f>
        <v>103.04</v>
      </c>
      <c r="J338" s="223">
        <f>I337</f>
        <v>103.04</v>
      </c>
      <c r="K338" s="213" t="s">
        <v>185</v>
      </c>
      <c r="L338" s="214">
        <v>0</v>
      </c>
      <c r="M338" s="215" t="str">
        <f t="shared" si="554"/>
        <v>С337</v>
      </c>
      <c r="N338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38" s="215" t="str">
        <f t="shared" si="555"/>
        <v>Полное-пожар</v>
      </c>
      <c r="P338" s="215">
        <v>19.5</v>
      </c>
      <c r="Q338" s="215">
        <v>27.1</v>
      </c>
      <c r="R338" s="215">
        <v>38.9</v>
      </c>
      <c r="S338" s="215">
        <v>72.900000000000006</v>
      </c>
      <c r="T338" s="215" t="s">
        <v>85</v>
      </c>
      <c r="U338" s="215" t="s">
        <v>85</v>
      </c>
      <c r="V338" s="215" t="s">
        <v>85</v>
      </c>
      <c r="W338" s="215" t="s">
        <v>85</v>
      </c>
      <c r="X338" s="215" t="s">
        <v>85</v>
      </c>
      <c r="Y338" s="215" t="s">
        <v>85</v>
      </c>
      <c r="Z338" s="215" t="s">
        <v>85</v>
      </c>
      <c r="AA338" s="215" t="s">
        <v>85</v>
      </c>
      <c r="AB338" s="215" t="s">
        <v>85</v>
      </c>
      <c r="AC338" s="215" t="s">
        <v>85</v>
      </c>
      <c r="AD338" s="215" t="s">
        <v>85</v>
      </c>
      <c r="AE338" s="215" t="s">
        <v>85</v>
      </c>
      <c r="AF338" s="215" t="s">
        <v>85</v>
      </c>
      <c r="AG338" s="215" t="s">
        <v>85</v>
      </c>
      <c r="AH338" s="215" t="s">
        <v>85</v>
      </c>
      <c r="AI338" s="215" t="s">
        <v>85</v>
      </c>
      <c r="AJ338" s="216">
        <v>2</v>
      </c>
      <c r="AK338" s="216">
        <v>2</v>
      </c>
      <c r="AL338" s="215">
        <f>AL337</f>
        <v>1.59</v>
      </c>
      <c r="AM338" s="215">
        <f>AM337</f>
        <v>2.7E-2</v>
      </c>
      <c r="AN338" s="215">
        <f>AN337</f>
        <v>5</v>
      </c>
      <c r="AQ338" s="218">
        <f>AM338*I338+AL338</f>
        <v>4.3720800000000004</v>
      </c>
      <c r="AR338" s="218">
        <f t="shared" ref="AR338:AR342" si="558">0.1*AQ338</f>
        <v>0.43720800000000004</v>
      </c>
      <c r="AS338" s="219">
        <f t="shared" ref="AS338:AS342" si="559">AJ338*3+0.25*AK338</f>
        <v>6.5</v>
      </c>
      <c r="AT338" s="219">
        <f t="shared" ref="AT338:AT342" si="560">SUM(AQ338:AS338)/4</f>
        <v>2.8273220000000001</v>
      </c>
      <c r="AU338" s="218">
        <f>10068.2*J338*POWER(10,-6)</f>
        <v>1.0374273280000001</v>
      </c>
      <c r="AV338" s="219">
        <f t="shared" si="556"/>
        <v>15.174037328000001</v>
      </c>
      <c r="AW338" s="220">
        <f t="shared" ref="AW338:AW342" si="561">AJ338*H338</f>
        <v>9.5000000000000012E-7</v>
      </c>
      <c r="AX338" s="220">
        <f t="shared" ref="AX338:AX342" si="562">H338*AK338</f>
        <v>9.5000000000000012E-7</v>
      </c>
      <c r="AY338" s="220">
        <f t="shared" ref="AY338:AY342" si="563">H338*AV338</f>
        <v>7.2076677308000015E-6</v>
      </c>
    </row>
    <row r="339" spans="1:51" s="215" customFormat="1" x14ac:dyDescent="0.3">
      <c r="A339" s="48" t="s">
        <v>773</v>
      </c>
      <c r="B339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39" s="51" t="s">
        <v>207</v>
      </c>
      <c r="D339" s="208" t="s">
        <v>61</v>
      </c>
      <c r="E339" s="221">
        <f>E337</f>
        <v>1.0000000000000001E-5</v>
      </c>
      <c r="F339" s="222">
        <f>F337</f>
        <v>1</v>
      </c>
      <c r="G339" s="206">
        <v>0.90249999999999997</v>
      </c>
      <c r="H339" s="210">
        <f t="shared" si="557"/>
        <v>9.0250000000000008E-6</v>
      </c>
      <c r="I339" s="223">
        <f>I337</f>
        <v>103.04</v>
      </c>
      <c r="J339" s="206">
        <v>0</v>
      </c>
      <c r="K339" s="213" t="s">
        <v>186</v>
      </c>
      <c r="L339" s="214">
        <v>0</v>
      </c>
      <c r="M339" s="215" t="str">
        <f t="shared" si="554"/>
        <v>С338</v>
      </c>
      <c r="N339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39" s="215" t="str">
        <f t="shared" si="555"/>
        <v>Полное-ликвидация</v>
      </c>
      <c r="P339" s="215" t="s">
        <v>85</v>
      </c>
      <c r="Q339" s="215" t="s">
        <v>85</v>
      </c>
      <c r="R339" s="215" t="s">
        <v>85</v>
      </c>
      <c r="S339" s="215" t="s">
        <v>85</v>
      </c>
      <c r="T339" s="215" t="s">
        <v>85</v>
      </c>
      <c r="U339" s="215" t="s">
        <v>85</v>
      </c>
      <c r="V339" s="215" t="s">
        <v>85</v>
      </c>
      <c r="W339" s="215" t="s">
        <v>85</v>
      </c>
      <c r="X339" s="215" t="s">
        <v>85</v>
      </c>
      <c r="Y339" s="215" t="s">
        <v>85</v>
      </c>
      <c r="Z339" s="215" t="s">
        <v>85</v>
      </c>
      <c r="AA339" s="215" t="s">
        <v>85</v>
      </c>
      <c r="AB339" s="215" t="s">
        <v>85</v>
      </c>
      <c r="AC339" s="215" t="s">
        <v>85</v>
      </c>
      <c r="AD339" s="215" t="s">
        <v>85</v>
      </c>
      <c r="AE339" s="215" t="s">
        <v>85</v>
      </c>
      <c r="AF339" s="215" t="s">
        <v>85</v>
      </c>
      <c r="AG339" s="215" t="s">
        <v>85</v>
      </c>
      <c r="AH339" s="215" t="s">
        <v>85</v>
      </c>
      <c r="AI339" s="215" t="s">
        <v>85</v>
      </c>
      <c r="AJ339" s="215">
        <v>0</v>
      </c>
      <c r="AK339" s="215">
        <v>0</v>
      </c>
      <c r="AL339" s="215">
        <f>AL337</f>
        <v>1.59</v>
      </c>
      <c r="AM339" s="215">
        <f>AM337</f>
        <v>2.7E-2</v>
      </c>
      <c r="AN339" s="215">
        <f>AN337</f>
        <v>5</v>
      </c>
      <c r="AQ339" s="218">
        <f>AM339*I339*0.1+AL339</f>
        <v>1.8682080000000001</v>
      </c>
      <c r="AR339" s="218">
        <f t="shared" si="558"/>
        <v>0.18682080000000001</v>
      </c>
      <c r="AS339" s="219">
        <f t="shared" si="559"/>
        <v>0</v>
      </c>
      <c r="AT339" s="219">
        <f t="shared" si="560"/>
        <v>0.51375720000000002</v>
      </c>
      <c r="AU339" s="218">
        <f>1333*J338*POWER(10,-6)</f>
        <v>0.13735232</v>
      </c>
      <c r="AV339" s="219">
        <f t="shared" si="556"/>
        <v>2.70613832</v>
      </c>
      <c r="AW339" s="220">
        <f t="shared" si="561"/>
        <v>0</v>
      </c>
      <c r="AX339" s="220">
        <f t="shared" si="562"/>
        <v>0</v>
      </c>
      <c r="AY339" s="220">
        <f t="shared" si="563"/>
        <v>2.4422898338000001E-5</v>
      </c>
    </row>
    <row r="340" spans="1:51" s="215" customFormat="1" x14ac:dyDescent="0.3">
      <c r="A340" s="48" t="s">
        <v>774</v>
      </c>
      <c r="B340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0" s="51" t="s">
        <v>208</v>
      </c>
      <c r="D340" s="208" t="s">
        <v>86</v>
      </c>
      <c r="E340" s="209">
        <v>1E-4</v>
      </c>
      <c r="F340" s="222">
        <f>F337</f>
        <v>1</v>
      </c>
      <c r="G340" s="206">
        <v>0.05</v>
      </c>
      <c r="H340" s="210">
        <f t="shared" si="557"/>
        <v>5.0000000000000004E-6</v>
      </c>
      <c r="I340" s="223">
        <f>0.15*I337</f>
        <v>15.456</v>
      </c>
      <c r="J340" s="223">
        <f>I340</f>
        <v>15.456</v>
      </c>
      <c r="K340" s="226" t="s">
        <v>188</v>
      </c>
      <c r="L340" s="227">
        <v>45390</v>
      </c>
      <c r="M340" s="215" t="str">
        <f t="shared" si="554"/>
        <v>С339</v>
      </c>
      <c r="N340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40" s="215" t="str">
        <f t="shared" si="555"/>
        <v>Частичное-пожар</v>
      </c>
      <c r="P340" s="215">
        <v>13.5</v>
      </c>
      <c r="Q340" s="215">
        <v>17.899999999999999</v>
      </c>
      <c r="R340" s="215">
        <v>24.4</v>
      </c>
      <c r="S340" s="215">
        <v>43.9</v>
      </c>
      <c r="T340" s="215" t="s">
        <v>85</v>
      </c>
      <c r="U340" s="215" t="s">
        <v>85</v>
      </c>
      <c r="V340" s="215" t="s">
        <v>85</v>
      </c>
      <c r="W340" s="215" t="s">
        <v>85</v>
      </c>
      <c r="X340" s="215" t="s">
        <v>85</v>
      </c>
      <c r="Y340" s="215" t="s">
        <v>85</v>
      </c>
      <c r="Z340" s="215" t="s">
        <v>85</v>
      </c>
      <c r="AA340" s="215" t="s">
        <v>85</v>
      </c>
      <c r="AB340" s="215" t="s">
        <v>85</v>
      </c>
      <c r="AC340" s="215" t="s">
        <v>85</v>
      </c>
      <c r="AD340" s="215" t="s">
        <v>85</v>
      </c>
      <c r="AE340" s="215" t="s">
        <v>85</v>
      </c>
      <c r="AF340" s="215" t="s">
        <v>85</v>
      </c>
      <c r="AG340" s="215" t="s">
        <v>85</v>
      </c>
      <c r="AH340" s="215" t="s">
        <v>85</v>
      </c>
      <c r="AI340" s="215" t="s">
        <v>85</v>
      </c>
      <c r="AJ340" s="215">
        <v>0</v>
      </c>
      <c r="AK340" s="215">
        <v>2</v>
      </c>
      <c r="AL340" s="215">
        <f>0.1*$AL$2</f>
        <v>0.25</v>
      </c>
      <c r="AM340" s="215">
        <f>AM337</f>
        <v>2.7E-2</v>
      </c>
      <c r="AN340" s="215">
        <f>ROUNDUP(AN337/3,0)</f>
        <v>2</v>
      </c>
      <c r="AQ340" s="218">
        <f>AM340*I340+AL340</f>
        <v>0.66731199999999991</v>
      </c>
      <c r="AR340" s="218">
        <f t="shared" si="558"/>
        <v>6.6731199999999991E-2</v>
      </c>
      <c r="AS340" s="219">
        <f t="shared" si="559"/>
        <v>0.5</v>
      </c>
      <c r="AT340" s="219">
        <f t="shared" si="560"/>
        <v>0.30851079999999997</v>
      </c>
      <c r="AU340" s="218">
        <f>10068.2*J340*POWER(10,-6)</f>
        <v>0.15561409919999999</v>
      </c>
      <c r="AV340" s="219">
        <f t="shared" si="556"/>
        <v>1.6981680991999999</v>
      </c>
      <c r="AW340" s="220">
        <f t="shared" si="561"/>
        <v>0</v>
      </c>
      <c r="AX340" s="220">
        <f t="shared" si="562"/>
        <v>1.0000000000000001E-5</v>
      </c>
      <c r="AY340" s="220">
        <f t="shared" si="563"/>
        <v>8.4908404959999996E-6</v>
      </c>
    </row>
    <row r="341" spans="1:51" s="215" customFormat="1" x14ac:dyDescent="0.3">
      <c r="A341" s="48" t="s">
        <v>775</v>
      </c>
      <c r="B341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1" s="51" t="s">
        <v>215</v>
      </c>
      <c r="D341" s="208" t="s">
        <v>86</v>
      </c>
      <c r="E341" s="221">
        <f>E340</f>
        <v>1E-4</v>
      </c>
      <c r="F341" s="222">
        <f>F337</f>
        <v>1</v>
      </c>
      <c r="G341" s="206">
        <v>4.7500000000000001E-2</v>
      </c>
      <c r="H341" s="210">
        <f t="shared" si="557"/>
        <v>4.7500000000000003E-6</v>
      </c>
      <c r="I341" s="223">
        <f>0.15*I337</f>
        <v>15.456</v>
      </c>
      <c r="J341" s="223">
        <f>I340</f>
        <v>15.456</v>
      </c>
      <c r="K341" s="226" t="s">
        <v>189</v>
      </c>
      <c r="L341" s="227">
        <v>3</v>
      </c>
      <c r="M341" s="215" t="str">
        <f t="shared" si="554"/>
        <v>С340</v>
      </c>
      <c r="N341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41" s="215" t="str">
        <f t="shared" si="555"/>
        <v>Частичное-пожар</v>
      </c>
      <c r="P341" s="215">
        <v>13.5</v>
      </c>
      <c r="Q341" s="215">
        <v>17.899999999999999</v>
      </c>
      <c r="R341" s="215">
        <v>24.4</v>
      </c>
      <c r="S341" s="215">
        <v>43.9</v>
      </c>
      <c r="T341" s="215" t="s">
        <v>85</v>
      </c>
      <c r="U341" s="215" t="s">
        <v>85</v>
      </c>
      <c r="V341" s="215" t="s">
        <v>85</v>
      </c>
      <c r="W341" s="215" t="s">
        <v>85</v>
      </c>
      <c r="X341" s="215" t="s">
        <v>85</v>
      </c>
      <c r="Y341" s="215" t="s">
        <v>85</v>
      </c>
      <c r="Z341" s="215" t="s">
        <v>85</v>
      </c>
      <c r="AA341" s="215" t="s">
        <v>85</v>
      </c>
      <c r="AB341" s="215" t="s">
        <v>85</v>
      </c>
      <c r="AC341" s="215" t="s">
        <v>85</v>
      </c>
      <c r="AD341" s="215" t="s">
        <v>85</v>
      </c>
      <c r="AE341" s="215" t="s">
        <v>85</v>
      </c>
      <c r="AF341" s="215" t="s">
        <v>85</v>
      </c>
      <c r="AG341" s="215" t="s">
        <v>85</v>
      </c>
      <c r="AH341" s="215" t="s">
        <v>85</v>
      </c>
      <c r="AI341" s="215" t="s">
        <v>85</v>
      </c>
      <c r="AJ341" s="215">
        <v>0</v>
      </c>
      <c r="AK341" s="215">
        <v>1</v>
      </c>
      <c r="AL341" s="215">
        <f>0.1*$AL$2</f>
        <v>0.25</v>
      </c>
      <c r="AM341" s="215">
        <f>AM337</f>
        <v>2.7E-2</v>
      </c>
      <c r="AN341" s="215">
        <f>ROUNDUP(AN337/3,0)</f>
        <v>2</v>
      </c>
      <c r="AQ341" s="218">
        <f t="shared" ref="AQ341" si="564">AM341*I341+AL341</f>
        <v>0.66731199999999991</v>
      </c>
      <c r="AR341" s="218">
        <f t="shared" si="558"/>
        <v>6.6731199999999991E-2</v>
      </c>
      <c r="AS341" s="219">
        <f t="shared" si="559"/>
        <v>0.25</v>
      </c>
      <c r="AT341" s="219">
        <f t="shared" si="560"/>
        <v>0.24601079999999997</v>
      </c>
      <c r="AU341" s="218">
        <f>10068.2*J341*POWER(10,-6)</f>
        <v>0.15561409919999999</v>
      </c>
      <c r="AV341" s="219">
        <f t="shared" si="556"/>
        <v>1.3856680991999999</v>
      </c>
      <c r="AW341" s="220">
        <f t="shared" si="561"/>
        <v>0</v>
      </c>
      <c r="AX341" s="220">
        <f t="shared" si="562"/>
        <v>4.7500000000000003E-6</v>
      </c>
      <c r="AY341" s="220">
        <f t="shared" si="563"/>
        <v>6.5819234711999995E-6</v>
      </c>
    </row>
    <row r="342" spans="1:51" s="215" customFormat="1" ht="15" thickBot="1" x14ac:dyDescent="0.35">
      <c r="A342" s="48" t="s">
        <v>776</v>
      </c>
      <c r="B342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2" s="51" t="s">
        <v>210</v>
      </c>
      <c r="D342" s="208" t="s">
        <v>62</v>
      </c>
      <c r="E342" s="221">
        <f>E340</f>
        <v>1E-4</v>
      </c>
      <c r="F342" s="222">
        <f>F337</f>
        <v>1</v>
      </c>
      <c r="G342" s="206">
        <v>0.90249999999999997</v>
      </c>
      <c r="H342" s="210">
        <f t="shared" si="557"/>
        <v>9.0249999999999998E-5</v>
      </c>
      <c r="I342" s="223">
        <f>0.15*I337</f>
        <v>15.456</v>
      </c>
      <c r="J342" s="206">
        <v>0</v>
      </c>
      <c r="K342" s="228" t="s">
        <v>200</v>
      </c>
      <c r="L342" s="229">
        <v>8</v>
      </c>
      <c r="M342" s="215" t="str">
        <f t="shared" si="554"/>
        <v>С341</v>
      </c>
      <c r="N342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42" s="215" t="str">
        <f t="shared" si="555"/>
        <v>Частичное-ликвидация</v>
      </c>
      <c r="P342" s="215" t="s">
        <v>85</v>
      </c>
      <c r="Q342" s="215" t="s">
        <v>85</v>
      </c>
      <c r="R342" s="215" t="s">
        <v>85</v>
      </c>
      <c r="S342" s="215" t="s">
        <v>85</v>
      </c>
      <c r="T342" s="215" t="s">
        <v>85</v>
      </c>
      <c r="U342" s="215" t="s">
        <v>85</v>
      </c>
      <c r="V342" s="215" t="s">
        <v>85</v>
      </c>
      <c r="W342" s="215" t="s">
        <v>85</v>
      </c>
      <c r="X342" s="215" t="s">
        <v>85</v>
      </c>
      <c r="Y342" s="215" t="s">
        <v>85</v>
      </c>
      <c r="Z342" s="215" t="s">
        <v>85</v>
      </c>
      <c r="AA342" s="215" t="s">
        <v>85</v>
      </c>
      <c r="AB342" s="215" t="s">
        <v>85</v>
      </c>
      <c r="AC342" s="215" t="s">
        <v>85</v>
      </c>
      <c r="AD342" s="215" t="s">
        <v>85</v>
      </c>
      <c r="AE342" s="215" t="s">
        <v>85</v>
      </c>
      <c r="AF342" s="215" t="s">
        <v>85</v>
      </c>
      <c r="AG342" s="215" t="s">
        <v>85</v>
      </c>
      <c r="AH342" s="215" t="s">
        <v>85</v>
      </c>
      <c r="AI342" s="215" t="s">
        <v>85</v>
      </c>
      <c r="AJ342" s="215">
        <v>0</v>
      </c>
      <c r="AK342" s="215">
        <v>0</v>
      </c>
      <c r="AL342" s="215">
        <f>0.1*$AL$2</f>
        <v>0.25</v>
      </c>
      <c r="AM342" s="215">
        <f>AM337</f>
        <v>2.7E-2</v>
      </c>
      <c r="AN342" s="215">
        <f>ROUNDUP(AN337/3,0)</f>
        <v>2</v>
      </c>
      <c r="AQ342" s="218">
        <f>AM342*I342*0.1+AL342</f>
        <v>0.29173119999999997</v>
      </c>
      <c r="AR342" s="218">
        <f t="shared" si="558"/>
        <v>2.9173119999999997E-2</v>
      </c>
      <c r="AS342" s="219">
        <f t="shared" si="559"/>
        <v>0</v>
      </c>
      <c r="AT342" s="219">
        <f t="shared" si="560"/>
        <v>8.0226079999999991E-2</v>
      </c>
      <c r="AU342" s="218">
        <f>1333*J341*POWER(10,-6)</f>
        <v>2.0602847999999997E-2</v>
      </c>
      <c r="AV342" s="219">
        <f t="shared" si="556"/>
        <v>0.42173324799999995</v>
      </c>
      <c r="AW342" s="220">
        <f t="shared" si="561"/>
        <v>0</v>
      </c>
      <c r="AX342" s="220">
        <f t="shared" si="562"/>
        <v>0</v>
      </c>
      <c r="AY342" s="220">
        <f t="shared" si="563"/>
        <v>3.8061425631999996E-5</v>
      </c>
    </row>
    <row r="343" spans="1:51" s="215" customFormat="1" ht="42.6" thickBot="1" x14ac:dyDescent="0.35">
      <c r="A343" s="48" t="s">
        <v>777</v>
      </c>
      <c r="B343" s="331" t="s">
        <v>382</v>
      </c>
      <c r="C343" s="51" t="s">
        <v>205</v>
      </c>
      <c r="D343" s="208" t="s">
        <v>60</v>
      </c>
      <c r="E343" s="209">
        <v>1.0000000000000001E-5</v>
      </c>
      <c r="F343" s="207">
        <v>1</v>
      </c>
      <c r="G343" s="206">
        <v>0.05</v>
      </c>
      <c r="H343" s="210">
        <f>E343*F343*G343</f>
        <v>5.0000000000000008E-7</v>
      </c>
      <c r="I343" s="211">
        <v>107.72</v>
      </c>
      <c r="J343" s="223">
        <f>I343</f>
        <v>107.72</v>
      </c>
      <c r="K343" s="213" t="s">
        <v>184</v>
      </c>
      <c r="L343" s="214">
        <v>532</v>
      </c>
      <c r="M343" s="215" t="str">
        <f t="shared" ref="M343:N348" si="565">A343</f>
        <v>С342</v>
      </c>
      <c r="N343" s="215" t="str">
        <f t="shared" si="565"/>
        <v>Рефлюксная емкость поз. Е-207, Рег. №ТО-250(У),
Учетный номер – №43-20-4527 ОК(НХС) Заводской № APC-D-VE-1680,</v>
      </c>
      <c r="O343" s="215" t="str">
        <f t="shared" ref="O343:O348" si="566">D343</f>
        <v>Полное-пожар</v>
      </c>
      <c r="P343" s="215">
        <v>18.8</v>
      </c>
      <c r="Q343" s="215">
        <v>26.1</v>
      </c>
      <c r="R343" s="215">
        <v>37.4</v>
      </c>
      <c r="S343" s="215">
        <v>69.900000000000006</v>
      </c>
      <c r="T343" s="215" t="s">
        <v>85</v>
      </c>
      <c r="U343" s="215" t="s">
        <v>85</v>
      </c>
      <c r="V343" s="215" t="s">
        <v>85</v>
      </c>
      <c r="W343" s="215" t="s">
        <v>85</v>
      </c>
      <c r="X343" s="215" t="s">
        <v>85</v>
      </c>
      <c r="Y343" s="215" t="s">
        <v>85</v>
      </c>
      <c r="Z343" s="215" t="s">
        <v>85</v>
      </c>
      <c r="AA343" s="215" t="s">
        <v>85</v>
      </c>
      <c r="AB343" s="215" t="s">
        <v>85</v>
      </c>
      <c r="AC343" s="215" t="s">
        <v>85</v>
      </c>
      <c r="AD343" s="215" t="s">
        <v>85</v>
      </c>
      <c r="AE343" s="215" t="s">
        <v>85</v>
      </c>
      <c r="AF343" s="215" t="s">
        <v>85</v>
      </c>
      <c r="AG343" s="215" t="s">
        <v>85</v>
      </c>
      <c r="AH343" s="215" t="s">
        <v>85</v>
      </c>
      <c r="AI343" s="215" t="s">
        <v>85</v>
      </c>
      <c r="AJ343" s="216">
        <v>1</v>
      </c>
      <c r="AK343" s="216">
        <v>2</v>
      </c>
      <c r="AL343" s="217">
        <v>1.96</v>
      </c>
      <c r="AM343" s="217">
        <v>2.7E-2</v>
      </c>
      <c r="AN343" s="217">
        <v>5</v>
      </c>
      <c r="AQ343" s="218">
        <f>AM343*I343+AL343</f>
        <v>4.8684399999999997</v>
      </c>
      <c r="AR343" s="218">
        <f>0.1*AQ343</f>
        <v>0.486844</v>
      </c>
      <c r="AS343" s="219">
        <f>AJ343*3+0.25*AK343</f>
        <v>3.5</v>
      </c>
      <c r="AT343" s="219">
        <f>SUM(AQ343:AS343)/4</f>
        <v>2.2138209999999998</v>
      </c>
      <c r="AU343" s="218">
        <f>10068.2*J343*POWER(10,-6)</f>
        <v>1.084546504</v>
      </c>
      <c r="AV343" s="219">
        <f t="shared" ref="AV343:AV348" si="567">AU343+AT343+AS343+AR343+AQ343</f>
        <v>12.153651503999999</v>
      </c>
      <c r="AW343" s="220">
        <f>AJ343*H343</f>
        <v>5.0000000000000008E-7</v>
      </c>
      <c r="AX343" s="220">
        <f>H343*AK343</f>
        <v>1.0000000000000002E-6</v>
      </c>
      <c r="AY343" s="220">
        <f>H343*AV343</f>
        <v>6.0768257520000002E-6</v>
      </c>
    </row>
    <row r="344" spans="1:51" s="215" customFormat="1" ht="15" thickBot="1" x14ac:dyDescent="0.35">
      <c r="A344" s="48" t="s">
        <v>778</v>
      </c>
      <c r="B344" s="206" t="str">
        <f>B343</f>
        <v>Рефлюксная емкость поз. Е-207, Рег. №ТО-250(У),
Учетный номер – №43-20-4527 ОК(НХС) Заводской № APC-D-VE-1680,</v>
      </c>
      <c r="C344" s="51" t="s">
        <v>214</v>
      </c>
      <c r="D344" s="208" t="s">
        <v>60</v>
      </c>
      <c r="E344" s="221">
        <f>E343</f>
        <v>1.0000000000000001E-5</v>
      </c>
      <c r="F344" s="222">
        <f>F343</f>
        <v>1</v>
      </c>
      <c r="G344" s="206">
        <v>4.7500000000000001E-2</v>
      </c>
      <c r="H344" s="210">
        <f t="shared" ref="H344:H348" si="568">E344*F344*G344</f>
        <v>4.7500000000000006E-7</v>
      </c>
      <c r="I344" s="223">
        <f>I343</f>
        <v>107.72</v>
      </c>
      <c r="J344" s="223">
        <f>I343</f>
        <v>107.72</v>
      </c>
      <c r="K344" s="213" t="s">
        <v>185</v>
      </c>
      <c r="L344" s="214">
        <v>0</v>
      </c>
      <c r="M344" s="215" t="str">
        <f t="shared" si="565"/>
        <v>С343</v>
      </c>
      <c r="N344" s="215" t="str">
        <f t="shared" si="565"/>
        <v>Рефлюксная емкость поз. Е-207, Рег. №ТО-250(У),
Учетный номер – №43-20-4527 ОК(НХС) Заводской № APC-D-VE-1680,</v>
      </c>
      <c r="O344" s="215" t="str">
        <f t="shared" si="566"/>
        <v>Полное-пожар</v>
      </c>
      <c r="P344" s="215">
        <v>18.8</v>
      </c>
      <c r="Q344" s="215">
        <v>26.1</v>
      </c>
      <c r="R344" s="215">
        <v>37.4</v>
      </c>
      <c r="S344" s="215">
        <v>69.900000000000006</v>
      </c>
      <c r="T344" s="215" t="s">
        <v>85</v>
      </c>
      <c r="U344" s="215" t="s">
        <v>85</v>
      </c>
      <c r="V344" s="215" t="s">
        <v>85</v>
      </c>
      <c r="W344" s="215" t="s">
        <v>85</v>
      </c>
      <c r="X344" s="215" t="s">
        <v>85</v>
      </c>
      <c r="Y344" s="215" t="s">
        <v>85</v>
      </c>
      <c r="Z344" s="215" t="s">
        <v>85</v>
      </c>
      <c r="AA344" s="215" t="s">
        <v>85</v>
      </c>
      <c r="AB344" s="215" t="s">
        <v>85</v>
      </c>
      <c r="AC344" s="215" t="s">
        <v>85</v>
      </c>
      <c r="AD344" s="215" t="s">
        <v>85</v>
      </c>
      <c r="AE344" s="215" t="s">
        <v>85</v>
      </c>
      <c r="AF344" s="215" t="s">
        <v>85</v>
      </c>
      <c r="AG344" s="215" t="s">
        <v>85</v>
      </c>
      <c r="AH344" s="215" t="s">
        <v>85</v>
      </c>
      <c r="AI344" s="215" t="s">
        <v>85</v>
      </c>
      <c r="AJ344" s="216">
        <v>2</v>
      </c>
      <c r="AK344" s="216">
        <v>2</v>
      </c>
      <c r="AL344" s="215">
        <f>AL343</f>
        <v>1.96</v>
      </c>
      <c r="AM344" s="215">
        <f>AM343</f>
        <v>2.7E-2</v>
      </c>
      <c r="AN344" s="215">
        <f>AN343</f>
        <v>5</v>
      </c>
      <c r="AQ344" s="218">
        <f>AM344*I344+AL344</f>
        <v>4.8684399999999997</v>
      </c>
      <c r="AR344" s="218">
        <f t="shared" ref="AR344:AR348" si="569">0.1*AQ344</f>
        <v>0.486844</v>
      </c>
      <c r="AS344" s="219">
        <f t="shared" ref="AS344:AS348" si="570">AJ344*3+0.25*AK344</f>
        <v>6.5</v>
      </c>
      <c r="AT344" s="219">
        <f t="shared" ref="AT344:AT348" si="571">SUM(AQ344:AS344)/4</f>
        <v>2.9638209999999998</v>
      </c>
      <c r="AU344" s="218">
        <f>10068.2*J344*POWER(10,-6)</f>
        <v>1.084546504</v>
      </c>
      <c r="AV344" s="219">
        <f t="shared" si="567"/>
        <v>15.903651503999999</v>
      </c>
      <c r="AW344" s="220">
        <f t="shared" ref="AW344:AW348" si="572">AJ344*H344</f>
        <v>9.5000000000000012E-7</v>
      </c>
      <c r="AX344" s="220">
        <f t="shared" ref="AX344:AX348" si="573">H344*AK344</f>
        <v>9.5000000000000012E-7</v>
      </c>
      <c r="AY344" s="220">
        <f t="shared" ref="AY344:AY348" si="574">H344*AV344</f>
        <v>7.5542344644000004E-6</v>
      </c>
    </row>
    <row r="345" spans="1:51" s="215" customFormat="1" x14ac:dyDescent="0.3">
      <c r="A345" s="48" t="s">
        <v>779</v>
      </c>
      <c r="B345" s="206" t="str">
        <f>B343</f>
        <v>Рефлюксная емкость поз. Е-207, Рег. №ТО-250(У),
Учетный номер – №43-20-4527 ОК(НХС) Заводской № APC-D-VE-1680,</v>
      </c>
      <c r="C345" s="51" t="s">
        <v>207</v>
      </c>
      <c r="D345" s="208" t="s">
        <v>61</v>
      </c>
      <c r="E345" s="221">
        <f>E343</f>
        <v>1.0000000000000001E-5</v>
      </c>
      <c r="F345" s="222">
        <f>F343</f>
        <v>1</v>
      </c>
      <c r="G345" s="206">
        <v>0.90249999999999997</v>
      </c>
      <c r="H345" s="210">
        <f t="shared" si="568"/>
        <v>9.0250000000000008E-6</v>
      </c>
      <c r="I345" s="223">
        <f>I343</f>
        <v>107.72</v>
      </c>
      <c r="J345" s="206">
        <v>0</v>
      </c>
      <c r="K345" s="213" t="s">
        <v>186</v>
      </c>
      <c r="L345" s="214">
        <v>0</v>
      </c>
      <c r="M345" s="215" t="str">
        <f t="shared" si="565"/>
        <v>С344</v>
      </c>
      <c r="N345" s="215" t="str">
        <f t="shared" si="565"/>
        <v>Рефлюксная емкость поз. Е-207, Рег. №ТО-250(У),
Учетный номер – №43-20-4527 ОК(НХС) Заводской № APC-D-VE-1680,</v>
      </c>
      <c r="O345" s="215" t="str">
        <f t="shared" si="566"/>
        <v>Полное-ликвидация</v>
      </c>
      <c r="P345" s="215" t="s">
        <v>85</v>
      </c>
      <c r="Q345" s="215" t="s">
        <v>85</v>
      </c>
      <c r="R345" s="215" t="s">
        <v>85</v>
      </c>
      <c r="S345" s="215" t="s">
        <v>85</v>
      </c>
      <c r="T345" s="215" t="s">
        <v>85</v>
      </c>
      <c r="U345" s="215" t="s">
        <v>85</v>
      </c>
      <c r="V345" s="215" t="s">
        <v>85</v>
      </c>
      <c r="W345" s="215" t="s">
        <v>85</v>
      </c>
      <c r="X345" s="215" t="s">
        <v>85</v>
      </c>
      <c r="Y345" s="215" t="s">
        <v>85</v>
      </c>
      <c r="Z345" s="215" t="s">
        <v>85</v>
      </c>
      <c r="AA345" s="215" t="s">
        <v>85</v>
      </c>
      <c r="AB345" s="215" t="s">
        <v>85</v>
      </c>
      <c r="AC345" s="215" t="s">
        <v>85</v>
      </c>
      <c r="AD345" s="215" t="s">
        <v>85</v>
      </c>
      <c r="AE345" s="215" t="s">
        <v>85</v>
      </c>
      <c r="AF345" s="215" t="s">
        <v>85</v>
      </c>
      <c r="AG345" s="215" t="s">
        <v>85</v>
      </c>
      <c r="AH345" s="215" t="s">
        <v>85</v>
      </c>
      <c r="AI345" s="215" t="s">
        <v>85</v>
      </c>
      <c r="AJ345" s="215">
        <v>0</v>
      </c>
      <c r="AK345" s="215">
        <v>0</v>
      </c>
      <c r="AL345" s="215">
        <f>AL343</f>
        <v>1.96</v>
      </c>
      <c r="AM345" s="215">
        <f>AM343</f>
        <v>2.7E-2</v>
      </c>
      <c r="AN345" s="215">
        <f>AN343</f>
        <v>5</v>
      </c>
      <c r="AQ345" s="218">
        <f>AM345*I345*0.1+AL345</f>
        <v>2.2508439999999998</v>
      </c>
      <c r="AR345" s="218">
        <f t="shared" si="569"/>
        <v>0.22508439999999999</v>
      </c>
      <c r="AS345" s="219">
        <f t="shared" si="570"/>
        <v>0</v>
      </c>
      <c r="AT345" s="219">
        <f t="shared" si="571"/>
        <v>0.61898209999999998</v>
      </c>
      <c r="AU345" s="218">
        <f>1333*J344*POWER(10,-6)</f>
        <v>0.14359076000000001</v>
      </c>
      <c r="AV345" s="219">
        <f t="shared" si="567"/>
        <v>3.2385012599999996</v>
      </c>
      <c r="AW345" s="220">
        <f t="shared" si="572"/>
        <v>0</v>
      </c>
      <c r="AX345" s="220">
        <f t="shared" si="573"/>
        <v>0</v>
      </c>
      <c r="AY345" s="220">
        <f t="shared" si="574"/>
        <v>2.9227473871499999E-5</v>
      </c>
    </row>
    <row r="346" spans="1:51" s="215" customFormat="1" x14ac:dyDescent="0.3">
      <c r="A346" s="48" t="s">
        <v>780</v>
      </c>
      <c r="B346" s="206" t="str">
        <f>B343</f>
        <v>Рефлюксная емкость поз. Е-207, Рег. №ТО-250(У),
Учетный номер – №43-20-4527 ОК(НХС) Заводской № APC-D-VE-1680,</v>
      </c>
      <c r="C346" s="51" t="s">
        <v>208</v>
      </c>
      <c r="D346" s="208" t="s">
        <v>86</v>
      </c>
      <c r="E346" s="209">
        <v>1E-4</v>
      </c>
      <c r="F346" s="222">
        <f>F343</f>
        <v>1</v>
      </c>
      <c r="G346" s="206">
        <v>0.05</v>
      </c>
      <c r="H346" s="210">
        <f t="shared" si="568"/>
        <v>5.0000000000000004E-6</v>
      </c>
      <c r="I346" s="223">
        <f>0.15*I343</f>
        <v>16.157999999999998</v>
      </c>
      <c r="J346" s="223">
        <f>I346</f>
        <v>16.157999999999998</v>
      </c>
      <c r="K346" s="226" t="s">
        <v>188</v>
      </c>
      <c r="L346" s="227">
        <v>45390</v>
      </c>
      <c r="M346" s="215" t="str">
        <f t="shared" si="565"/>
        <v>С345</v>
      </c>
      <c r="N346" s="215" t="str">
        <f t="shared" si="565"/>
        <v>Рефлюксная емкость поз. Е-207, Рег. №ТО-250(У),
Учетный номер – №43-20-4527 ОК(НХС) Заводской № APC-D-VE-1680,</v>
      </c>
      <c r="O346" s="215" t="str">
        <f t="shared" si="566"/>
        <v>Частичное-пожар</v>
      </c>
      <c r="P346" s="215">
        <v>13.1</v>
      </c>
      <c r="Q346" s="215">
        <v>17.2</v>
      </c>
      <c r="R346" s="215">
        <v>23.5</v>
      </c>
      <c r="S346" s="215">
        <v>42.2</v>
      </c>
      <c r="T346" s="215" t="s">
        <v>85</v>
      </c>
      <c r="U346" s="215" t="s">
        <v>85</v>
      </c>
      <c r="V346" s="215" t="s">
        <v>85</v>
      </c>
      <c r="W346" s="215" t="s">
        <v>85</v>
      </c>
      <c r="X346" s="215" t="s">
        <v>85</v>
      </c>
      <c r="Y346" s="215" t="s">
        <v>85</v>
      </c>
      <c r="Z346" s="215" t="s">
        <v>85</v>
      </c>
      <c r="AA346" s="215" t="s">
        <v>85</v>
      </c>
      <c r="AB346" s="215" t="s">
        <v>85</v>
      </c>
      <c r="AC346" s="215" t="s">
        <v>85</v>
      </c>
      <c r="AD346" s="215" t="s">
        <v>85</v>
      </c>
      <c r="AE346" s="215" t="s">
        <v>85</v>
      </c>
      <c r="AF346" s="215" t="s">
        <v>85</v>
      </c>
      <c r="AG346" s="215" t="s">
        <v>85</v>
      </c>
      <c r="AH346" s="215" t="s">
        <v>85</v>
      </c>
      <c r="AI346" s="215" t="s">
        <v>85</v>
      </c>
      <c r="AJ346" s="215">
        <v>0</v>
      </c>
      <c r="AK346" s="215">
        <v>2</v>
      </c>
      <c r="AL346" s="215">
        <f>0.1*$AL$2</f>
        <v>0.25</v>
      </c>
      <c r="AM346" s="215">
        <f>AM343</f>
        <v>2.7E-2</v>
      </c>
      <c r="AN346" s="215">
        <f>ROUNDUP(AN343/3,0)</f>
        <v>2</v>
      </c>
      <c r="AQ346" s="218">
        <f>AM346*I346+AL346</f>
        <v>0.68626599999999993</v>
      </c>
      <c r="AR346" s="218">
        <f t="shared" si="569"/>
        <v>6.8626599999999996E-2</v>
      </c>
      <c r="AS346" s="219">
        <f t="shared" si="570"/>
        <v>0.5</v>
      </c>
      <c r="AT346" s="219">
        <f t="shared" si="571"/>
        <v>0.31372314999999995</v>
      </c>
      <c r="AU346" s="218">
        <f>10068.2*J346*POWER(10,-6)</f>
        <v>0.16268197559999997</v>
      </c>
      <c r="AV346" s="219">
        <f t="shared" si="567"/>
        <v>1.7312977255999997</v>
      </c>
      <c r="AW346" s="220">
        <f t="shared" si="572"/>
        <v>0</v>
      </c>
      <c r="AX346" s="220">
        <f t="shared" si="573"/>
        <v>1.0000000000000001E-5</v>
      </c>
      <c r="AY346" s="220">
        <f t="shared" si="574"/>
        <v>8.6564886279999999E-6</v>
      </c>
    </row>
    <row r="347" spans="1:51" s="215" customFormat="1" x14ac:dyDescent="0.3">
      <c r="A347" s="48" t="s">
        <v>781</v>
      </c>
      <c r="B347" s="206" t="str">
        <f>B343</f>
        <v>Рефлюксная емкость поз. Е-207, Рег. №ТО-250(У),
Учетный номер – №43-20-4527 ОК(НХС) Заводской № APC-D-VE-1680,</v>
      </c>
      <c r="C347" s="51" t="s">
        <v>215</v>
      </c>
      <c r="D347" s="208" t="s">
        <v>86</v>
      </c>
      <c r="E347" s="221">
        <f>E346</f>
        <v>1E-4</v>
      </c>
      <c r="F347" s="222">
        <f>F343</f>
        <v>1</v>
      </c>
      <c r="G347" s="206">
        <v>4.7500000000000001E-2</v>
      </c>
      <c r="H347" s="210">
        <f t="shared" si="568"/>
        <v>4.7500000000000003E-6</v>
      </c>
      <c r="I347" s="223">
        <f>0.15*I343</f>
        <v>16.157999999999998</v>
      </c>
      <c r="J347" s="223">
        <f>I346</f>
        <v>16.157999999999998</v>
      </c>
      <c r="K347" s="226" t="s">
        <v>189</v>
      </c>
      <c r="L347" s="227">
        <v>3</v>
      </c>
      <c r="M347" s="215" t="str">
        <f t="shared" si="565"/>
        <v>С346</v>
      </c>
      <c r="N347" s="215" t="str">
        <f t="shared" si="565"/>
        <v>Рефлюксная емкость поз. Е-207, Рег. №ТО-250(У),
Учетный номер – №43-20-4527 ОК(НХС) Заводской № APC-D-VE-1680,</v>
      </c>
      <c r="O347" s="215" t="str">
        <f t="shared" si="566"/>
        <v>Частичное-пожар</v>
      </c>
      <c r="P347" s="215">
        <v>13.1</v>
      </c>
      <c r="Q347" s="215">
        <v>17.2</v>
      </c>
      <c r="R347" s="215">
        <v>23.5</v>
      </c>
      <c r="S347" s="215">
        <v>42.2</v>
      </c>
      <c r="T347" s="215" t="s">
        <v>85</v>
      </c>
      <c r="U347" s="215" t="s">
        <v>85</v>
      </c>
      <c r="V347" s="215" t="s">
        <v>85</v>
      </c>
      <c r="W347" s="215" t="s">
        <v>85</v>
      </c>
      <c r="X347" s="215" t="s">
        <v>85</v>
      </c>
      <c r="Y347" s="215" t="s">
        <v>85</v>
      </c>
      <c r="Z347" s="215" t="s">
        <v>85</v>
      </c>
      <c r="AA347" s="215" t="s">
        <v>85</v>
      </c>
      <c r="AB347" s="215" t="s">
        <v>85</v>
      </c>
      <c r="AC347" s="215" t="s">
        <v>85</v>
      </c>
      <c r="AD347" s="215" t="s">
        <v>85</v>
      </c>
      <c r="AE347" s="215" t="s">
        <v>85</v>
      </c>
      <c r="AF347" s="215" t="s">
        <v>85</v>
      </c>
      <c r="AG347" s="215" t="s">
        <v>85</v>
      </c>
      <c r="AH347" s="215" t="s">
        <v>85</v>
      </c>
      <c r="AI347" s="215" t="s">
        <v>85</v>
      </c>
      <c r="AJ347" s="215">
        <v>0</v>
      </c>
      <c r="AK347" s="215">
        <v>1</v>
      </c>
      <c r="AL347" s="215">
        <f>0.1*$AL$2</f>
        <v>0.25</v>
      </c>
      <c r="AM347" s="215">
        <f>AM343</f>
        <v>2.7E-2</v>
      </c>
      <c r="AN347" s="215">
        <f>ROUNDUP(AN343/3,0)</f>
        <v>2</v>
      </c>
      <c r="AQ347" s="218">
        <f t="shared" ref="AQ347" si="575">AM347*I347+AL347</f>
        <v>0.68626599999999993</v>
      </c>
      <c r="AR347" s="218">
        <f t="shared" si="569"/>
        <v>6.8626599999999996E-2</v>
      </c>
      <c r="AS347" s="219">
        <f t="shared" si="570"/>
        <v>0.25</v>
      </c>
      <c r="AT347" s="219">
        <f t="shared" si="571"/>
        <v>0.25122314999999995</v>
      </c>
      <c r="AU347" s="218">
        <f>10068.2*J347*POWER(10,-6)</f>
        <v>0.16268197559999997</v>
      </c>
      <c r="AV347" s="219">
        <f t="shared" si="567"/>
        <v>1.4187977255999997</v>
      </c>
      <c r="AW347" s="220">
        <f t="shared" si="572"/>
        <v>0</v>
      </c>
      <c r="AX347" s="220">
        <f t="shared" si="573"/>
        <v>4.7500000000000003E-6</v>
      </c>
      <c r="AY347" s="220">
        <f t="shared" si="574"/>
        <v>6.7392891965999994E-6</v>
      </c>
    </row>
    <row r="348" spans="1:51" s="215" customFormat="1" ht="15" thickBot="1" x14ac:dyDescent="0.35">
      <c r="A348" s="48" t="s">
        <v>782</v>
      </c>
      <c r="B348" s="206" t="str">
        <f>B343</f>
        <v>Рефлюксная емкость поз. Е-207, Рег. №ТО-250(У),
Учетный номер – №43-20-4527 ОК(НХС) Заводской № APC-D-VE-1680,</v>
      </c>
      <c r="C348" s="51" t="s">
        <v>210</v>
      </c>
      <c r="D348" s="208" t="s">
        <v>62</v>
      </c>
      <c r="E348" s="221">
        <f>E346</f>
        <v>1E-4</v>
      </c>
      <c r="F348" s="222">
        <f>F343</f>
        <v>1</v>
      </c>
      <c r="G348" s="206">
        <v>0.90249999999999997</v>
      </c>
      <c r="H348" s="210">
        <f t="shared" si="568"/>
        <v>9.0249999999999998E-5</v>
      </c>
      <c r="I348" s="223">
        <f>0.15*I343</f>
        <v>16.157999999999998</v>
      </c>
      <c r="J348" s="206">
        <v>0</v>
      </c>
      <c r="K348" s="228" t="s">
        <v>200</v>
      </c>
      <c r="L348" s="229">
        <v>8</v>
      </c>
      <c r="M348" s="215" t="str">
        <f t="shared" si="565"/>
        <v>С347</v>
      </c>
      <c r="N348" s="215" t="str">
        <f t="shared" si="565"/>
        <v>Рефлюксная емкость поз. Е-207, Рег. №ТО-250(У),
Учетный номер – №43-20-4527 ОК(НХС) Заводской № APC-D-VE-1680,</v>
      </c>
      <c r="O348" s="215" t="str">
        <f t="shared" si="566"/>
        <v>Частичное-ликвидация</v>
      </c>
      <c r="P348" s="215" t="s">
        <v>85</v>
      </c>
      <c r="Q348" s="215" t="s">
        <v>85</v>
      </c>
      <c r="R348" s="215" t="s">
        <v>85</v>
      </c>
      <c r="S348" s="215" t="s">
        <v>85</v>
      </c>
      <c r="T348" s="215" t="s">
        <v>85</v>
      </c>
      <c r="U348" s="215" t="s">
        <v>85</v>
      </c>
      <c r="V348" s="215" t="s">
        <v>85</v>
      </c>
      <c r="W348" s="215" t="s">
        <v>85</v>
      </c>
      <c r="X348" s="215" t="s">
        <v>85</v>
      </c>
      <c r="Y348" s="215" t="s">
        <v>85</v>
      </c>
      <c r="Z348" s="215" t="s">
        <v>85</v>
      </c>
      <c r="AA348" s="215" t="s">
        <v>85</v>
      </c>
      <c r="AB348" s="215" t="s">
        <v>85</v>
      </c>
      <c r="AC348" s="215" t="s">
        <v>85</v>
      </c>
      <c r="AD348" s="215" t="s">
        <v>85</v>
      </c>
      <c r="AE348" s="215" t="s">
        <v>85</v>
      </c>
      <c r="AF348" s="215" t="s">
        <v>85</v>
      </c>
      <c r="AG348" s="215" t="s">
        <v>85</v>
      </c>
      <c r="AH348" s="215" t="s">
        <v>85</v>
      </c>
      <c r="AI348" s="215" t="s">
        <v>85</v>
      </c>
      <c r="AJ348" s="215">
        <v>0</v>
      </c>
      <c r="AK348" s="215">
        <v>0</v>
      </c>
      <c r="AL348" s="215">
        <f>0.1*$AL$2</f>
        <v>0.25</v>
      </c>
      <c r="AM348" s="215">
        <f>AM343</f>
        <v>2.7E-2</v>
      </c>
      <c r="AN348" s="215">
        <f>ROUNDUP(AN343/3,0)</f>
        <v>2</v>
      </c>
      <c r="AQ348" s="218">
        <f>AM348*I348*0.1+AL348</f>
        <v>0.29362660000000002</v>
      </c>
      <c r="AR348" s="218">
        <f t="shared" si="569"/>
        <v>2.9362660000000002E-2</v>
      </c>
      <c r="AS348" s="219">
        <f t="shared" si="570"/>
        <v>0</v>
      </c>
      <c r="AT348" s="219">
        <f t="shared" si="571"/>
        <v>8.0747315E-2</v>
      </c>
      <c r="AU348" s="218">
        <f>1333*J347*POWER(10,-6)</f>
        <v>2.1538613999999998E-2</v>
      </c>
      <c r="AV348" s="219">
        <f t="shared" si="567"/>
        <v>0.42527518900000005</v>
      </c>
      <c r="AW348" s="220">
        <f t="shared" si="572"/>
        <v>0</v>
      </c>
      <c r="AX348" s="220">
        <f t="shared" si="573"/>
        <v>0</v>
      </c>
      <c r="AY348" s="220">
        <f t="shared" si="574"/>
        <v>3.8381085807250002E-5</v>
      </c>
    </row>
    <row r="349" spans="1:51" s="241" customFormat="1" ht="18" customHeight="1" x14ac:dyDescent="0.3">
      <c r="A349" s="48" t="s">
        <v>783</v>
      </c>
      <c r="B349" s="330" t="s">
        <v>383</v>
      </c>
      <c r="C349" s="53" t="s">
        <v>349</v>
      </c>
      <c r="D349" s="234" t="s">
        <v>350</v>
      </c>
      <c r="E349" s="235">
        <v>9.9999999999999995E-7</v>
      </c>
      <c r="F349" s="233">
        <v>1</v>
      </c>
      <c r="G349" s="232">
        <v>0.05</v>
      </c>
      <c r="H349" s="236">
        <f>E349*F349*G349</f>
        <v>4.9999999999999998E-8</v>
      </c>
      <c r="I349" s="237">
        <v>34.74</v>
      </c>
      <c r="J349" s="238">
        <f>0.05*I349</f>
        <v>1.7370000000000001</v>
      </c>
      <c r="K349" s="239" t="s">
        <v>184</v>
      </c>
      <c r="L349" s="240">
        <f>I349*20</f>
        <v>694.80000000000007</v>
      </c>
      <c r="M349" s="241" t="str">
        <f t="shared" ref="M349:N357" si="576">A349</f>
        <v>С348</v>
      </c>
      <c r="N349" s="241" t="str">
        <f t="shared" si="576"/>
        <v>Рефлюксная емкость поз. Е-301 Рег. №ТО-343(У),
Учетный номер – №43-20-4529 ОК(НХС) Заводской № APC-D-VE-1681,</v>
      </c>
      <c r="O349" s="241" t="str">
        <f t="shared" ref="O349:O356" si="577">D349</f>
        <v>Полное-огенный шар</v>
      </c>
      <c r="P349" s="241" t="s">
        <v>85</v>
      </c>
      <c r="Q349" s="241" t="s">
        <v>85</v>
      </c>
      <c r="R349" s="241" t="s">
        <v>85</v>
      </c>
      <c r="S349" s="241" t="s">
        <v>85</v>
      </c>
      <c r="T349" s="241" t="s">
        <v>85</v>
      </c>
      <c r="U349" s="241" t="s">
        <v>85</v>
      </c>
      <c r="V349" s="241" t="s">
        <v>85</v>
      </c>
      <c r="W349" s="241" t="s">
        <v>85</v>
      </c>
      <c r="X349" s="241" t="s">
        <v>85</v>
      </c>
      <c r="Y349" s="241" t="s">
        <v>85</v>
      </c>
      <c r="Z349" s="241" t="s">
        <v>85</v>
      </c>
      <c r="AA349" s="241" t="s">
        <v>85</v>
      </c>
      <c r="AB349" s="241" t="s">
        <v>85</v>
      </c>
      <c r="AC349" s="241" t="s">
        <v>85</v>
      </c>
      <c r="AD349" s="241" t="s">
        <v>85</v>
      </c>
      <c r="AE349" s="241">
        <v>25.5</v>
      </c>
      <c r="AF349" s="241">
        <v>53.5</v>
      </c>
      <c r="AG349" s="241">
        <v>68.5</v>
      </c>
      <c r="AH349" s="241">
        <v>93.5</v>
      </c>
      <c r="AI349" s="241" t="s">
        <v>85</v>
      </c>
      <c r="AJ349" s="242">
        <v>3</v>
      </c>
      <c r="AK349" s="242">
        <v>6</v>
      </c>
      <c r="AL349" s="243">
        <v>15.69</v>
      </c>
      <c r="AM349" s="243">
        <v>2.7E-2</v>
      </c>
      <c r="AN349" s="243">
        <v>20</v>
      </c>
      <c r="AQ349" s="244">
        <f>AM349*I349+AL349</f>
        <v>16.627980000000001</v>
      </c>
      <c r="AR349" s="244">
        <f>0.1*AQ349</f>
        <v>1.6627980000000002</v>
      </c>
      <c r="AS349" s="245">
        <f>AJ349*3+0.25*AK349</f>
        <v>10.5</v>
      </c>
      <c r="AT349" s="245">
        <f>SUM(AQ349:AS349)/4</f>
        <v>7.1976944999999999</v>
      </c>
      <c r="AU349" s="244">
        <f>10068.2*J349*POWER(10,-6)</f>
        <v>1.7488463400000001E-2</v>
      </c>
      <c r="AV349" s="245">
        <f t="shared" ref="AV349:AV357" si="578">AU349+AT349+AS349+AR349+AQ349</f>
        <v>36.0059609634</v>
      </c>
      <c r="AW349" s="246">
        <f>AJ349*H349</f>
        <v>1.4999999999999999E-7</v>
      </c>
      <c r="AX349" s="246">
        <f>H349*AK349</f>
        <v>2.9999999999999999E-7</v>
      </c>
      <c r="AY349" s="246">
        <f>H349*AV349</f>
        <v>1.80029804817E-6</v>
      </c>
    </row>
    <row r="350" spans="1:51" s="241" customFormat="1" x14ac:dyDescent="0.3">
      <c r="A350" s="48" t="s">
        <v>784</v>
      </c>
      <c r="B350" s="232" t="str">
        <f>B349</f>
        <v>Рефлюксная емкость поз. Е-301 Рег. №ТО-343(У),
Учетный номер – №43-20-4529 ОК(НХС) Заводской № APC-D-VE-1681,</v>
      </c>
      <c r="C350" s="53" t="s">
        <v>211</v>
      </c>
      <c r="D350" s="234" t="s">
        <v>63</v>
      </c>
      <c r="E350" s="247">
        <f>E349</f>
        <v>9.9999999999999995E-7</v>
      </c>
      <c r="F350" s="248">
        <f>F349</f>
        <v>1</v>
      </c>
      <c r="G350" s="232">
        <v>0.19</v>
      </c>
      <c r="H350" s="236">
        <f t="shared" ref="H350:H357" si="579">E350*F350*G350</f>
        <v>1.8999999999999998E-7</v>
      </c>
      <c r="I350" s="249">
        <f>I349</f>
        <v>34.74</v>
      </c>
      <c r="J350" s="257">
        <v>0.63</v>
      </c>
      <c r="K350" s="250" t="s">
        <v>185</v>
      </c>
      <c r="L350" s="251">
        <v>3</v>
      </c>
      <c r="M350" s="241" t="str">
        <f t="shared" si="576"/>
        <v>С349</v>
      </c>
      <c r="N350" s="241" t="str">
        <f t="shared" si="576"/>
        <v>Рефлюксная емкость поз. Е-301 Рег. №ТО-343(У),
Учетный номер – №43-20-4529 ОК(НХС) Заводской № APC-D-VE-1681,</v>
      </c>
      <c r="O350" s="241" t="str">
        <f t="shared" si="577"/>
        <v>Полное-взрыв</v>
      </c>
      <c r="P350" s="241" t="s">
        <v>85</v>
      </c>
      <c r="Q350" s="241" t="s">
        <v>85</v>
      </c>
      <c r="R350" s="241" t="s">
        <v>85</v>
      </c>
      <c r="S350" s="241" t="s">
        <v>85</v>
      </c>
      <c r="T350" s="241">
        <v>0</v>
      </c>
      <c r="U350" s="241">
        <v>55.1</v>
      </c>
      <c r="V350" s="241">
        <v>156.1</v>
      </c>
      <c r="W350" s="241">
        <v>397.6</v>
      </c>
      <c r="X350" s="241">
        <v>671.6</v>
      </c>
      <c r="Y350" s="241" t="s">
        <v>85</v>
      </c>
      <c r="Z350" s="241" t="s">
        <v>85</v>
      </c>
      <c r="AA350" s="241" t="s">
        <v>85</v>
      </c>
      <c r="AB350" s="241" t="s">
        <v>85</v>
      </c>
      <c r="AC350" s="241" t="s">
        <v>85</v>
      </c>
      <c r="AD350" s="241" t="s">
        <v>85</v>
      </c>
      <c r="AE350" s="241" t="s">
        <v>85</v>
      </c>
      <c r="AF350" s="241" t="s">
        <v>85</v>
      </c>
      <c r="AG350" s="241" t="s">
        <v>85</v>
      </c>
      <c r="AH350" s="241" t="s">
        <v>85</v>
      </c>
      <c r="AI350" s="241" t="s">
        <v>85</v>
      </c>
      <c r="AJ350" s="242">
        <v>4</v>
      </c>
      <c r="AK350" s="242">
        <v>8</v>
      </c>
      <c r="AL350" s="241">
        <f>AL349</f>
        <v>15.69</v>
      </c>
      <c r="AM350" s="241">
        <f>AM349</f>
        <v>2.7E-2</v>
      </c>
      <c r="AN350" s="241">
        <f>AN349</f>
        <v>20</v>
      </c>
      <c r="AQ350" s="244">
        <f>AM350*I350+AL350</f>
        <v>16.627980000000001</v>
      </c>
      <c r="AR350" s="244">
        <f t="shared" ref="AR350:AR356" si="580">0.1*AQ350</f>
        <v>1.6627980000000002</v>
      </c>
      <c r="AS350" s="245">
        <f t="shared" ref="AS350:AS356" si="581">AJ350*3+0.25*AK350</f>
        <v>14</v>
      </c>
      <c r="AT350" s="245">
        <f t="shared" ref="AT350:AT356" si="582">SUM(AQ350:AS350)/4</f>
        <v>8.0726945000000008</v>
      </c>
      <c r="AU350" s="244">
        <f>10068.2*J350*POWER(10,-6)*10</f>
        <v>6.3429659999999999E-2</v>
      </c>
      <c r="AV350" s="245">
        <f t="shared" si="578"/>
        <v>40.426902159999997</v>
      </c>
      <c r="AW350" s="246">
        <f t="shared" ref="AW350:AW356" si="583">AJ350*H350</f>
        <v>7.5999999999999992E-7</v>
      </c>
      <c r="AX350" s="246">
        <f t="shared" ref="AX350:AX356" si="584">H350*AK350</f>
        <v>1.5199999999999998E-6</v>
      </c>
      <c r="AY350" s="246">
        <f t="shared" ref="AY350" si="585">H350*AV350</f>
        <v>7.6811114103999992E-6</v>
      </c>
    </row>
    <row r="351" spans="1:51" s="241" customFormat="1" x14ac:dyDescent="0.3">
      <c r="A351" s="48" t="s">
        <v>785</v>
      </c>
      <c r="B351" s="232" t="str">
        <f>B349</f>
        <v>Рефлюксная емкость поз. Е-301 Рег. №ТО-343(У),
Учетный номер – №43-20-4529 ОК(НХС) Заводской № APC-D-VE-1681,</v>
      </c>
      <c r="C351" s="53" t="s">
        <v>256</v>
      </c>
      <c r="D351" s="234" t="s">
        <v>180</v>
      </c>
      <c r="E351" s="247">
        <f>E349</f>
        <v>9.9999999999999995E-7</v>
      </c>
      <c r="F351" s="248">
        <f>F349</f>
        <v>1</v>
      </c>
      <c r="G351" s="232">
        <v>0.76</v>
      </c>
      <c r="H351" s="236">
        <f t="shared" si="579"/>
        <v>7.5999999999999992E-7</v>
      </c>
      <c r="I351" s="249">
        <f>I349</f>
        <v>34.74</v>
      </c>
      <c r="J351" s="257">
        <v>0.15</v>
      </c>
      <c r="K351" s="250" t="s">
        <v>186</v>
      </c>
      <c r="L351" s="251">
        <v>14</v>
      </c>
      <c r="M351" s="241" t="str">
        <f t="shared" si="576"/>
        <v>С350</v>
      </c>
      <c r="N351" s="241" t="str">
        <f t="shared" si="576"/>
        <v>Рефлюксная емкость поз. Е-301 Рег. №ТО-343(У),
Учетный номер – №43-20-4529 ОК(НХС) Заводской № APC-D-VE-1681,</v>
      </c>
      <c r="O351" s="241" t="str">
        <f t="shared" si="577"/>
        <v>Полное-токси</v>
      </c>
      <c r="P351" s="241" t="s">
        <v>85</v>
      </c>
      <c r="Q351" s="241" t="s">
        <v>85</v>
      </c>
      <c r="R351" s="241" t="s">
        <v>85</v>
      </c>
      <c r="S351" s="241" t="s">
        <v>85</v>
      </c>
      <c r="T351" s="241" t="s">
        <v>85</v>
      </c>
      <c r="U351" s="241" t="s">
        <v>85</v>
      </c>
      <c r="V351" s="241" t="s">
        <v>85</v>
      </c>
      <c r="W351" s="241" t="s">
        <v>85</v>
      </c>
      <c r="X351" s="241" t="s">
        <v>85</v>
      </c>
      <c r="Y351" s="241" t="s">
        <v>85</v>
      </c>
      <c r="Z351" s="241" t="s">
        <v>85</v>
      </c>
      <c r="AA351" s="241" t="s">
        <v>85</v>
      </c>
      <c r="AB351" s="241" t="s">
        <v>85</v>
      </c>
      <c r="AC351" s="241">
        <v>18.8</v>
      </c>
      <c r="AD351" s="241">
        <v>54.8</v>
      </c>
      <c r="AE351" s="241" t="s">
        <v>85</v>
      </c>
      <c r="AF351" s="241" t="s">
        <v>85</v>
      </c>
      <c r="AG351" s="241" t="s">
        <v>85</v>
      </c>
      <c r="AH351" s="241" t="s">
        <v>85</v>
      </c>
      <c r="AI351" s="241" t="s">
        <v>85</v>
      </c>
      <c r="AJ351" s="241">
        <v>2</v>
      </c>
      <c r="AK351" s="241">
        <v>5</v>
      </c>
      <c r="AL351" s="241">
        <f>AL349</f>
        <v>15.69</v>
      </c>
      <c r="AM351" s="241">
        <f>AM349</f>
        <v>2.7E-2</v>
      </c>
      <c r="AN351" s="241">
        <f>AN349</f>
        <v>20</v>
      </c>
      <c r="AQ351" s="244">
        <f>AM351*I351*0.1+AL351</f>
        <v>15.783797999999999</v>
      </c>
      <c r="AR351" s="244">
        <f t="shared" si="580"/>
        <v>1.5783798</v>
      </c>
      <c r="AS351" s="245">
        <f t="shared" si="581"/>
        <v>7.25</v>
      </c>
      <c r="AT351" s="245">
        <f t="shared" si="582"/>
        <v>6.1530444499999994</v>
      </c>
      <c r="AU351" s="244">
        <f>1333*J349*POWER(10,-6)</f>
        <v>2.3154210000000002E-3</v>
      </c>
      <c r="AV351" s="245">
        <f t="shared" si="578"/>
        <v>30.767537670999999</v>
      </c>
      <c r="AW351" s="246">
        <f t="shared" si="583"/>
        <v>1.5199999999999998E-6</v>
      </c>
      <c r="AX351" s="246">
        <f t="shared" si="584"/>
        <v>3.7999999999999996E-6</v>
      </c>
      <c r="AY351" s="246">
        <f>H351*AV351</f>
        <v>2.3383328629959996E-5</v>
      </c>
    </row>
    <row r="352" spans="1:51" s="241" customFormat="1" x14ac:dyDescent="0.3">
      <c r="A352" s="48" t="s">
        <v>786</v>
      </c>
      <c r="B352" s="232" t="str">
        <f>B349</f>
        <v>Рефлюксная емкость поз. Е-301 Рег. №ТО-343(У),
Учетный номер – №43-20-4529 ОК(НХС) Заводской № APC-D-VE-1681,</v>
      </c>
      <c r="C352" s="53" t="s">
        <v>222</v>
      </c>
      <c r="D352" s="234" t="s">
        <v>223</v>
      </c>
      <c r="E352" s="235">
        <v>1.0000000000000001E-5</v>
      </c>
      <c r="F352" s="248">
        <f>F349</f>
        <v>1</v>
      </c>
      <c r="G352" s="232">
        <v>4.0000000000000008E-2</v>
      </c>
      <c r="H352" s="236">
        <f t="shared" si="579"/>
        <v>4.0000000000000009E-7</v>
      </c>
      <c r="I352" s="249">
        <f>0.15*I349</f>
        <v>5.2110000000000003</v>
      </c>
      <c r="J352" s="238">
        <f>I352</f>
        <v>5.2110000000000003</v>
      </c>
      <c r="K352" s="250" t="s">
        <v>188</v>
      </c>
      <c r="L352" s="251">
        <v>45390</v>
      </c>
      <c r="M352" s="241" t="str">
        <f t="shared" si="576"/>
        <v>С351</v>
      </c>
      <c r="N352" s="241" t="str">
        <f t="shared" si="576"/>
        <v>Рефлюксная емкость поз. Е-301 Рег. №ТО-343(У),
Учетный номер – №43-20-4529 ОК(НХС) Заводской № APC-D-VE-1681,</v>
      </c>
      <c r="O352" s="241" t="str">
        <f t="shared" si="577"/>
        <v>Частичное факел</v>
      </c>
      <c r="P352" s="241" t="s">
        <v>85</v>
      </c>
      <c r="Q352" s="241" t="s">
        <v>85</v>
      </c>
      <c r="R352" s="241" t="s">
        <v>85</v>
      </c>
      <c r="S352" s="241" t="s">
        <v>85</v>
      </c>
      <c r="T352" s="241" t="s">
        <v>85</v>
      </c>
      <c r="U352" s="241" t="s">
        <v>85</v>
      </c>
      <c r="V352" s="241" t="s">
        <v>85</v>
      </c>
      <c r="W352" s="241" t="s">
        <v>85</v>
      </c>
      <c r="X352" s="241" t="s">
        <v>85</v>
      </c>
      <c r="Y352" s="241">
        <v>43</v>
      </c>
      <c r="Z352" s="241">
        <v>7</v>
      </c>
      <c r="AA352" s="241" t="s">
        <v>85</v>
      </c>
      <c r="AB352" s="241" t="s">
        <v>85</v>
      </c>
      <c r="AC352" s="241" t="s">
        <v>85</v>
      </c>
      <c r="AD352" s="241" t="s">
        <v>85</v>
      </c>
      <c r="AE352" s="241" t="s">
        <v>85</v>
      </c>
      <c r="AF352" s="241" t="s">
        <v>85</v>
      </c>
      <c r="AG352" s="241" t="s">
        <v>85</v>
      </c>
      <c r="AH352" s="241" t="s">
        <v>85</v>
      </c>
      <c r="AI352" s="241" t="s">
        <v>85</v>
      </c>
      <c r="AJ352" s="241">
        <v>2</v>
      </c>
      <c r="AK352" s="241">
        <v>3</v>
      </c>
      <c r="AL352" s="241">
        <f>0.1*$AL349</f>
        <v>1.569</v>
      </c>
      <c r="AM352" s="241">
        <f>AM350</f>
        <v>2.7E-2</v>
      </c>
      <c r="AN352" s="241">
        <f>AN349</f>
        <v>20</v>
      </c>
      <c r="AQ352" s="244">
        <f>AM352*I352*0.1+AL352</f>
        <v>1.5830697</v>
      </c>
      <c r="AR352" s="244">
        <f t="shared" si="580"/>
        <v>0.15830697000000002</v>
      </c>
      <c r="AS352" s="245">
        <f t="shared" si="581"/>
        <v>6.75</v>
      </c>
      <c r="AT352" s="245">
        <f t="shared" si="582"/>
        <v>2.1228441674999998</v>
      </c>
      <c r="AU352" s="244">
        <f>10068.2*J352*POWER(10,-6)</f>
        <v>5.2465390200000003E-2</v>
      </c>
      <c r="AV352" s="245">
        <f t="shared" si="578"/>
        <v>10.6666862277</v>
      </c>
      <c r="AW352" s="246">
        <f t="shared" si="583"/>
        <v>8.0000000000000018E-7</v>
      </c>
      <c r="AX352" s="246">
        <f t="shared" si="584"/>
        <v>1.2000000000000004E-6</v>
      </c>
      <c r="AY352" s="246">
        <f t="shared" ref="AY352:AY356" si="586">H352*AV352</f>
        <v>4.2666744910800006E-6</v>
      </c>
    </row>
    <row r="353" spans="1:51" s="241" customFormat="1" x14ac:dyDescent="0.3">
      <c r="A353" s="48" t="s">
        <v>787</v>
      </c>
      <c r="B353" s="232" t="str">
        <f>B349</f>
        <v>Рефлюксная емкость поз. Е-301 Рег. №ТО-343(У),
Учетный номер – №43-20-4529 ОК(НХС) Заводской № APC-D-VE-1681,</v>
      </c>
      <c r="C353" s="53" t="s">
        <v>257</v>
      </c>
      <c r="D353" s="234" t="s">
        <v>181</v>
      </c>
      <c r="E353" s="247">
        <f>E352</f>
        <v>1.0000000000000001E-5</v>
      </c>
      <c r="F353" s="248">
        <f>F349</f>
        <v>1</v>
      </c>
      <c r="G353" s="232">
        <v>0.16000000000000003</v>
      </c>
      <c r="H353" s="236">
        <f t="shared" si="579"/>
        <v>1.6000000000000004E-6</v>
      </c>
      <c r="I353" s="249">
        <f>0.15*I349</f>
        <v>5.2110000000000003</v>
      </c>
      <c r="J353" s="238">
        <f>J351*0.15</f>
        <v>2.2499999999999999E-2</v>
      </c>
      <c r="K353" s="250" t="s">
        <v>189</v>
      </c>
      <c r="L353" s="251">
        <v>3</v>
      </c>
      <c r="M353" s="241" t="str">
        <f t="shared" si="576"/>
        <v>С352</v>
      </c>
      <c r="N353" s="241" t="str">
        <f t="shared" si="576"/>
        <v>Рефлюксная емкость поз. Е-301 Рег. №ТО-343(У),
Учетный номер – №43-20-4529 ОК(НХС) Заводской № APC-D-VE-1681,</v>
      </c>
      <c r="O353" s="241" t="str">
        <f t="shared" si="577"/>
        <v>Частичное-токси</v>
      </c>
      <c r="P353" s="241" t="s">
        <v>85</v>
      </c>
      <c r="Q353" s="241" t="s">
        <v>85</v>
      </c>
      <c r="R353" s="241" t="s">
        <v>85</v>
      </c>
      <c r="S353" s="241" t="s">
        <v>85</v>
      </c>
      <c r="T353" s="241" t="s">
        <v>85</v>
      </c>
      <c r="U353" s="241" t="s">
        <v>85</v>
      </c>
      <c r="V353" s="241" t="s">
        <v>85</v>
      </c>
      <c r="W353" s="241" t="s">
        <v>85</v>
      </c>
      <c r="X353" s="241" t="s">
        <v>85</v>
      </c>
      <c r="Y353" s="241" t="s">
        <v>85</v>
      </c>
      <c r="Z353" s="241" t="s">
        <v>85</v>
      </c>
      <c r="AA353" s="241" t="s">
        <v>85</v>
      </c>
      <c r="AB353" s="241" t="s">
        <v>85</v>
      </c>
      <c r="AC353" s="241">
        <v>2.8</v>
      </c>
      <c r="AD353" s="241">
        <v>8.1999999999999993</v>
      </c>
      <c r="AE353" s="241" t="s">
        <v>85</v>
      </c>
      <c r="AF353" s="241" t="s">
        <v>85</v>
      </c>
      <c r="AG353" s="241" t="s">
        <v>85</v>
      </c>
      <c r="AH353" s="241" t="s">
        <v>85</v>
      </c>
      <c r="AI353" s="241" t="s">
        <v>85</v>
      </c>
      <c r="AJ353" s="241">
        <v>1</v>
      </c>
      <c r="AK353" s="241">
        <v>1</v>
      </c>
      <c r="AL353" s="241">
        <f t="shared" ref="AL353:AL356" si="587">0.1*$AL350</f>
        <v>1.569</v>
      </c>
      <c r="AM353" s="241">
        <f>AM349</f>
        <v>2.7E-2</v>
      </c>
      <c r="AN353" s="241">
        <f>ROUNDUP(AN349/3,0)</f>
        <v>7</v>
      </c>
      <c r="AQ353" s="244">
        <f>AM353*I353+AL353</f>
        <v>1.709697</v>
      </c>
      <c r="AR353" s="244">
        <f t="shared" si="580"/>
        <v>0.1709697</v>
      </c>
      <c r="AS353" s="245">
        <f t="shared" si="581"/>
        <v>3.25</v>
      </c>
      <c r="AT353" s="245">
        <f t="shared" si="582"/>
        <v>1.282666675</v>
      </c>
      <c r="AU353" s="244">
        <f>1333*J350*POWER(10,-6)*10</f>
        <v>8.3978999999999981E-3</v>
      </c>
      <c r="AV353" s="245">
        <f t="shared" si="578"/>
        <v>6.421731275</v>
      </c>
      <c r="AW353" s="246">
        <f t="shared" si="583"/>
        <v>1.6000000000000004E-6</v>
      </c>
      <c r="AX353" s="246">
        <f t="shared" si="584"/>
        <v>1.6000000000000004E-6</v>
      </c>
      <c r="AY353" s="246">
        <f t="shared" si="586"/>
        <v>1.0274770040000003E-5</v>
      </c>
    </row>
    <row r="354" spans="1:51" s="241" customFormat="1" x14ac:dyDescent="0.3">
      <c r="A354" s="48" t="s">
        <v>788</v>
      </c>
      <c r="B354" s="232" t="str">
        <f>B349</f>
        <v>Рефлюксная емкость поз. Е-301 Рег. №ТО-343(У),
Учетный номер – №43-20-4529 ОК(НХС) Заводской № APC-D-VE-1681,</v>
      </c>
      <c r="C354" s="53" t="s">
        <v>224</v>
      </c>
      <c r="D354" s="234" t="s">
        <v>223</v>
      </c>
      <c r="E354" s="247">
        <f>E353</f>
        <v>1.0000000000000001E-5</v>
      </c>
      <c r="F354" s="248">
        <v>1</v>
      </c>
      <c r="G354" s="232">
        <v>4.0000000000000008E-2</v>
      </c>
      <c r="H354" s="236">
        <f t="shared" si="579"/>
        <v>4.0000000000000009E-7</v>
      </c>
      <c r="I354" s="249">
        <f>I352*0.15</f>
        <v>0.78165000000000007</v>
      </c>
      <c r="J354" s="238">
        <f>I354*0.25</f>
        <v>0.19541250000000002</v>
      </c>
      <c r="K354" s="253" t="s">
        <v>200</v>
      </c>
      <c r="L354" s="254">
        <v>22</v>
      </c>
      <c r="M354" s="241" t="str">
        <f t="shared" si="576"/>
        <v>С353</v>
      </c>
      <c r="N354" s="241" t="str">
        <f t="shared" si="576"/>
        <v>Рефлюксная емкость поз. Е-301 Рег. №ТО-343(У),
Учетный номер – №43-20-4529 ОК(НХС) Заводской № APC-D-VE-1681,</v>
      </c>
      <c r="O354" s="241" t="str">
        <f t="shared" si="577"/>
        <v>Частичное факел</v>
      </c>
      <c r="P354" s="241" t="s">
        <v>85</v>
      </c>
      <c r="Q354" s="241" t="s">
        <v>85</v>
      </c>
      <c r="R354" s="241" t="s">
        <v>85</v>
      </c>
      <c r="S354" s="241" t="s">
        <v>85</v>
      </c>
      <c r="T354" s="241" t="s">
        <v>85</v>
      </c>
      <c r="U354" s="241" t="s">
        <v>85</v>
      </c>
      <c r="V354" s="241" t="s">
        <v>85</v>
      </c>
      <c r="W354" s="241" t="s">
        <v>85</v>
      </c>
      <c r="X354" s="241" t="s">
        <v>85</v>
      </c>
      <c r="Y354" s="241">
        <v>13</v>
      </c>
      <c r="Z354" s="241">
        <v>2</v>
      </c>
      <c r="AA354" s="241" t="s">
        <v>85</v>
      </c>
      <c r="AB354" s="241" t="s">
        <v>85</v>
      </c>
      <c r="AC354" s="241" t="s">
        <v>85</v>
      </c>
      <c r="AD354" s="241" t="s">
        <v>85</v>
      </c>
      <c r="AE354" s="241" t="s">
        <v>85</v>
      </c>
      <c r="AF354" s="241" t="s">
        <v>85</v>
      </c>
      <c r="AG354" s="241" t="s">
        <v>85</v>
      </c>
      <c r="AH354" s="241" t="s">
        <v>85</v>
      </c>
      <c r="AI354" s="241" t="s">
        <v>85</v>
      </c>
      <c r="AJ354" s="241">
        <v>1</v>
      </c>
      <c r="AK354" s="241">
        <v>1</v>
      </c>
      <c r="AL354" s="241">
        <f t="shared" si="587"/>
        <v>1.569</v>
      </c>
      <c r="AM354" s="241">
        <f>AM349</f>
        <v>2.7E-2</v>
      </c>
      <c r="AN354" s="241">
        <f>AN353</f>
        <v>7</v>
      </c>
      <c r="AQ354" s="244">
        <f t="shared" ref="AQ354:AQ355" si="588">AM354*I354+AL354</f>
        <v>1.5901045499999999</v>
      </c>
      <c r="AR354" s="244">
        <f t="shared" si="580"/>
        <v>0.15901045499999999</v>
      </c>
      <c r="AS354" s="245">
        <f t="shared" si="581"/>
        <v>3.25</v>
      </c>
      <c r="AT354" s="245">
        <f t="shared" si="582"/>
        <v>1.24977875125</v>
      </c>
      <c r="AU354" s="244">
        <f>10068.2*J354*POWER(10,-6)</f>
        <v>1.9674521325000003E-3</v>
      </c>
      <c r="AV354" s="245">
        <f t="shared" si="578"/>
        <v>6.2508612083824993</v>
      </c>
      <c r="AW354" s="246">
        <f t="shared" si="583"/>
        <v>4.0000000000000009E-7</v>
      </c>
      <c r="AX354" s="246">
        <f t="shared" si="584"/>
        <v>4.0000000000000009E-7</v>
      </c>
      <c r="AY354" s="246">
        <f t="shared" si="586"/>
        <v>2.5003444833530003E-6</v>
      </c>
    </row>
    <row r="355" spans="1:51" s="241" customFormat="1" x14ac:dyDescent="0.3">
      <c r="A355" s="48" t="s">
        <v>789</v>
      </c>
      <c r="B355" s="232" t="str">
        <f>B349</f>
        <v>Рефлюксная емкость поз. Е-301 Рег. №ТО-343(У),
Учетный номер – №43-20-4529 ОК(НХС) Заводской № APC-D-VE-1681,</v>
      </c>
      <c r="C355" s="53" t="s">
        <v>225</v>
      </c>
      <c r="D355" s="234" t="s">
        <v>174</v>
      </c>
      <c r="E355" s="247">
        <f>E353</f>
        <v>1.0000000000000001E-5</v>
      </c>
      <c r="F355" s="248">
        <f>F349</f>
        <v>1</v>
      </c>
      <c r="G355" s="232">
        <v>0.15200000000000002</v>
      </c>
      <c r="H355" s="236">
        <f t="shared" si="579"/>
        <v>1.5200000000000003E-6</v>
      </c>
      <c r="I355" s="249">
        <f>I352*0.15</f>
        <v>0.78165000000000007</v>
      </c>
      <c r="J355" s="238">
        <f>J354</f>
        <v>0.19541250000000002</v>
      </c>
      <c r="K355" s="250"/>
      <c r="L355" s="251"/>
      <c r="M355" s="241" t="str">
        <f t="shared" si="576"/>
        <v>С354</v>
      </c>
      <c r="N355" s="241" t="str">
        <f t="shared" si="576"/>
        <v>Рефлюксная емкость поз. Е-301 Рег. №ТО-343(У),
Учетный номер – №43-20-4529 ОК(НХС) Заводской № APC-D-VE-1681,</v>
      </c>
      <c r="O355" s="241" t="str">
        <f t="shared" si="577"/>
        <v>Частичное-пожар-вспышка</v>
      </c>
      <c r="P355" s="241" t="s">
        <v>85</v>
      </c>
      <c r="Q355" s="241" t="s">
        <v>85</v>
      </c>
      <c r="R355" s="241" t="s">
        <v>85</v>
      </c>
      <c r="S355" s="241" t="s">
        <v>85</v>
      </c>
      <c r="T355" s="241" t="s">
        <v>85</v>
      </c>
      <c r="U355" s="241" t="s">
        <v>85</v>
      </c>
      <c r="V355" s="241" t="s">
        <v>85</v>
      </c>
      <c r="W355" s="241" t="s">
        <v>85</v>
      </c>
      <c r="X355" s="241" t="s">
        <v>85</v>
      </c>
      <c r="Y355" s="241" t="s">
        <v>85</v>
      </c>
      <c r="Z355" s="241" t="s">
        <v>85</v>
      </c>
      <c r="AA355" s="241">
        <v>19.559999999999999</v>
      </c>
      <c r="AB355" s="241">
        <v>23.47</v>
      </c>
      <c r="AC355" s="241" t="s">
        <v>85</v>
      </c>
      <c r="AD355" s="241" t="s">
        <v>85</v>
      </c>
      <c r="AE355" s="241" t="s">
        <v>85</v>
      </c>
      <c r="AF355" s="241" t="s">
        <v>85</v>
      </c>
      <c r="AG355" s="241" t="s">
        <v>85</v>
      </c>
      <c r="AH355" s="241" t="s">
        <v>85</v>
      </c>
      <c r="AI355" s="241" t="s">
        <v>85</v>
      </c>
      <c r="AJ355" s="241">
        <v>2</v>
      </c>
      <c r="AK355" s="241">
        <v>3</v>
      </c>
      <c r="AL355" s="241">
        <f t="shared" si="587"/>
        <v>0.15690000000000001</v>
      </c>
      <c r="AM355" s="241">
        <f>AM349</f>
        <v>2.7E-2</v>
      </c>
      <c r="AN355" s="241">
        <f>ROUNDUP(AN349/3,0)</f>
        <v>7</v>
      </c>
      <c r="AQ355" s="244">
        <f t="shared" si="588"/>
        <v>0.17800455000000001</v>
      </c>
      <c r="AR355" s="244">
        <f t="shared" si="580"/>
        <v>1.7800455000000003E-2</v>
      </c>
      <c r="AS355" s="245">
        <f t="shared" si="581"/>
        <v>6.75</v>
      </c>
      <c r="AT355" s="245">
        <f t="shared" si="582"/>
        <v>1.7364512512500001</v>
      </c>
      <c r="AU355" s="244">
        <f>10068.2*J355*POWER(10,-6)</f>
        <v>1.9674521325000003E-3</v>
      </c>
      <c r="AV355" s="245">
        <f t="shared" si="578"/>
        <v>8.6842237083825005</v>
      </c>
      <c r="AW355" s="246">
        <f t="shared" si="583"/>
        <v>3.0400000000000005E-6</v>
      </c>
      <c r="AX355" s="246">
        <f t="shared" si="584"/>
        <v>4.5600000000000004E-6</v>
      </c>
      <c r="AY355" s="246">
        <f t="shared" si="586"/>
        <v>1.3200020036741403E-5</v>
      </c>
    </row>
    <row r="356" spans="1:51" s="241" customFormat="1" ht="15" thickBot="1" x14ac:dyDescent="0.35">
      <c r="A356" s="48" t="s">
        <v>790</v>
      </c>
      <c r="B356" s="232" t="str">
        <f>B349</f>
        <v>Рефлюксная емкость поз. Е-301 Рег. №ТО-343(У),
Учетный номер – №43-20-4529 ОК(НХС) Заводской № APC-D-VE-1681,</v>
      </c>
      <c r="C356" s="53" t="s">
        <v>228</v>
      </c>
      <c r="D356" s="234" t="s">
        <v>181</v>
      </c>
      <c r="E356" s="247">
        <f>E353</f>
        <v>1.0000000000000001E-5</v>
      </c>
      <c r="F356" s="248">
        <f>F349</f>
        <v>1</v>
      </c>
      <c r="G356" s="232">
        <v>0.6080000000000001</v>
      </c>
      <c r="H356" s="236">
        <f t="shared" si="579"/>
        <v>6.0800000000000011E-6</v>
      </c>
      <c r="I356" s="249">
        <f>I352*0.15</f>
        <v>0.78165000000000007</v>
      </c>
      <c r="J356" s="238">
        <f>0.15*J354</f>
        <v>2.9311875000000001E-2</v>
      </c>
      <c r="K356" s="255"/>
      <c r="L356" s="256"/>
      <c r="M356" s="241" t="str">
        <f t="shared" si="576"/>
        <v>С355</v>
      </c>
      <c r="N356" s="241" t="str">
        <f t="shared" si="576"/>
        <v>Рефлюксная емкость поз. Е-301 Рег. №ТО-343(У),
Учетный номер – №43-20-4529 ОК(НХС) Заводской № APC-D-VE-1681,</v>
      </c>
      <c r="O356" s="241" t="str">
        <f t="shared" si="577"/>
        <v>Частичное-токси</v>
      </c>
      <c r="P356" s="241" t="s">
        <v>85</v>
      </c>
      <c r="Q356" s="241" t="s">
        <v>85</v>
      </c>
      <c r="R356" s="241" t="s">
        <v>85</v>
      </c>
      <c r="S356" s="241" t="s">
        <v>85</v>
      </c>
      <c r="T356" s="241" t="s">
        <v>85</v>
      </c>
      <c r="U356" s="241" t="s">
        <v>85</v>
      </c>
      <c r="V356" s="241" t="s">
        <v>85</v>
      </c>
      <c r="W356" s="241" t="s">
        <v>85</v>
      </c>
      <c r="X356" s="241" t="s">
        <v>85</v>
      </c>
      <c r="Y356" s="241" t="s">
        <v>85</v>
      </c>
      <c r="Z356" s="241" t="s">
        <v>85</v>
      </c>
      <c r="AA356" s="241" t="s">
        <v>85</v>
      </c>
      <c r="AB356" s="241" t="s">
        <v>85</v>
      </c>
      <c r="AC356" s="241">
        <v>3.7</v>
      </c>
      <c r="AD356" s="241">
        <v>10.7</v>
      </c>
      <c r="AE356" s="241" t="s">
        <v>85</v>
      </c>
      <c r="AF356" s="241" t="s">
        <v>85</v>
      </c>
      <c r="AG356" s="241" t="s">
        <v>85</v>
      </c>
      <c r="AH356" s="241" t="s">
        <v>85</v>
      </c>
      <c r="AI356" s="241" t="s">
        <v>85</v>
      </c>
      <c r="AJ356" s="241">
        <v>1</v>
      </c>
      <c r="AK356" s="241">
        <v>1</v>
      </c>
      <c r="AL356" s="241">
        <f t="shared" si="587"/>
        <v>0.15690000000000001</v>
      </c>
      <c r="AM356" s="241">
        <f>AM349</f>
        <v>2.7E-2</v>
      </c>
      <c r="AN356" s="241">
        <f>ROUNDUP(AN349/3,0)</f>
        <v>7</v>
      </c>
      <c r="AQ356" s="244">
        <f>AM356*I356*0.1+AL356</f>
        <v>0.15901045500000002</v>
      </c>
      <c r="AR356" s="244">
        <f t="shared" si="580"/>
        <v>1.5901045500000002E-2</v>
      </c>
      <c r="AS356" s="245">
        <f t="shared" si="581"/>
        <v>3.25</v>
      </c>
      <c r="AT356" s="245">
        <f t="shared" si="582"/>
        <v>0.85622787512499998</v>
      </c>
      <c r="AU356" s="244">
        <f>1333*J354*POWER(10,-6)</f>
        <v>2.6048486250000003E-4</v>
      </c>
      <c r="AV356" s="245">
        <f t="shared" si="578"/>
        <v>4.2813998604874994</v>
      </c>
      <c r="AW356" s="246">
        <f t="shared" si="583"/>
        <v>6.0800000000000011E-6</v>
      </c>
      <c r="AX356" s="246">
        <f t="shared" si="584"/>
        <v>6.0800000000000011E-6</v>
      </c>
      <c r="AY356" s="246">
        <f t="shared" si="586"/>
        <v>2.6030911151764E-5</v>
      </c>
    </row>
    <row r="357" spans="1:51" s="241" customFormat="1" ht="15" thickBot="1" x14ac:dyDescent="0.35">
      <c r="A357" s="48" t="s">
        <v>791</v>
      </c>
      <c r="B357" s="296" t="str">
        <f>B349</f>
        <v>Рефлюксная емкость поз. Е-301 Рег. №ТО-343(У),
Учетный номер – №43-20-4529 ОК(НХС) Заводской № APC-D-VE-1681,</v>
      </c>
      <c r="C357" s="296" t="s">
        <v>354</v>
      </c>
      <c r="D357" s="296" t="s">
        <v>355</v>
      </c>
      <c r="E357" s="297">
        <v>2.5000000000000001E-5</v>
      </c>
      <c r="F357" s="296">
        <v>1</v>
      </c>
      <c r="G357" s="296">
        <v>1</v>
      </c>
      <c r="H357" s="298">
        <f t="shared" si="579"/>
        <v>2.5000000000000001E-5</v>
      </c>
      <c r="I357" s="299">
        <f>I349</f>
        <v>34.74</v>
      </c>
      <c r="J357" s="299">
        <f>I357*0.07</f>
        <v>2.4318000000000004</v>
      </c>
      <c r="K357" s="296"/>
      <c r="L357" s="296"/>
      <c r="M357" s="300" t="str">
        <f t="shared" si="576"/>
        <v>С356</v>
      </c>
      <c r="N357" s="300"/>
      <c r="O357" s="300"/>
      <c r="P357" s="300">
        <v>20.100000000000001</v>
      </c>
      <c r="Q357" s="300">
        <v>27.9</v>
      </c>
      <c r="R357" s="300">
        <v>40.200000000000003</v>
      </c>
      <c r="S357" s="300">
        <v>75.3</v>
      </c>
      <c r="T357" s="300" t="s">
        <v>85</v>
      </c>
      <c r="U357" s="300" t="s">
        <v>85</v>
      </c>
      <c r="V357" s="300" t="s">
        <v>85</v>
      </c>
      <c r="W357" s="300" t="s">
        <v>85</v>
      </c>
      <c r="X357" s="300" t="s">
        <v>85</v>
      </c>
      <c r="Y357" s="300" t="s">
        <v>85</v>
      </c>
      <c r="Z357" s="300" t="s">
        <v>85</v>
      </c>
      <c r="AA357" s="300" t="s">
        <v>85</v>
      </c>
      <c r="AB357" s="300" t="s">
        <v>85</v>
      </c>
      <c r="AC357" s="300" t="s">
        <v>85</v>
      </c>
      <c r="AD357" s="300" t="s">
        <v>85</v>
      </c>
      <c r="AE357" s="300">
        <v>34.5</v>
      </c>
      <c r="AF357" s="300">
        <v>64.5</v>
      </c>
      <c r="AG357" s="300">
        <v>81</v>
      </c>
      <c r="AH357" s="300">
        <v>109.5</v>
      </c>
      <c r="AI357" s="241" t="s">
        <v>85</v>
      </c>
      <c r="AJ357" s="300">
        <v>1</v>
      </c>
      <c r="AK357" s="300">
        <v>2</v>
      </c>
      <c r="AL357" s="300">
        <f>AL349</f>
        <v>15.69</v>
      </c>
      <c r="AM357" s="300">
        <f>AM349</f>
        <v>2.7E-2</v>
      </c>
      <c r="AN357" s="300">
        <v>5</v>
      </c>
      <c r="AO357" s="300"/>
      <c r="AP357" s="300"/>
      <c r="AQ357" s="301">
        <f>AM357*I357+AL357</f>
        <v>16.627980000000001</v>
      </c>
      <c r="AR357" s="301">
        <f>0.1*AQ357</f>
        <v>1.6627980000000002</v>
      </c>
      <c r="AS357" s="302">
        <f>AJ357*3+0.25*AK357</f>
        <v>3.5</v>
      </c>
      <c r="AT357" s="302">
        <f>SUM(AQ357:AS357)/4</f>
        <v>5.4476944999999999</v>
      </c>
      <c r="AU357" s="301">
        <f>10068.2*J357*POWER(10,-6)</f>
        <v>2.4483848760000003E-2</v>
      </c>
      <c r="AV357" s="302">
        <f t="shared" si="578"/>
        <v>27.26295634876</v>
      </c>
      <c r="AW357" s="303">
        <f>AJ357*H357</f>
        <v>2.5000000000000001E-5</v>
      </c>
      <c r="AX357" s="303">
        <f>H357*AK357</f>
        <v>5.0000000000000002E-5</v>
      </c>
      <c r="AY357" s="303">
        <f>H357*AV357</f>
        <v>6.8157390871899999E-4</v>
      </c>
    </row>
    <row r="358" spans="1:51" s="241" customFormat="1" ht="18" customHeight="1" x14ac:dyDescent="0.3">
      <c r="A358" s="48" t="s">
        <v>792</v>
      </c>
      <c r="B358" s="330" t="s">
        <v>384</v>
      </c>
      <c r="C358" s="53" t="s">
        <v>349</v>
      </c>
      <c r="D358" s="234" t="s">
        <v>350</v>
      </c>
      <c r="E358" s="235">
        <v>9.9999999999999995E-7</v>
      </c>
      <c r="F358" s="233">
        <v>1</v>
      </c>
      <c r="G358" s="232">
        <v>0.05</v>
      </c>
      <c r="H358" s="236">
        <f>E358*F358*G358</f>
        <v>4.9999999999999998E-8</v>
      </c>
      <c r="I358" s="237">
        <v>65.09</v>
      </c>
      <c r="J358" s="238">
        <f>0.03*I358</f>
        <v>1.9527000000000001</v>
      </c>
      <c r="K358" s="239" t="s">
        <v>184</v>
      </c>
      <c r="L358" s="240">
        <f>I358*10</f>
        <v>650.90000000000009</v>
      </c>
      <c r="M358" s="241" t="str">
        <f t="shared" ref="M358:N366" si="589">A358</f>
        <v>С357</v>
      </c>
      <c r="N358" s="241" t="str">
        <f t="shared" si="589"/>
        <v>Рефлюксная емкость поз. Е-302 Рег. №ТО-340(У),
Учетный номер – №43-20-4530 ОК(НХС) Заводской № APC-D-VE-1682,</v>
      </c>
      <c r="O358" s="241" t="str">
        <f t="shared" ref="O358:O365" si="590">D358</f>
        <v>Полное-огенный шар</v>
      </c>
      <c r="P358" s="241" t="s">
        <v>85</v>
      </c>
      <c r="Q358" s="241" t="s">
        <v>85</v>
      </c>
      <c r="R358" s="241" t="s">
        <v>85</v>
      </c>
      <c r="S358" s="241" t="s">
        <v>85</v>
      </c>
      <c r="T358" s="241" t="s">
        <v>85</v>
      </c>
      <c r="U358" s="241" t="s">
        <v>85</v>
      </c>
      <c r="V358" s="241" t="s">
        <v>85</v>
      </c>
      <c r="W358" s="241" t="s">
        <v>85</v>
      </c>
      <c r="X358" s="241" t="s">
        <v>85</v>
      </c>
      <c r="Y358" s="241" t="s">
        <v>85</v>
      </c>
      <c r="Z358" s="241" t="s">
        <v>85</v>
      </c>
      <c r="AA358" s="241" t="s">
        <v>85</v>
      </c>
      <c r="AB358" s="241" t="s">
        <v>85</v>
      </c>
      <c r="AC358" s="241" t="s">
        <v>85</v>
      </c>
      <c r="AD358" s="241" t="s">
        <v>85</v>
      </c>
      <c r="AE358" s="241">
        <v>28.5</v>
      </c>
      <c r="AF358" s="241">
        <v>57</v>
      </c>
      <c r="AG358" s="241">
        <v>72.5</v>
      </c>
      <c r="AH358" s="241">
        <v>99</v>
      </c>
      <c r="AI358" s="241" t="s">
        <v>85</v>
      </c>
      <c r="AJ358" s="242">
        <v>5</v>
      </c>
      <c r="AK358" s="242">
        <v>6</v>
      </c>
      <c r="AL358" s="243">
        <v>35.99</v>
      </c>
      <c r="AM358" s="243">
        <v>2.7E-2</v>
      </c>
      <c r="AN358" s="243">
        <v>25</v>
      </c>
      <c r="AQ358" s="244">
        <f>AM358*I358+AL358</f>
        <v>37.747430000000001</v>
      </c>
      <c r="AR358" s="244">
        <f>0.1*AQ358</f>
        <v>3.7747430000000004</v>
      </c>
      <c r="AS358" s="245">
        <f>AJ358*3+0.25*AK358</f>
        <v>16.5</v>
      </c>
      <c r="AT358" s="245">
        <f>SUM(AQ358:AS358)/4</f>
        <v>14.505543250000001</v>
      </c>
      <c r="AU358" s="244">
        <f>10068.2*J358*POWER(10,-6)</f>
        <v>1.966017414E-2</v>
      </c>
      <c r="AV358" s="245">
        <f t="shared" ref="AV358:AV366" si="591">AU358+AT358+AS358+AR358+AQ358</f>
        <v>72.547376424139998</v>
      </c>
      <c r="AW358" s="246">
        <f>AJ358*H358</f>
        <v>2.4999999999999999E-7</v>
      </c>
      <c r="AX358" s="246">
        <f>H358*AK358</f>
        <v>2.9999999999999999E-7</v>
      </c>
      <c r="AY358" s="246">
        <f>H358*AV358</f>
        <v>3.6273688212069997E-6</v>
      </c>
    </row>
    <row r="359" spans="1:51" s="241" customFormat="1" x14ac:dyDescent="0.3">
      <c r="A359" s="48" t="s">
        <v>793</v>
      </c>
      <c r="B359" s="232" t="str">
        <f>B358</f>
        <v>Рефлюксная емкость поз. Е-302 Рег. №ТО-340(У),
Учетный номер – №43-20-4530 ОК(НХС) Заводской № APC-D-VE-1682,</v>
      </c>
      <c r="C359" s="53" t="s">
        <v>211</v>
      </c>
      <c r="D359" s="234" t="s">
        <v>63</v>
      </c>
      <c r="E359" s="247">
        <f>E358</f>
        <v>9.9999999999999995E-7</v>
      </c>
      <c r="F359" s="248">
        <f>F358</f>
        <v>1</v>
      </c>
      <c r="G359" s="232">
        <v>0.19</v>
      </c>
      <c r="H359" s="236">
        <f t="shared" ref="H359:H366" si="592">E359*F359*G359</f>
        <v>1.8999999999999998E-7</v>
      </c>
      <c r="I359" s="249">
        <f>I358</f>
        <v>65.09</v>
      </c>
      <c r="J359" s="257">
        <v>0.32</v>
      </c>
      <c r="K359" s="250" t="s">
        <v>185</v>
      </c>
      <c r="L359" s="251">
        <v>4</v>
      </c>
      <c r="M359" s="241" t="str">
        <f t="shared" si="589"/>
        <v>С358</v>
      </c>
      <c r="N359" s="241" t="str">
        <f t="shared" si="589"/>
        <v>Рефлюксная емкость поз. Е-302 Рег. №ТО-340(У),
Учетный номер – №43-20-4530 ОК(НХС) Заводской № APC-D-VE-1682,</v>
      </c>
      <c r="O359" s="241" t="str">
        <f t="shared" si="590"/>
        <v>Полное-взрыв</v>
      </c>
      <c r="P359" s="241" t="s">
        <v>85</v>
      </c>
      <c r="Q359" s="241" t="s">
        <v>85</v>
      </c>
      <c r="R359" s="241" t="s">
        <v>85</v>
      </c>
      <c r="S359" s="241" t="s">
        <v>85</v>
      </c>
      <c r="T359" s="241">
        <v>0</v>
      </c>
      <c r="U359" s="241">
        <v>43.6</v>
      </c>
      <c r="V359" s="241">
        <v>124.6</v>
      </c>
      <c r="W359" s="241">
        <v>317.10000000000002</v>
      </c>
      <c r="X359" s="241">
        <v>536.1</v>
      </c>
      <c r="Y359" s="241" t="s">
        <v>85</v>
      </c>
      <c r="Z359" s="241" t="s">
        <v>85</v>
      </c>
      <c r="AA359" s="241" t="s">
        <v>85</v>
      </c>
      <c r="AB359" s="241" t="s">
        <v>85</v>
      </c>
      <c r="AC359" s="241" t="s">
        <v>85</v>
      </c>
      <c r="AD359" s="241" t="s">
        <v>85</v>
      </c>
      <c r="AE359" s="241" t="s">
        <v>85</v>
      </c>
      <c r="AF359" s="241" t="s">
        <v>85</v>
      </c>
      <c r="AG359" s="241" t="s">
        <v>85</v>
      </c>
      <c r="AH359" s="241" t="s">
        <v>85</v>
      </c>
      <c r="AI359" s="241" t="s">
        <v>85</v>
      </c>
      <c r="AJ359" s="242">
        <v>5</v>
      </c>
      <c r="AK359" s="242">
        <v>8</v>
      </c>
      <c r="AL359" s="241">
        <f>AL358</f>
        <v>35.99</v>
      </c>
      <c r="AM359" s="241">
        <f>AM358</f>
        <v>2.7E-2</v>
      </c>
      <c r="AN359" s="241">
        <f>AN358</f>
        <v>25</v>
      </c>
      <c r="AQ359" s="244">
        <f>AM359*I359+AL359</f>
        <v>37.747430000000001</v>
      </c>
      <c r="AR359" s="244">
        <f t="shared" ref="AR359:AR365" si="593">0.1*AQ359</f>
        <v>3.7747430000000004</v>
      </c>
      <c r="AS359" s="245">
        <f t="shared" ref="AS359:AS365" si="594">AJ359*3+0.25*AK359</f>
        <v>17</v>
      </c>
      <c r="AT359" s="245">
        <f t="shared" ref="AT359:AT365" si="595">SUM(AQ359:AS359)/4</f>
        <v>14.630543250000001</v>
      </c>
      <c r="AU359" s="244">
        <f>10068.2*J359*POWER(10,-6)*10</f>
        <v>3.2218240000000002E-2</v>
      </c>
      <c r="AV359" s="245">
        <f t="shared" si="591"/>
        <v>73.184934490000003</v>
      </c>
      <c r="AW359" s="246">
        <f t="shared" ref="AW359:AW365" si="596">AJ359*H359</f>
        <v>9.499999999999999E-7</v>
      </c>
      <c r="AX359" s="246">
        <f t="shared" ref="AX359:AX365" si="597">H359*AK359</f>
        <v>1.5199999999999998E-6</v>
      </c>
      <c r="AY359" s="246">
        <f t="shared" ref="AY359" si="598">H359*AV359</f>
        <v>1.3905137553099998E-5</v>
      </c>
    </row>
    <row r="360" spans="1:51" s="241" customFormat="1" x14ac:dyDescent="0.3">
      <c r="A360" s="48" t="s">
        <v>794</v>
      </c>
      <c r="B360" s="232" t="str">
        <f>B358</f>
        <v>Рефлюксная емкость поз. Е-302 Рег. №ТО-340(У),
Учетный номер – №43-20-4530 ОК(НХС) Заводской № APC-D-VE-1682,</v>
      </c>
      <c r="C360" s="53" t="s">
        <v>256</v>
      </c>
      <c r="D360" s="234" t="s">
        <v>180</v>
      </c>
      <c r="E360" s="247">
        <f>E358</f>
        <v>9.9999999999999995E-7</v>
      </c>
      <c r="F360" s="248">
        <f t="shared" ref="F360:F366" si="599">F359</f>
        <v>1</v>
      </c>
      <c r="G360" s="232">
        <v>0.76</v>
      </c>
      <c r="H360" s="236">
        <f t="shared" si="592"/>
        <v>7.5999999999999992E-7</v>
      </c>
      <c r="I360" s="249">
        <f>I358</f>
        <v>65.09</v>
      </c>
      <c r="J360" s="257">
        <v>0.23</v>
      </c>
      <c r="K360" s="250" t="s">
        <v>186</v>
      </c>
      <c r="L360" s="251">
        <v>15</v>
      </c>
      <c r="M360" s="241" t="str">
        <f t="shared" si="589"/>
        <v>С359</v>
      </c>
      <c r="N360" s="241" t="str">
        <f t="shared" si="589"/>
        <v>Рефлюксная емкость поз. Е-302 Рег. №ТО-340(У),
Учетный номер – №43-20-4530 ОК(НХС) Заводской № APC-D-VE-1682,</v>
      </c>
      <c r="O360" s="241" t="str">
        <f t="shared" si="590"/>
        <v>Полное-токси</v>
      </c>
      <c r="P360" s="241" t="s">
        <v>85</v>
      </c>
      <c r="Q360" s="241" t="s">
        <v>85</v>
      </c>
      <c r="R360" s="241" t="s">
        <v>85</v>
      </c>
      <c r="S360" s="241" t="s">
        <v>85</v>
      </c>
      <c r="T360" s="241" t="s">
        <v>85</v>
      </c>
      <c r="U360" s="241" t="s">
        <v>85</v>
      </c>
      <c r="V360" s="241" t="s">
        <v>85</v>
      </c>
      <c r="W360" s="241" t="s">
        <v>85</v>
      </c>
      <c r="X360" s="241" t="s">
        <v>85</v>
      </c>
      <c r="Y360" s="241" t="s">
        <v>85</v>
      </c>
      <c r="Z360" s="241" t="s">
        <v>85</v>
      </c>
      <c r="AA360" s="241" t="s">
        <v>85</v>
      </c>
      <c r="AB360" s="241" t="s">
        <v>85</v>
      </c>
      <c r="AC360" s="241">
        <v>28.8</v>
      </c>
      <c r="AD360" s="241">
        <v>84</v>
      </c>
      <c r="AE360" s="241" t="s">
        <v>85</v>
      </c>
      <c r="AF360" s="241" t="s">
        <v>85</v>
      </c>
      <c r="AG360" s="241" t="s">
        <v>85</v>
      </c>
      <c r="AH360" s="241" t="s">
        <v>85</v>
      </c>
      <c r="AI360" s="241" t="s">
        <v>85</v>
      </c>
      <c r="AJ360" s="241">
        <v>4</v>
      </c>
      <c r="AK360" s="241">
        <v>8</v>
      </c>
      <c r="AL360" s="241">
        <f>AL358</f>
        <v>35.99</v>
      </c>
      <c r="AM360" s="241">
        <f>AM358</f>
        <v>2.7E-2</v>
      </c>
      <c r="AN360" s="241">
        <f>AN358</f>
        <v>25</v>
      </c>
      <c r="AQ360" s="244">
        <f>AM360*I360*0.1+AL360</f>
        <v>36.165742999999999</v>
      </c>
      <c r="AR360" s="244">
        <f t="shared" si="593"/>
        <v>3.6165742999999999</v>
      </c>
      <c r="AS360" s="245">
        <f t="shared" si="594"/>
        <v>14</v>
      </c>
      <c r="AT360" s="245">
        <f t="shared" si="595"/>
        <v>13.445579325000001</v>
      </c>
      <c r="AU360" s="244">
        <f>1333*J358*POWER(10,-6)</f>
        <v>2.6029491000000003E-3</v>
      </c>
      <c r="AV360" s="245">
        <f t="shared" si="591"/>
        <v>67.230499574099994</v>
      </c>
      <c r="AW360" s="246">
        <f t="shared" si="596"/>
        <v>3.0399999999999997E-6</v>
      </c>
      <c r="AX360" s="246">
        <f t="shared" si="597"/>
        <v>6.0799999999999994E-6</v>
      </c>
      <c r="AY360" s="246">
        <f>H360*AV360</f>
        <v>5.1095179676315992E-5</v>
      </c>
    </row>
    <row r="361" spans="1:51" s="241" customFormat="1" x14ac:dyDescent="0.3">
      <c r="A361" s="48" t="s">
        <v>795</v>
      </c>
      <c r="B361" s="232" t="str">
        <f>B358</f>
        <v>Рефлюксная емкость поз. Е-302 Рег. №ТО-340(У),
Учетный номер – №43-20-4530 ОК(НХС) Заводской № APC-D-VE-1682,</v>
      </c>
      <c r="C361" s="53" t="s">
        <v>222</v>
      </c>
      <c r="D361" s="234" t="s">
        <v>223</v>
      </c>
      <c r="E361" s="235">
        <v>1.0000000000000001E-5</v>
      </c>
      <c r="F361" s="248">
        <f t="shared" si="599"/>
        <v>1</v>
      </c>
      <c r="G361" s="232">
        <v>4.0000000000000008E-2</v>
      </c>
      <c r="H361" s="236">
        <f t="shared" si="592"/>
        <v>4.0000000000000009E-7</v>
      </c>
      <c r="I361" s="249">
        <f>0.15*I358</f>
        <v>9.7635000000000005</v>
      </c>
      <c r="J361" s="238">
        <f>I361</f>
        <v>9.7635000000000005</v>
      </c>
      <c r="K361" s="250" t="s">
        <v>188</v>
      </c>
      <c r="L361" s="251">
        <v>45390</v>
      </c>
      <c r="M361" s="241" t="str">
        <f t="shared" si="589"/>
        <v>С360</v>
      </c>
      <c r="N361" s="241" t="str">
        <f t="shared" si="589"/>
        <v>Рефлюксная емкость поз. Е-302 Рег. №ТО-340(У),
Учетный номер – №43-20-4530 ОК(НХС) Заводской № APC-D-VE-1682,</v>
      </c>
      <c r="O361" s="241" t="str">
        <f t="shared" si="590"/>
        <v>Частичное факел</v>
      </c>
      <c r="P361" s="241" t="s">
        <v>85</v>
      </c>
      <c r="Q361" s="241" t="s">
        <v>85</v>
      </c>
      <c r="R361" s="241" t="s">
        <v>85</v>
      </c>
      <c r="S361" s="241" t="s">
        <v>85</v>
      </c>
      <c r="T361" s="241" t="s">
        <v>85</v>
      </c>
      <c r="U361" s="241" t="s">
        <v>85</v>
      </c>
      <c r="V361" s="241" t="s">
        <v>85</v>
      </c>
      <c r="W361" s="241" t="s">
        <v>85</v>
      </c>
      <c r="X361" s="241" t="s">
        <v>85</v>
      </c>
      <c r="Y361" s="241">
        <v>44</v>
      </c>
      <c r="Z361" s="241">
        <v>7</v>
      </c>
      <c r="AA361" s="241" t="s">
        <v>85</v>
      </c>
      <c r="AB361" s="241" t="s">
        <v>85</v>
      </c>
      <c r="AC361" s="241" t="s">
        <v>85</v>
      </c>
      <c r="AD361" s="241" t="s">
        <v>85</v>
      </c>
      <c r="AE361" s="241" t="s">
        <v>85</v>
      </c>
      <c r="AF361" s="241" t="s">
        <v>85</v>
      </c>
      <c r="AG361" s="241" t="s">
        <v>85</v>
      </c>
      <c r="AH361" s="241" t="s">
        <v>85</v>
      </c>
      <c r="AI361" s="241" t="s">
        <v>85</v>
      </c>
      <c r="AJ361" s="241">
        <v>2</v>
      </c>
      <c r="AK361" s="241">
        <v>3</v>
      </c>
      <c r="AL361" s="241">
        <f>0.1*$AL358</f>
        <v>3.5990000000000002</v>
      </c>
      <c r="AM361" s="241">
        <f>AM359</f>
        <v>2.7E-2</v>
      </c>
      <c r="AN361" s="241">
        <f>AN358</f>
        <v>25</v>
      </c>
      <c r="AQ361" s="244">
        <f>AM361*I361*0.1+AL361</f>
        <v>3.6253614500000002</v>
      </c>
      <c r="AR361" s="244">
        <f t="shared" si="593"/>
        <v>0.36253614500000003</v>
      </c>
      <c r="AS361" s="245">
        <f t="shared" si="594"/>
        <v>6.75</v>
      </c>
      <c r="AT361" s="245">
        <f t="shared" si="595"/>
        <v>2.6844743987499999</v>
      </c>
      <c r="AU361" s="244">
        <f>10068.2*J361*POWER(10,-6)</f>
        <v>9.8300870700000015E-2</v>
      </c>
      <c r="AV361" s="245">
        <f t="shared" si="591"/>
        <v>13.520672864449999</v>
      </c>
      <c r="AW361" s="246">
        <f t="shared" si="596"/>
        <v>8.0000000000000018E-7</v>
      </c>
      <c r="AX361" s="246">
        <f t="shared" si="597"/>
        <v>1.2000000000000004E-6</v>
      </c>
      <c r="AY361" s="246">
        <f t="shared" ref="AY361:AY365" si="600">H361*AV361</f>
        <v>5.408269145780001E-6</v>
      </c>
    </row>
    <row r="362" spans="1:51" s="241" customFormat="1" x14ac:dyDescent="0.3">
      <c r="A362" s="48" t="s">
        <v>796</v>
      </c>
      <c r="B362" s="232" t="str">
        <f>B358</f>
        <v>Рефлюксная емкость поз. Е-302 Рег. №ТО-340(У),
Учетный номер – №43-20-4530 ОК(НХС) Заводской № APC-D-VE-1682,</v>
      </c>
      <c r="C362" s="53" t="s">
        <v>257</v>
      </c>
      <c r="D362" s="234" t="s">
        <v>181</v>
      </c>
      <c r="E362" s="247">
        <f>E361</f>
        <v>1.0000000000000001E-5</v>
      </c>
      <c r="F362" s="248">
        <f t="shared" si="599"/>
        <v>1</v>
      </c>
      <c r="G362" s="232">
        <v>0.16000000000000003</v>
      </c>
      <c r="H362" s="236">
        <f t="shared" si="592"/>
        <v>1.6000000000000004E-6</v>
      </c>
      <c r="I362" s="249">
        <f>0.15*I358</f>
        <v>9.7635000000000005</v>
      </c>
      <c r="J362" s="238">
        <f>J360*0.15</f>
        <v>3.4500000000000003E-2</v>
      </c>
      <c r="K362" s="250" t="s">
        <v>189</v>
      </c>
      <c r="L362" s="251">
        <v>3</v>
      </c>
      <c r="M362" s="241" t="str">
        <f t="shared" si="589"/>
        <v>С361</v>
      </c>
      <c r="N362" s="241" t="str">
        <f t="shared" si="589"/>
        <v>Рефлюксная емкость поз. Е-302 Рег. №ТО-340(У),
Учетный номер – №43-20-4530 ОК(НХС) Заводской № APC-D-VE-1682,</v>
      </c>
      <c r="O362" s="241" t="str">
        <f t="shared" si="590"/>
        <v>Частичное-токси</v>
      </c>
      <c r="P362" s="241" t="s">
        <v>85</v>
      </c>
      <c r="Q362" s="241" t="s">
        <v>85</v>
      </c>
      <c r="R362" s="241" t="s">
        <v>85</v>
      </c>
      <c r="S362" s="241" t="s">
        <v>85</v>
      </c>
      <c r="T362" s="241" t="s">
        <v>85</v>
      </c>
      <c r="U362" s="241" t="s">
        <v>85</v>
      </c>
      <c r="V362" s="241" t="s">
        <v>85</v>
      </c>
      <c r="W362" s="241" t="s">
        <v>85</v>
      </c>
      <c r="X362" s="241" t="s">
        <v>85</v>
      </c>
      <c r="Y362" s="241" t="s">
        <v>85</v>
      </c>
      <c r="Z362" s="241" t="s">
        <v>85</v>
      </c>
      <c r="AA362" s="241" t="s">
        <v>85</v>
      </c>
      <c r="AB362" s="241" t="s">
        <v>85</v>
      </c>
      <c r="AC362" s="241">
        <v>4.3</v>
      </c>
      <c r="AD362" s="241">
        <v>12.6</v>
      </c>
      <c r="AE362" s="241" t="s">
        <v>85</v>
      </c>
      <c r="AF362" s="241" t="s">
        <v>85</v>
      </c>
      <c r="AG362" s="241" t="s">
        <v>85</v>
      </c>
      <c r="AH362" s="241" t="s">
        <v>85</v>
      </c>
      <c r="AI362" s="241" t="s">
        <v>85</v>
      </c>
      <c r="AJ362" s="241">
        <v>1</v>
      </c>
      <c r="AK362" s="241">
        <v>1</v>
      </c>
      <c r="AL362" s="241">
        <f t="shared" ref="AL362:AL365" si="601">0.1*$AL359</f>
        <v>3.5990000000000002</v>
      </c>
      <c r="AM362" s="241">
        <f>AM358</f>
        <v>2.7E-2</v>
      </c>
      <c r="AN362" s="241">
        <f>ROUNDUP(AN358/3,0)</f>
        <v>9</v>
      </c>
      <c r="AQ362" s="244">
        <f>AM362*I362+AL362</f>
        <v>3.8626145000000003</v>
      </c>
      <c r="AR362" s="244">
        <f t="shared" si="593"/>
        <v>0.38626145000000006</v>
      </c>
      <c r="AS362" s="245">
        <f t="shared" si="594"/>
        <v>3.25</v>
      </c>
      <c r="AT362" s="245">
        <f t="shared" si="595"/>
        <v>1.8747189875000001</v>
      </c>
      <c r="AU362" s="244">
        <f>1333*J359*POWER(10,-6)*10</f>
        <v>4.2655999999999996E-3</v>
      </c>
      <c r="AV362" s="245">
        <f t="shared" si="591"/>
        <v>9.3778605375000001</v>
      </c>
      <c r="AW362" s="246">
        <f t="shared" si="596"/>
        <v>1.6000000000000004E-6</v>
      </c>
      <c r="AX362" s="246">
        <f t="shared" si="597"/>
        <v>1.6000000000000004E-6</v>
      </c>
      <c r="AY362" s="246">
        <f t="shared" si="600"/>
        <v>1.5004576860000003E-5</v>
      </c>
    </row>
    <row r="363" spans="1:51" s="241" customFormat="1" x14ac:dyDescent="0.3">
      <c r="A363" s="48" t="s">
        <v>797</v>
      </c>
      <c r="B363" s="232" t="str">
        <f>B358</f>
        <v>Рефлюксная емкость поз. Е-302 Рег. №ТО-340(У),
Учетный номер – №43-20-4530 ОК(НХС) Заводской № APC-D-VE-1682,</v>
      </c>
      <c r="C363" s="53" t="s">
        <v>224</v>
      </c>
      <c r="D363" s="234" t="s">
        <v>223</v>
      </c>
      <c r="E363" s="247">
        <f>E362</f>
        <v>1.0000000000000001E-5</v>
      </c>
      <c r="F363" s="248">
        <f t="shared" si="599"/>
        <v>1</v>
      </c>
      <c r="G363" s="232">
        <v>4.0000000000000008E-2</v>
      </c>
      <c r="H363" s="236">
        <f t="shared" si="592"/>
        <v>4.0000000000000009E-7</v>
      </c>
      <c r="I363" s="249">
        <f>I361*0.15</f>
        <v>1.4645250000000001</v>
      </c>
      <c r="J363" s="238">
        <f>I363*0.25</f>
        <v>0.36613125000000002</v>
      </c>
      <c r="K363" s="253" t="s">
        <v>200</v>
      </c>
      <c r="L363" s="254">
        <v>22</v>
      </c>
      <c r="M363" s="241" t="str">
        <f t="shared" si="589"/>
        <v>С362</v>
      </c>
      <c r="N363" s="241" t="str">
        <f t="shared" si="589"/>
        <v>Рефлюксная емкость поз. Е-302 Рег. №ТО-340(У),
Учетный номер – №43-20-4530 ОК(НХС) Заводской № APC-D-VE-1682,</v>
      </c>
      <c r="O363" s="241" t="str">
        <f t="shared" si="590"/>
        <v>Частичное факел</v>
      </c>
      <c r="P363" s="241" t="s">
        <v>85</v>
      </c>
      <c r="Q363" s="241" t="s">
        <v>85</v>
      </c>
      <c r="R363" s="241" t="s">
        <v>85</v>
      </c>
      <c r="S363" s="241" t="s">
        <v>85</v>
      </c>
      <c r="T363" s="241" t="s">
        <v>85</v>
      </c>
      <c r="U363" s="241" t="s">
        <v>85</v>
      </c>
      <c r="V363" s="241" t="s">
        <v>85</v>
      </c>
      <c r="W363" s="241" t="s">
        <v>85</v>
      </c>
      <c r="X363" s="241" t="s">
        <v>85</v>
      </c>
      <c r="Y363" s="241">
        <v>15</v>
      </c>
      <c r="Z363" s="241">
        <v>3</v>
      </c>
      <c r="AA363" s="241" t="s">
        <v>85</v>
      </c>
      <c r="AB363" s="241" t="s">
        <v>85</v>
      </c>
      <c r="AC363" s="241" t="s">
        <v>85</v>
      </c>
      <c r="AD363" s="241" t="s">
        <v>85</v>
      </c>
      <c r="AE363" s="241" t="s">
        <v>85</v>
      </c>
      <c r="AF363" s="241" t="s">
        <v>85</v>
      </c>
      <c r="AG363" s="241" t="s">
        <v>85</v>
      </c>
      <c r="AH363" s="241" t="s">
        <v>85</v>
      </c>
      <c r="AI363" s="241" t="s">
        <v>85</v>
      </c>
      <c r="AJ363" s="241">
        <v>1</v>
      </c>
      <c r="AK363" s="241">
        <v>1</v>
      </c>
      <c r="AL363" s="241">
        <f t="shared" si="601"/>
        <v>3.5990000000000002</v>
      </c>
      <c r="AM363" s="241">
        <f>AM358</f>
        <v>2.7E-2</v>
      </c>
      <c r="AN363" s="241">
        <f>AN362</f>
        <v>9</v>
      </c>
      <c r="AQ363" s="244">
        <f t="shared" ref="AQ363:AQ364" si="602">AM363*I363+AL363</f>
        <v>3.638542175</v>
      </c>
      <c r="AR363" s="244">
        <f t="shared" si="593"/>
        <v>0.36385421750000002</v>
      </c>
      <c r="AS363" s="245">
        <f t="shared" si="594"/>
        <v>3.25</v>
      </c>
      <c r="AT363" s="245">
        <f t="shared" si="595"/>
        <v>1.8130990981249999</v>
      </c>
      <c r="AU363" s="244">
        <f>10068.2*J363*POWER(10,-6)</f>
        <v>3.6862826512500005E-3</v>
      </c>
      <c r="AV363" s="245">
        <f t="shared" si="591"/>
        <v>9.0691817732762505</v>
      </c>
      <c r="AW363" s="246">
        <f t="shared" si="596"/>
        <v>4.0000000000000009E-7</v>
      </c>
      <c r="AX363" s="246">
        <f t="shared" si="597"/>
        <v>4.0000000000000009E-7</v>
      </c>
      <c r="AY363" s="246">
        <f t="shared" si="600"/>
        <v>3.6276727093105011E-6</v>
      </c>
    </row>
    <row r="364" spans="1:51" s="241" customFormat="1" x14ac:dyDescent="0.3">
      <c r="A364" s="48" t="s">
        <v>798</v>
      </c>
      <c r="B364" s="232" t="str">
        <f>B358</f>
        <v>Рефлюксная емкость поз. Е-302 Рег. №ТО-340(У),
Учетный номер – №43-20-4530 ОК(НХС) Заводской № APC-D-VE-1682,</v>
      </c>
      <c r="C364" s="53" t="s">
        <v>225</v>
      </c>
      <c r="D364" s="234" t="s">
        <v>174</v>
      </c>
      <c r="E364" s="247">
        <f>E362</f>
        <v>1.0000000000000001E-5</v>
      </c>
      <c r="F364" s="248">
        <f t="shared" si="599"/>
        <v>1</v>
      </c>
      <c r="G364" s="232">
        <v>0.15200000000000002</v>
      </c>
      <c r="H364" s="236">
        <f t="shared" si="592"/>
        <v>1.5200000000000003E-6</v>
      </c>
      <c r="I364" s="249">
        <f>I361*0.15</f>
        <v>1.4645250000000001</v>
      </c>
      <c r="J364" s="238">
        <f>J363</f>
        <v>0.36613125000000002</v>
      </c>
      <c r="K364" s="250"/>
      <c r="L364" s="251"/>
      <c r="M364" s="241" t="str">
        <f t="shared" si="589"/>
        <v>С363</v>
      </c>
      <c r="N364" s="241" t="str">
        <f t="shared" si="589"/>
        <v>Рефлюксная емкость поз. Е-302 Рег. №ТО-340(У),
Учетный номер – №43-20-4530 ОК(НХС) Заводской № APC-D-VE-1682,</v>
      </c>
      <c r="O364" s="241" t="str">
        <f t="shared" si="590"/>
        <v>Частичное-пожар-вспышка</v>
      </c>
      <c r="P364" s="241" t="s">
        <v>85</v>
      </c>
      <c r="Q364" s="241" t="s">
        <v>85</v>
      </c>
      <c r="R364" s="241" t="s">
        <v>85</v>
      </c>
      <c r="S364" s="241" t="s">
        <v>85</v>
      </c>
      <c r="T364" s="241" t="s">
        <v>85</v>
      </c>
      <c r="U364" s="241" t="s">
        <v>85</v>
      </c>
      <c r="V364" s="241" t="s">
        <v>85</v>
      </c>
      <c r="W364" s="241" t="s">
        <v>85</v>
      </c>
      <c r="X364" s="241" t="s">
        <v>85</v>
      </c>
      <c r="Y364" s="241" t="s">
        <v>85</v>
      </c>
      <c r="Z364" s="241" t="s">
        <v>85</v>
      </c>
      <c r="AA364" s="241">
        <v>24.06</v>
      </c>
      <c r="AB364" s="241">
        <v>28.87</v>
      </c>
      <c r="AC364" s="241" t="s">
        <v>85</v>
      </c>
      <c r="AD364" s="241" t="s">
        <v>85</v>
      </c>
      <c r="AE364" s="241" t="s">
        <v>85</v>
      </c>
      <c r="AF364" s="241" t="s">
        <v>85</v>
      </c>
      <c r="AG364" s="241" t="s">
        <v>85</v>
      </c>
      <c r="AH364" s="241" t="s">
        <v>85</v>
      </c>
      <c r="AI364" s="241" t="s">
        <v>85</v>
      </c>
      <c r="AJ364" s="241">
        <v>2</v>
      </c>
      <c r="AK364" s="241">
        <v>3</v>
      </c>
      <c r="AL364" s="241">
        <f t="shared" si="601"/>
        <v>0.35990000000000005</v>
      </c>
      <c r="AM364" s="241">
        <f>AM358</f>
        <v>2.7E-2</v>
      </c>
      <c r="AN364" s="241">
        <f>ROUNDUP(AN358/3,0)</f>
        <v>9</v>
      </c>
      <c r="AQ364" s="244">
        <f t="shared" si="602"/>
        <v>0.39944217500000007</v>
      </c>
      <c r="AR364" s="244">
        <f t="shared" si="593"/>
        <v>3.9944217500000011E-2</v>
      </c>
      <c r="AS364" s="245">
        <f t="shared" si="594"/>
        <v>6.75</v>
      </c>
      <c r="AT364" s="245">
        <f t="shared" si="595"/>
        <v>1.7973465981250001</v>
      </c>
      <c r="AU364" s="244">
        <f>10068.2*J364*POWER(10,-6)</f>
        <v>3.6862826512500005E-3</v>
      </c>
      <c r="AV364" s="245">
        <f t="shared" si="591"/>
        <v>8.9904192732762507</v>
      </c>
      <c r="AW364" s="246">
        <f t="shared" si="596"/>
        <v>3.0400000000000005E-6</v>
      </c>
      <c r="AX364" s="246">
        <f t="shared" si="597"/>
        <v>4.5600000000000004E-6</v>
      </c>
      <c r="AY364" s="246">
        <f t="shared" si="600"/>
        <v>1.3665437295379904E-5</v>
      </c>
    </row>
    <row r="365" spans="1:51" s="241" customFormat="1" ht="15" thickBot="1" x14ac:dyDescent="0.35">
      <c r="A365" s="48" t="s">
        <v>799</v>
      </c>
      <c r="B365" s="232" t="str">
        <f>B358</f>
        <v>Рефлюксная емкость поз. Е-302 Рег. №ТО-340(У),
Учетный номер – №43-20-4530 ОК(НХС) Заводской № APC-D-VE-1682,</v>
      </c>
      <c r="C365" s="53" t="s">
        <v>228</v>
      </c>
      <c r="D365" s="234" t="s">
        <v>181</v>
      </c>
      <c r="E365" s="247">
        <f>E362</f>
        <v>1.0000000000000001E-5</v>
      </c>
      <c r="F365" s="248">
        <f t="shared" si="599"/>
        <v>1</v>
      </c>
      <c r="G365" s="232">
        <v>0.6080000000000001</v>
      </c>
      <c r="H365" s="236">
        <f t="shared" si="592"/>
        <v>6.0800000000000011E-6</v>
      </c>
      <c r="I365" s="249">
        <f>I361*0.15</f>
        <v>1.4645250000000001</v>
      </c>
      <c r="J365" s="238">
        <f>0.15*J363</f>
        <v>5.4919687500000001E-2</v>
      </c>
      <c r="K365" s="255"/>
      <c r="L365" s="256"/>
      <c r="M365" s="241" t="str">
        <f t="shared" si="589"/>
        <v>С364</v>
      </c>
      <c r="N365" s="241" t="str">
        <f t="shared" si="589"/>
        <v>Рефлюксная емкость поз. Е-302 Рег. №ТО-340(У),
Учетный номер – №43-20-4530 ОК(НХС) Заводской № APC-D-VE-1682,</v>
      </c>
      <c r="O365" s="241" t="str">
        <f t="shared" si="590"/>
        <v>Частичное-токси</v>
      </c>
      <c r="P365" s="241" t="s">
        <v>85</v>
      </c>
      <c r="Q365" s="241" t="s">
        <v>85</v>
      </c>
      <c r="R365" s="241" t="s">
        <v>85</v>
      </c>
      <c r="S365" s="241" t="s">
        <v>85</v>
      </c>
      <c r="T365" s="241" t="s">
        <v>85</v>
      </c>
      <c r="U365" s="241" t="s">
        <v>85</v>
      </c>
      <c r="V365" s="241" t="s">
        <v>85</v>
      </c>
      <c r="W365" s="241" t="s">
        <v>85</v>
      </c>
      <c r="X365" s="241" t="s">
        <v>85</v>
      </c>
      <c r="Y365" s="241" t="s">
        <v>85</v>
      </c>
      <c r="Z365" s="241" t="s">
        <v>85</v>
      </c>
      <c r="AA365" s="241" t="s">
        <v>85</v>
      </c>
      <c r="AB365" s="241" t="s">
        <v>85</v>
      </c>
      <c r="AC365" s="241">
        <v>6.9</v>
      </c>
      <c r="AD365" s="241">
        <v>20</v>
      </c>
      <c r="AE365" s="241" t="s">
        <v>85</v>
      </c>
      <c r="AF365" s="241" t="s">
        <v>85</v>
      </c>
      <c r="AG365" s="241" t="s">
        <v>85</v>
      </c>
      <c r="AH365" s="241" t="s">
        <v>85</v>
      </c>
      <c r="AI365" s="241" t="s">
        <v>85</v>
      </c>
      <c r="AJ365" s="241">
        <v>1</v>
      </c>
      <c r="AK365" s="241">
        <v>1</v>
      </c>
      <c r="AL365" s="241">
        <f t="shared" si="601"/>
        <v>0.35990000000000005</v>
      </c>
      <c r="AM365" s="241">
        <f>AM358</f>
        <v>2.7E-2</v>
      </c>
      <c r="AN365" s="241">
        <f>ROUNDUP(AN358/3,0)</f>
        <v>9</v>
      </c>
      <c r="AQ365" s="244">
        <f>AM365*I365*0.1+AL365</f>
        <v>0.36385421750000008</v>
      </c>
      <c r="AR365" s="244">
        <f t="shared" si="593"/>
        <v>3.6385421750000008E-2</v>
      </c>
      <c r="AS365" s="245">
        <f t="shared" si="594"/>
        <v>3.25</v>
      </c>
      <c r="AT365" s="245">
        <f t="shared" si="595"/>
        <v>0.91255990981250001</v>
      </c>
      <c r="AU365" s="244">
        <f>1333*J363*POWER(10,-6)</f>
        <v>4.8805295625000002E-4</v>
      </c>
      <c r="AV365" s="245">
        <f t="shared" si="591"/>
        <v>4.5632876020187503</v>
      </c>
      <c r="AW365" s="246">
        <f t="shared" si="596"/>
        <v>6.0800000000000011E-6</v>
      </c>
      <c r="AX365" s="246">
        <f t="shared" si="597"/>
        <v>6.0800000000000011E-6</v>
      </c>
      <c r="AY365" s="246">
        <f t="shared" si="600"/>
        <v>2.7744788620274007E-5</v>
      </c>
    </row>
    <row r="366" spans="1:51" s="241" customFormat="1" ht="15" thickBot="1" x14ac:dyDescent="0.35">
      <c r="A366" s="48" t="s">
        <v>800</v>
      </c>
      <c r="B366" s="296" t="str">
        <f>B358</f>
        <v>Рефлюксная емкость поз. Е-302 Рег. №ТО-340(У),
Учетный номер – №43-20-4530 ОК(НХС) Заводской № APC-D-VE-1682,</v>
      </c>
      <c r="C366" s="296" t="s">
        <v>354</v>
      </c>
      <c r="D366" s="296" t="s">
        <v>355</v>
      </c>
      <c r="E366" s="297">
        <v>2.5000000000000001E-5</v>
      </c>
      <c r="F366" s="248">
        <f t="shared" si="599"/>
        <v>1</v>
      </c>
      <c r="G366" s="296">
        <v>1</v>
      </c>
      <c r="H366" s="298">
        <f t="shared" si="592"/>
        <v>2.5000000000000001E-5</v>
      </c>
      <c r="I366" s="299">
        <f>I358</f>
        <v>65.09</v>
      </c>
      <c r="J366" s="299">
        <f>I366*0.07</f>
        <v>4.5563000000000002</v>
      </c>
      <c r="K366" s="296"/>
      <c r="L366" s="296"/>
      <c r="M366" s="300" t="str">
        <f t="shared" si="589"/>
        <v>С365</v>
      </c>
      <c r="N366" s="300"/>
      <c r="O366" s="300"/>
      <c r="P366" s="300">
        <v>19.8</v>
      </c>
      <c r="Q366" s="300">
        <v>27.5</v>
      </c>
      <c r="R366" s="300">
        <v>39.5</v>
      </c>
      <c r="S366" s="300">
        <v>73.8</v>
      </c>
      <c r="T366" s="300" t="s">
        <v>85</v>
      </c>
      <c r="U366" s="300" t="s">
        <v>85</v>
      </c>
      <c r="V366" s="300" t="s">
        <v>85</v>
      </c>
      <c r="W366" s="300" t="s">
        <v>85</v>
      </c>
      <c r="X366" s="300" t="s">
        <v>85</v>
      </c>
      <c r="Y366" s="300" t="s">
        <v>85</v>
      </c>
      <c r="Z366" s="300" t="s">
        <v>85</v>
      </c>
      <c r="AA366" s="300" t="s">
        <v>85</v>
      </c>
      <c r="AB366" s="300" t="s">
        <v>85</v>
      </c>
      <c r="AC366" s="300" t="s">
        <v>85</v>
      </c>
      <c r="AD366" s="300" t="s">
        <v>85</v>
      </c>
      <c r="AE366" s="300">
        <v>54</v>
      </c>
      <c r="AF366" s="300">
        <v>89</v>
      </c>
      <c r="AG366" s="300">
        <v>109.5</v>
      </c>
      <c r="AH366" s="300">
        <v>145</v>
      </c>
      <c r="AI366" s="241" t="s">
        <v>85</v>
      </c>
      <c r="AJ366" s="300">
        <v>1</v>
      </c>
      <c r="AK366" s="300">
        <v>2</v>
      </c>
      <c r="AL366" s="300">
        <f>AL358</f>
        <v>35.99</v>
      </c>
      <c r="AM366" s="300">
        <f>AM358</f>
        <v>2.7E-2</v>
      </c>
      <c r="AN366" s="300">
        <v>5</v>
      </c>
      <c r="AO366" s="300"/>
      <c r="AP366" s="300"/>
      <c r="AQ366" s="301">
        <f>AM366*I366+AL366</f>
        <v>37.747430000000001</v>
      </c>
      <c r="AR366" s="301">
        <f>0.1*AQ366</f>
        <v>3.7747430000000004</v>
      </c>
      <c r="AS366" s="302">
        <f>AJ366*3+0.25*AK366</f>
        <v>3.5</v>
      </c>
      <c r="AT366" s="302">
        <f>SUM(AQ366:AS366)/4</f>
        <v>11.255543250000001</v>
      </c>
      <c r="AU366" s="301">
        <f>10068.2*J366*POWER(10,-6)</f>
        <v>4.5873739660000003E-2</v>
      </c>
      <c r="AV366" s="302">
        <f t="shared" si="591"/>
        <v>56.32358998966</v>
      </c>
      <c r="AW366" s="303">
        <f>AJ366*H366</f>
        <v>2.5000000000000001E-5</v>
      </c>
      <c r="AX366" s="303">
        <f>H366*AK366</f>
        <v>5.0000000000000002E-5</v>
      </c>
      <c r="AY366" s="303">
        <f>H366*AV366</f>
        <v>1.4080897497415002E-3</v>
      </c>
    </row>
    <row r="367" spans="1:51" s="241" customFormat="1" ht="18" customHeight="1" x14ac:dyDescent="0.3">
      <c r="A367" s="48" t="s">
        <v>801</v>
      </c>
      <c r="B367" s="330" t="s">
        <v>385</v>
      </c>
      <c r="C367" s="53" t="s">
        <v>349</v>
      </c>
      <c r="D367" s="234" t="s">
        <v>350</v>
      </c>
      <c r="E367" s="235">
        <v>9.9999999999999995E-7</v>
      </c>
      <c r="F367" s="233">
        <v>1</v>
      </c>
      <c r="G367" s="232">
        <v>0.05</v>
      </c>
      <c r="H367" s="236">
        <f>E367*F367*G367</f>
        <v>4.9999999999999998E-8</v>
      </c>
      <c r="I367" s="237">
        <v>31.64</v>
      </c>
      <c r="J367" s="238">
        <f>0.13*I367</f>
        <v>4.1132</v>
      </c>
      <c r="K367" s="239" t="s">
        <v>184</v>
      </c>
      <c r="L367" s="240">
        <f>15*I367</f>
        <v>474.6</v>
      </c>
      <c r="M367" s="241" t="str">
        <f t="shared" ref="M367:N375" si="603">A367</f>
        <v>С366</v>
      </c>
      <c r="N367" s="241" t="str">
        <f t="shared" si="603"/>
        <v>Рефлюксная емкость поз. Е-305 Рег. №ТО-339(У),
Учетный номер – №43-20-4531 ОК(НХС) Заводской № 105824,</v>
      </c>
      <c r="O367" s="241" t="str">
        <f t="shared" ref="O367:O374" si="604">D367</f>
        <v>Полное-огенный шар</v>
      </c>
      <c r="P367" s="241" t="s">
        <v>85</v>
      </c>
      <c r="Q367" s="241" t="s">
        <v>85</v>
      </c>
      <c r="R367" s="241" t="s">
        <v>85</v>
      </c>
      <c r="S367" s="241" t="s">
        <v>85</v>
      </c>
      <c r="T367" s="241" t="s">
        <v>85</v>
      </c>
      <c r="U367" s="241" t="s">
        <v>85</v>
      </c>
      <c r="V367" s="241" t="s">
        <v>85</v>
      </c>
      <c r="W367" s="241" t="s">
        <v>85</v>
      </c>
      <c r="X367" s="241" t="s">
        <v>85</v>
      </c>
      <c r="Y367" s="241" t="s">
        <v>85</v>
      </c>
      <c r="Z367" s="241" t="s">
        <v>85</v>
      </c>
      <c r="AA367" s="241" t="s">
        <v>85</v>
      </c>
      <c r="AB367" s="241" t="s">
        <v>85</v>
      </c>
      <c r="AC367" s="241" t="s">
        <v>85</v>
      </c>
      <c r="AD367" s="241" t="s">
        <v>85</v>
      </c>
      <c r="AE367" s="241">
        <v>50.5</v>
      </c>
      <c r="AF367" s="241">
        <v>84.5</v>
      </c>
      <c r="AG367" s="241">
        <v>104.5</v>
      </c>
      <c r="AH367" s="241">
        <v>138.5</v>
      </c>
      <c r="AI367" s="241" t="s">
        <v>85</v>
      </c>
      <c r="AJ367" s="242">
        <v>2</v>
      </c>
      <c r="AK367" s="242">
        <v>5</v>
      </c>
      <c r="AL367" s="243">
        <v>7.36</v>
      </c>
      <c r="AM367" s="243">
        <v>2.5000000000000001E-2</v>
      </c>
      <c r="AN367" s="243">
        <v>5</v>
      </c>
      <c r="AQ367" s="244">
        <f>AM367*I367+AL367</f>
        <v>8.1509999999999998</v>
      </c>
      <c r="AR367" s="244">
        <f>0.1*AQ367</f>
        <v>0.81510000000000005</v>
      </c>
      <c r="AS367" s="245">
        <f>AJ367*3+0.25*AK367</f>
        <v>7.25</v>
      </c>
      <c r="AT367" s="245">
        <f>SUM(AQ367:AS367)/4</f>
        <v>4.0540249999999993</v>
      </c>
      <c r="AU367" s="244">
        <f>10068.2*J367*POWER(10,-6)</f>
        <v>4.141252024E-2</v>
      </c>
      <c r="AV367" s="245">
        <f t="shared" ref="AV367:AV375" si="605">AU367+AT367+AS367+AR367+AQ367</f>
        <v>20.311537520239998</v>
      </c>
      <c r="AW367" s="246">
        <f>AJ367*H367</f>
        <v>9.9999999999999995E-8</v>
      </c>
      <c r="AX367" s="246">
        <f>H367*AK367</f>
        <v>2.4999999999999999E-7</v>
      </c>
      <c r="AY367" s="246">
        <f>H367*AV367</f>
        <v>1.015576876012E-6</v>
      </c>
    </row>
    <row r="368" spans="1:51" s="241" customFormat="1" x14ac:dyDescent="0.3">
      <c r="A368" s="48" t="s">
        <v>802</v>
      </c>
      <c r="B368" s="232" t="str">
        <f>B367</f>
        <v>Рефлюксная емкость поз. Е-305 Рег. №ТО-339(У),
Учетный номер – №43-20-4531 ОК(НХС) Заводской № 105824,</v>
      </c>
      <c r="C368" s="53" t="s">
        <v>211</v>
      </c>
      <c r="D368" s="234" t="s">
        <v>63</v>
      </c>
      <c r="E368" s="247">
        <f>E367</f>
        <v>9.9999999999999995E-7</v>
      </c>
      <c r="F368" s="248">
        <f>F367</f>
        <v>1</v>
      </c>
      <c r="G368" s="232">
        <v>0.19</v>
      </c>
      <c r="H368" s="236">
        <f t="shared" ref="H368:H375" si="606">E368*F368*G368</f>
        <v>1.8999999999999998E-7</v>
      </c>
      <c r="I368" s="249">
        <f>I367</f>
        <v>31.64</v>
      </c>
      <c r="J368" s="257">
        <v>1.98</v>
      </c>
      <c r="K368" s="250" t="s">
        <v>185</v>
      </c>
      <c r="L368" s="251">
        <v>2</v>
      </c>
      <c r="M368" s="241" t="str">
        <f t="shared" si="603"/>
        <v>С367</v>
      </c>
      <c r="N368" s="241" t="str">
        <f t="shared" si="603"/>
        <v>Рефлюксная емкость поз. Е-305 Рег. №ТО-339(У),
Учетный номер – №43-20-4531 ОК(НХС) Заводской № 105824,</v>
      </c>
      <c r="O368" s="241" t="str">
        <f t="shared" si="604"/>
        <v>Полное-взрыв</v>
      </c>
      <c r="P368" s="241" t="s">
        <v>85</v>
      </c>
      <c r="Q368" s="241" t="s">
        <v>85</v>
      </c>
      <c r="R368" s="241" t="s">
        <v>85</v>
      </c>
      <c r="S368" s="241" t="s">
        <v>85</v>
      </c>
      <c r="T368" s="241">
        <v>0</v>
      </c>
      <c r="U368" s="241">
        <v>80.599999999999994</v>
      </c>
      <c r="V368" s="241">
        <v>229.1</v>
      </c>
      <c r="W368" s="241">
        <v>582.1</v>
      </c>
      <c r="X368" s="241">
        <v>983.6</v>
      </c>
      <c r="Y368" s="241" t="s">
        <v>85</v>
      </c>
      <c r="Z368" s="241" t="s">
        <v>85</v>
      </c>
      <c r="AA368" s="241" t="s">
        <v>85</v>
      </c>
      <c r="AB368" s="241" t="s">
        <v>85</v>
      </c>
      <c r="AC368" s="241" t="s">
        <v>85</v>
      </c>
      <c r="AD368" s="241" t="s">
        <v>85</v>
      </c>
      <c r="AE368" s="241" t="s">
        <v>85</v>
      </c>
      <c r="AF368" s="241" t="s">
        <v>85</v>
      </c>
      <c r="AG368" s="241" t="s">
        <v>85</v>
      </c>
      <c r="AH368" s="241" t="s">
        <v>85</v>
      </c>
      <c r="AI368" s="241" t="s">
        <v>85</v>
      </c>
      <c r="AJ368" s="242">
        <v>3</v>
      </c>
      <c r="AK368" s="242">
        <v>8</v>
      </c>
      <c r="AL368" s="241">
        <f>AL367</f>
        <v>7.36</v>
      </c>
      <c r="AM368" s="241">
        <f>AM367</f>
        <v>2.5000000000000001E-2</v>
      </c>
      <c r="AN368" s="241">
        <f>AN367</f>
        <v>5</v>
      </c>
      <c r="AQ368" s="244">
        <f>AM368*I368+AL368</f>
        <v>8.1509999999999998</v>
      </c>
      <c r="AR368" s="244">
        <f t="shared" ref="AR368:AR374" si="607">0.1*AQ368</f>
        <v>0.81510000000000005</v>
      </c>
      <c r="AS368" s="245">
        <f t="shared" ref="AS368:AS374" si="608">AJ368*3+0.25*AK368</f>
        <v>11</v>
      </c>
      <c r="AT368" s="245">
        <f t="shared" ref="AT368:AT374" si="609">SUM(AQ368:AS368)/4</f>
        <v>4.9915249999999993</v>
      </c>
      <c r="AU368" s="244">
        <f>10068.2*J368*POWER(10,-6)*10</f>
        <v>0.19935036</v>
      </c>
      <c r="AV368" s="245">
        <f t="shared" si="605"/>
        <v>25.156975360000001</v>
      </c>
      <c r="AW368" s="246">
        <f t="shared" ref="AW368:AW374" si="610">AJ368*H368</f>
        <v>5.6999999999999994E-7</v>
      </c>
      <c r="AX368" s="246">
        <f t="shared" ref="AX368:AX374" si="611">H368*AK368</f>
        <v>1.5199999999999998E-6</v>
      </c>
      <c r="AY368" s="246">
        <f t="shared" ref="AY368" si="612">H368*AV368</f>
        <v>4.7798253183999996E-6</v>
      </c>
    </row>
    <row r="369" spans="1:60" s="241" customFormat="1" x14ac:dyDescent="0.3">
      <c r="A369" s="48" t="s">
        <v>803</v>
      </c>
      <c r="B369" s="232" t="str">
        <f>B367</f>
        <v>Рефлюксная емкость поз. Е-305 Рег. №ТО-339(У),
Учетный номер – №43-20-4531 ОК(НХС) Заводской № 105824,</v>
      </c>
      <c r="C369" s="53" t="s">
        <v>254</v>
      </c>
      <c r="D369" s="234" t="s">
        <v>61</v>
      </c>
      <c r="E369" s="247">
        <f>E367</f>
        <v>9.9999999999999995E-7</v>
      </c>
      <c r="F369" s="248">
        <f t="shared" ref="F369:F375" si="613">F368</f>
        <v>1</v>
      </c>
      <c r="G369" s="232">
        <v>0.76</v>
      </c>
      <c r="H369" s="236">
        <f t="shared" si="606"/>
        <v>7.5999999999999992E-7</v>
      </c>
      <c r="I369" s="249">
        <f>I367</f>
        <v>31.64</v>
      </c>
      <c r="J369" s="238">
        <v>0</v>
      </c>
      <c r="K369" s="250" t="s">
        <v>186</v>
      </c>
      <c r="L369" s="251">
        <v>10</v>
      </c>
      <c r="M369" s="241" t="str">
        <f t="shared" si="603"/>
        <v>С368</v>
      </c>
      <c r="N369" s="241" t="str">
        <f t="shared" si="603"/>
        <v>Рефлюксная емкость поз. Е-305 Рег. №ТО-339(У),
Учетный номер – №43-20-4531 ОК(НХС) Заводской № 105824,</v>
      </c>
      <c r="O369" s="241" t="str">
        <f t="shared" si="604"/>
        <v>Полное-ликвидация</v>
      </c>
      <c r="P369" s="241" t="s">
        <v>85</v>
      </c>
      <c r="Q369" s="241" t="s">
        <v>85</v>
      </c>
      <c r="R369" s="241" t="s">
        <v>85</v>
      </c>
      <c r="S369" s="241" t="s">
        <v>85</v>
      </c>
      <c r="T369" s="241" t="s">
        <v>85</v>
      </c>
      <c r="U369" s="241" t="s">
        <v>85</v>
      </c>
      <c r="V369" s="241" t="s">
        <v>85</v>
      </c>
      <c r="W369" s="241" t="s">
        <v>85</v>
      </c>
      <c r="X369" s="241" t="s">
        <v>85</v>
      </c>
      <c r="Y369" s="241" t="s">
        <v>85</v>
      </c>
      <c r="Z369" s="241" t="s">
        <v>85</v>
      </c>
      <c r="AA369" s="241" t="s">
        <v>85</v>
      </c>
      <c r="AB369" s="241" t="s">
        <v>85</v>
      </c>
      <c r="AC369" s="241" t="s">
        <v>85</v>
      </c>
      <c r="AD369" s="241" t="s">
        <v>85</v>
      </c>
      <c r="AE369" s="241" t="s">
        <v>85</v>
      </c>
      <c r="AF369" s="241" t="s">
        <v>85</v>
      </c>
      <c r="AG369" s="241" t="s">
        <v>85</v>
      </c>
      <c r="AH369" s="241" t="s">
        <v>85</v>
      </c>
      <c r="AI369" s="241" t="s">
        <v>85</v>
      </c>
      <c r="AJ369" s="241">
        <v>0</v>
      </c>
      <c r="AK369" s="241">
        <v>0</v>
      </c>
      <c r="AL369" s="241">
        <f>AL367</f>
        <v>7.36</v>
      </c>
      <c r="AM369" s="241">
        <f>AM367</f>
        <v>2.5000000000000001E-2</v>
      </c>
      <c r="AN369" s="241">
        <f>AN367</f>
        <v>5</v>
      </c>
      <c r="AQ369" s="244">
        <f>AM369*I369*0.1+AL369</f>
        <v>7.4391000000000007</v>
      </c>
      <c r="AR369" s="244">
        <f t="shared" si="607"/>
        <v>0.74391000000000007</v>
      </c>
      <c r="AS369" s="245">
        <f t="shared" si="608"/>
        <v>0</v>
      </c>
      <c r="AT369" s="245">
        <f t="shared" si="609"/>
        <v>2.0457525000000003</v>
      </c>
      <c r="AU369" s="244">
        <f>1333*J367*POWER(10,-6)</f>
        <v>5.4828956E-3</v>
      </c>
      <c r="AV369" s="245">
        <f t="shared" si="605"/>
        <v>10.234245395600002</v>
      </c>
      <c r="AW369" s="246">
        <f t="shared" si="610"/>
        <v>0</v>
      </c>
      <c r="AX369" s="246">
        <f t="shared" si="611"/>
        <v>0</v>
      </c>
      <c r="AY369" s="246">
        <f>H369*AV369</f>
        <v>7.7780265006560015E-6</v>
      </c>
    </row>
    <row r="370" spans="1:60" s="241" customFormat="1" x14ac:dyDescent="0.3">
      <c r="A370" s="48" t="s">
        <v>804</v>
      </c>
      <c r="B370" s="232" t="str">
        <f>B367</f>
        <v>Рефлюксная емкость поз. Е-305 Рег. №ТО-339(У),
Учетный номер – №43-20-4531 ОК(НХС) Заводской № 105824,</v>
      </c>
      <c r="C370" s="53" t="s">
        <v>222</v>
      </c>
      <c r="D370" s="234" t="s">
        <v>223</v>
      </c>
      <c r="E370" s="235">
        <v>1.0000000000000001E-5</v>
      </c>
      <c r="F370" s="248">
        <f t="shared" si="613"/>
        <v>1</v>
      </c>
      <c r="G370" s="232">
        <v>4.0000000000000008E-2</v>
      </c>
      <c r="H370" s="236">
        <f t="shared" si="606"/>
        <v>4.0000000000000009E-7</v>
      </c>
      <c r="I370" s="249">
        <f>0.15*I367</f>
        <v>4.7459999999999996</v>
      </c>
      <c r="J370" s="238">
        <f>I370</f>
        <v>4.7459999999999996</v>
      </c>
      <c r="K370" s="250" t="s">
        <v>188</v>
      </c>
      <c r="L370" s="251">
        <v>45390</v>
      </c>
      <c r="M370" s="241" t="str">
        <f t="shared" si="603"/>
        <v>С369</v>
      </c>
      <c r="N370" s="241" t="str">
        <f t="shared" si="603"/>
        <v>Рефлюксная емкость поз. Е-305 Рег. №ТО-339(У),
Учетный номер – №43-20-4531 ОК(НХС) Заводской № 105824,</v>
      </c>
      <c r="O370" s="241" t="str">
        <f t="shared" si="604"/>
        <v>Частичное факел</v>
      </c>
      <c r="P370" s="241" t="s">
        <v>85</v>
      </c>
      <c r="Q370" s="241" t="s">
        <v>85</v>
      </c>
      <c r="R370" s="241" t="s">
        <v>85</v>
      </c>
      <c r="S370" s="241" t="s">
        <v>85</v>
      </c>
      <c r="T370" s="241" t="s">
        <v>85</v>
      </c>
      <c r="U370" s="241" t="s">
        <v>85</v>
      </c>
      <c r="V370" s="241" t="s">
        <v>85</v>
      </c>
      <c r="W370" s="241" t="s">
        <v>85</v>
      </c>
      <c r="X370" s="241" t="s">
        <v>85</v>
      </c>
      <c r="Y370" s="241">
        <v>37</v>
      </c>
      <c r="Z370" s="241">
        <v>6</v>
      </c>
      <c r="AA370" s="241" t="s">
        <v>85</v>
      </c>
      <c r="AB370" s="241" t="s">
        <v>85</v>
      </c>
      <c r="AC370" s="241" t="s">
        <v>85</v>
      </c>
      <c r="AD370" s="241" t="s">
        <v>85</v>
      </c>
      <c r="AE370" s="241" t="s">
        <v>85</v>
      </c>
      <c r="AF370" s="241" t="s">
        <v>85</v>
      </c>
      <c r="AG370" s="241" t="s">
        <v>85</v>
      </c>
      <c r="AH370" s="241" t="s">
        <v>85</v>
      </c>
      <c r="AI370" s="241" t="s">
        <v>85</v>
      </c>
      <c r="AJ370" s="241">
        <v>1</v>
      </c>
      <c r="AK370" s="241">
        <v>1</v>
      </c>
      <c r="AL370" s="241">
        <f>0.1*$AL367</f>
        <v>0.7360000000000001</v>
      </c>
      <c r="AM370" s="241">
        <f>AM368</f>
        <v>2.5000000000000001E-2</v>
      </c>
      <c r="AN370" s="241">
        <f>AN367</f>
        <v>5</v>
      </c>
      <c r="AQ370" s="244">
        <f>AM370*I370*0.1+AL370</f>
        <v>0.74786500000000011</v>
      </c>
      <c r="AR370" s="244">
        <f t="shared" si="607"/>
        <v>7.478650000000002E-2</v>
      </c>
      <c r="AS370" s="245">
        <f t="shared" si="608"/>
        <v>3.25</v>
      </c>
      <c r="AT370" s="245">
        <f t="shared" si="609"/>
        <v>1.018162875</v>
      </c>
      <c r="AU370" s="244">
        <f>10068.2*J370*POWER(10,-6)</f>
        <v>4.7783677199999999E-2</v>
      </c>
      <c r="AV370" s="245">
        <f t="shared" si="605"/>
        <v>5.1385980521999999</v>
      </c>
      <c r="AW370" s="246">
        <f t="shared" si="610"/>
        <v>4.0000000000000009E-7</v>
      </c>
      <c r="AX370" s="246">
        <f t="shared" si="611"/>
        <v>4.0000000000000009E-7</v>
      </c>
      <c r="AY370" s="246">
        <f t="shared" ref="AY370:AY374" si="614">H370*AV370</f>
        <v>2.0554392208800005E-6</v>
      </c>
    </row>
    <row r="371" spans="1:60" s="241" customFormat="1" x14ac:dyDescent="0.3">
      <c r="A371" s="48" t="s">
        <v>805</v>
      </c>
      <c r="B371" s="232" t="str">
        <f>B367</f>
        <v>Рефлюксная емкость поз. Е-305 Рег. №ТО-339(У),
Учетный номер – №43-20-4531 ОК(НХС) Заводской № 105824,</v>
      </c>
      <c r="C371" s="53" t="s">
        <v>255</v>
      </c>
      <c r="D371" s="234" t="s">
        <v>62</v>
      </c>
      <c r="E371" s="247">
        <f>E370</f>
        <v>1.0000000000000001E-5</v>
      </c>
      <c r="F371" s="248">
        <f t="shared" si="613"/>
        <v>1</v>
      </c>
      <c r="G371" s="232">
        <v>0.16000000000000003</v>
      </c>
      <c r="H371" s="236">
        <f t="shared" si="606"/>
        <v>1.6000000000000004E-6</v>
      </c>
      <c r="I371" s="249">
        <f>0.15*I367</f>
        <v>4.7459999999999996</v>
      </c>
      <c r="J371" s="238">
        <v>0</v>
      </c>
      <c r="K371" s="250" t="s">
        <v>189</v>
      </c>
      <c r="L371" s="251">
        <v>3</v>
      </c>
      <c r="M371" s="241" t="str">
        <f t="shared" si="603"/>
        <v>С370</v>
      </c>
      <c r="N371" s="241" t="str">
        <f t="shared" si="603"/>
        <v>Рефлюксная емкость поз. Е-305 Рег. №ТО-339(У),
Учетный номер – №43-20-4531 ОК(НХС) Заводской № 105824,</v>
      </c>
      <c r="O371" s="241" t="str">
        <f t="shared" si="604"/>
        <v>Частичное-ликвидация</v>
      </c>
      <c r="P371" s="241" t="s">
        <v>85</v>
      </c>
      <c r="Q371" s="241" t="s">
        <v>85</v>
      </c>
      <c r="R371" s="241" t="s">
        <v>85</v>
      </c>
      <c r="S371" s="241" t="s">
        <v>85</v>
      </c>
      <c r="T371" s="241" t="s">
        <v>85</v>
      </c>
      <c r="U371" s="241" t="s">
        <v>85</v>
      </c>
      <c r="V371" s="241" t="s">
        <v>85</v>
      </c>
      <c r="W371" s="241" t="s">
        <v>85</v>
      </c>
      <c r="X371" s="241" t="s">
        <v>85</v>
      </c>
      <c r="Y371" s="241" t="s">
        <v>85</v>
      </c>
      <c r="Z371" s="241" t="s">
        <v>85</v>
      </c>
      <c r="AA371" s="241" t="s">
        <v>85</v>
      </c>
      <c r="AB371" s="241" t="s">
        <v>85</v>
      </c>
      <c r="AC371" s="241" t="s">
        <v>85</v>
      </c>
      <c r="AD371" s="241" t="s">
        <v>85</v>
      </c>
      <c r="AE371" s="241" t="s">
        <v>85</v>
      </c>
      <c r="AF371" s="241" t="s">
        <v>85</v>
      </c>
      <c r="AG371" s="241" t="s">
        <v>85</v>
      </c>
      <c r="AH371" s="241" t="s">
        <v>85</v>
      </c>
      <c r="AI371" s="241" t="s">
        <v>85</v>
      </c>
      <c r="AJ371" s="241">
        <v>0</v>
      </c>
      <c r="AK371" s="241">
        <v>1</v>
      </c>
      <c r="AL371" s="241">
        <f t="shared" ref="AL371:AL374" si="615">0.1*$AL368</f>
        <v>0.7360000000000001</v>
      </c>
      <c r="AM371" s="241">
        <f>AM367</f>
        <v>2.5000000000000001E-2</v>
      </c>
      <c r="AN371" s="241">
        <f>ROUNDUP(AN367/3,0)</f>
        <v>2</v>
      </c>
      <c r="AQ371" s="244">
        <f>AM371*I371+AL371</f>
        <v>0.85465000000000013</v>
      </c>
      <c r="AR371" s="244">
        <f t="shared" si="607"/>
        <v>8.5465000000000013E-2</v>
      </c>
      <c r="AS371" s="245">
        <f t="shared" si="608"/>
        <v>0.25</v>
      </c>
      <c r="AT371" s="245">
        <f t="shared" si="609"/>
        <v>0.29752875000000001</v>
      </c>
      <c r="AU371" s="244">
        <f>1333*J368*POWER(10,-6)*10</f>
        <v>2.6393400000000001E-2</v>
      </c>
      <c r="AV371" s="245">
        <f t="shared" si="605"/>
        <v>1.5140371500000001</v>
      </c>
      <c r="AW371" s="246">
        <f t="shared" si="610"/>
        <v>0</v>
      </c>
      <c r="AX371" s="246">
        <f t="shared" si="611"/>
        <v>1.6000000000000004E-6</v>
      </c>
      <c r="AY371" s="246">
        <f t="shared" si="614"/>
        <v>2.4224594400000008E-6</v>
      </c>
    </row>
    <row r="372" spans="1:60" s="241" customFormat="1" x14ac:dyDescent="0.3">
      <c r="A372" s="48" t="s">
        <v>806</v>
      </c>
      <c r="B372" s="232" t="str">
        <f>B367</f>
        <v>Рефлюксная емкость поз. Е-305 Рег. №ТО-339(У),
Учетный номер – №43-20-4531 ОК(НХС) Заводской № 105824,</v>
      </c>
      <c r="C372" s="53" t="s">
        <v>224</v>
      </c>
      <c r="D372" s="234" t="s">
        <v>223</v>
      </c>
      <c r="E372" s="247">
        <f>E371</f>
        <v>1.0000000000000001E-5</v>
      </c>
      <c r="F372" s="248">
        <f t="shared" si="613"/>
        <v>1</v>
      </c>
      <c r="G372" s="232">
        <v>4.0000000000000008E-2</v>
      </c>
      <c r="H372" s="236">
        <f t="shared" si="606"/>
        <v>4.0000000000000009E-7</v>
      </c>
      <c r="I372" s="249">
        <f>I370*0.15</f>
        <v>0.71189999999999987</v>
      </c>
      <c r="J372" s="238">
        <f>I372</f>
        <v>0.71189999999999987</v>
      </c>
      <c r="K372" s="253" t="s">
        <v>200</v>
      </c>
      <c r="L372" s="254">
        <v>21</v>
      </c>
      <c r="M372" s="241" t="str">
        <f t="shared" si="603"/>
        <v>С371</v>
      </c>
      <c r="N372" s="241" t="str">
        <f t="shared" si="603"/>
        <v>Рефлюксная емкость поз. Е-305 Рег. №ТО-339(У),
Учетный номер – №43-20-4531 ОК(НХС) Заводской № 105824,</v>
      </c>
      <c r="O372" s="241" t="str">
        <f t="shared" si="604"/>
        <v>Частичное факел</v>
      </c>
      <c r="P372" s="241" t="s">
        <v>85</v>
      </c>
      <c r="Q372" s="241" t="s">
        <v>85</v>
      </c>
      <c r="R372" s="241" t="s">
        <v>85</v>
      </c>
      <c r="S372" s="241" t="s">
        <v>85</v>
      </c>
      <c r="T372" s="241" t="s">
        <v>85</v>
      </c>
      <c r="U372" s="241" t="s">
        <v>85</v>
      </c>
      <c r="V372" s="241" t="s">
        <v>85</v>
      </c>
      <c r="W372" s="241" t="s">
        <v>85</v>
      </c>
      <c r="X372" s="241" t="s">
        <v>85</v>
      </c>
      <c r="Y372" s="241">
        <v>11</v>
      </c>
      <c r="Z372" s="241">
        <v>2</v>
      </c>
      <c r="AA372" s="241" t="s">
        <v>85</v>
      </c>
      <c r="AB372" s="241" t="s">
        <v>85</v>
      </c>
      <c r="AC372" s="241" t="s">
        <v>85</v>
      </c>
      <c r="AD372" s="241" t="s">
        <v>85</v>
      </c>
      <c r="AE372" s="241" t="s">
        <v>85</v>
      </c>
      <c r="AF372" s="241" t="s">
        <v>85</v>
      </c>
      <c r="AG372" s="241" t="s">
        <v>85</v>
      </c>
      <c r="AH372" s="241" t="s">
        <v>85</v>
      </c>
      <c r="AI372" s="241" t="s">
        <v>85</v>
      </c>
      <c r="AJ372" s="241">
        <v>1</v>
      </c>
      <c r="AK372" s="241">
        <v>1</v>
      </c>
      <c r="AL372" s="241">
        <f t="shared" si="615"/>
        <v>0.7360000000000001</v>
      </c>
      <c r="AM372" s="241">
        <f>AM367</f>
        <v>2.5000000000000001E-2</v>
      </c>
      <c r="AN372" s="241">
        <f>AN371</f>
        <v>2</v>
      </c>
      <c r="AQ372" s="244">
        <f t="shared" ref="AQ372:AQ373" si="616">AM372*I372+AL372</f>
        <v>0.75379750000000012</v>
      </c>
      <c r="AR372" s="244">
        <f t="shared" si="607"/>
        <v>7.5379750000000023E-2</v>
      </c>
      <c r="AS372" s="245">
        <f t="shared" si="608"/>
        <v>3.25</v>
      </c>
      <c r="AT372" s="245">
        <f t="shared" si="609"/>
        <v>1.0197943125</v>
      </c>
      <c r="AU372" s="244">
        <f>10068.2*J372*POWER(10,-6)</f>
        <v>7.1675515799999989E-3</v>
      </c>
      <c r="AV372" s="245">
        <f t="shared" si="605"/>
        <v>5.1061391140800003</v>
      </c>
      <c r="AW372" s="246">
        <f t="shared" si="610"/>
        <v>4.0000000000000009E-7</v>
      </c>
      <c r="AX372" s="246">
        <f t="shared" si="611"/>
        <v>4.0000000000000009E-7</v>
      </c>
      <c r="AY372" s="246">
        <f t="shared" si="614"/>
        <v>2.0424556456320008E-6</v>
      </c>
    </row>
    <row r="373" spans="1:60" s="241" customFormat="1" x14ac:dyDescent="0.3">
      <c r="A373" s="48" t="s">
        <v>807</v>
      </c>
      <c r="B373" s="232" t="str">
        <f>B367</f>
        <v>Рефлюксная емкость поз. Е-305 Рег. №ТО-339(У),
Учетный номер – №43-20-4531 ОК(НХС) Заводской № 105824,</v>
      </c>
      <c r="C373" s="53" t="s">
        <v>225</v>
      </c>
      <c r="D373" s="234" t="s">
        <v>174</v>
      </c>
      <c r="E373" s="247">
        <f>E371</f>
        <v>1.0000000000000001E-5</v>
      </c>
      <c r="F373" s="248">
        <f t="shared" si="613"/>
        <v>1</v>
      </c>
      <c r="G373" s="232">
        <v>0.15200000000000002</v>
      </c>
      <c r="H373" s="236">
        <f t="shared" si="606"/>
        <v>1.5200000000000003E-6</v>
      </c>
      <c r="I373" s="249">
        <f>I370*0.15</f>
        <v>0.71189999999999987</v>
      </c>
      <c r="J373" s="238">
        <f>I373</f>
        <v>0.71189999999999987</v>
      </c>
      <c r="K373" s="250"/>
      <c r="L373" s="251"/>
      <c r="M373" s="241" t="str">
        <f t="shared" si="603"/>
        <v>С372</v>
      </c>
      <c r="N373" s="241" t="str">
        <f t="shared" si="603"/>
        <v>Рефлюксная емкость поз. Е-305 Рег. №ТО-339(У),
Учетный номер – №43-20-4531 ОК(НХС) Заводской № 105824,</v>
      </c>
      <c r="O373" s="241" t="str">
        <f t="shared" si="604"/>
        <v>Частичное-пожар-вспышка</v>
      </c>
      <c r="P373" s="241" t="s">
        <v>85</v>
      </c>
      <c r="Q373" s="241" t="s">
        <v>85</v>
      </c>
      <c r="R373" s="241" t="s">
        <v>85</v>
      </c>
      <c r="S373" s="241" t="s">
        <v>85</v>
      </c>
      <c r="T373" s="241" t="s">
        <v>85</v>
      </c>
      <c r="U373" s="241" t="s">
        <v>85</v>
      </c>
      <c r="V373" s="241" t="s">
        <v>85</v>
      </c>
      <c r="W373" s="241" t="s">
        <v>85</v>
      </c>
      <c r="X373" s="241" t="s">
        <v>85</v>
      </c>
      <c r="Y373" s="241" t="s">
        <v>85</v>
      </c>
      <c r="Z373" s="241" t="s">
        <v>85</v>
      </c>
      <c r="AA373" s="241">
        <v>29.96</v>
      </c>
      <c r="AB373" s="241">
        <v>35.950000000000003</v>
      </c>
      <c r="AC373" s="241" t="s">
        <v>85</v>
      </c>
      <c r="AD373" s="241" t="s">
        <v>85</v>
      </c>
      <c r="AE373" s="241" t="s">
        <v>85</v>
      </c>
      <c r="AF373" s="241" t="s">
        <v>85</v>
      </c>
      <c r="AG373" s="241" t="s">
        <v>85</v>
      </c>
      <c r="AH373" s="241" t="s">
        <v>85</v>
      </c>
      <c r="AI373" s="241" t="s">
        <v>85</v>
      </c>
      <c r="AJ373" s="241">
        <v>1</v>
      </c>
      <c r="AK373" s="241">
        <v>1</v>
      </c>
      <c r="AL373" s="241">
        <f t="shared" si="615"/>
        <v>7.3600000000000013E-2</v>
      </c>
      <c r="AM373" s="241">
        <f>AM367</f>
        <v>2.5000000000000001E-2</v>
      </c>
      <c r="AN373" s="241">
        <f>ROUNDUP(AN367/3,0)</f>
        <v>2</v>
      </c>
      <c r="AQ373" s="244">
        <f t="shared" si="616"/>
        <v>9.1397500000000007E-2</v>
      </c>
      <c r="AR373" s="244">
        <f t="shared" si="607"/>
        <v>9.1397500000000003E-3</v>
      </c>
      <c r="AS373" s="245">
        <f t="shared" si="608"/>
        <v>3.25</v>
      </c>
      <c r="AT373" s="245">
        <f t="shared" si="609"/>
        <v>0.83763431249999998</v>
      </c>
      <c r="AU373" s="244">
        <f>10068.2*J373*POWER(10,-6)</f>
        <v>7.1675515799999989E-3</v>
      </c>
      <c r="AV373" s="245">
        <f t="shared" si="605"/>
        <v>4.1953391140800003</v>
      </c>
      <c r="AW373" s="246">
        <f t="shared" si="610"/>
        <v>1.5200000000000003E-6</v>
      </c>
      <c r="AX373" s="246">
        <f t="shared" si="611"/>
        <v>1.5200000000000003E-6</v>
      </c>
      <c r="AY373" s="246">
        <f t="shared" si="614"/>
        <v>6.3769154534016011E-6</v>
      </c>
    </row>
    <row r="374" spans="1:60" s="241" customFormat="1" ht="15" thickBot="1" x14ac:dyDescent="0.35">
      <c r="A374" s="48" t="s">
        <v>808</v>
      </c>
      <c r="B374" s="232" t="str">
        <f>B367</f>
        <v>Рефлюксная емкость поз. Е-305 Рег. №ТО-339(У),
Учетный номер – №43-20-4531 ОК(НХС) Заводской № 105824,</v>
      </c>
      <c r="C374" s="53" t="s">
        <v>226</v>
      </c>
      <c r="D374" s="234" t="s">
        <v>62</v>
      </c>
      <c r="E374" s="247">
        <f>E371</f>
        <v>1.0000000000000001E-5</v>
      </c>
      <c r="F374" s="248">
        <f t="shared" si="613"/>
        <v>1</v>
      </c>
      <c r="G374" s="232">
        <v>0.6080000000000001</v>
      </c>
      <c r="H374" s="236">
        <f t="shared" si="606"/>
        <v>6.0800000000000011E-6</v>
      </c>
      <c r="I374" s="249">
        <f>I370*0.15</f>
        <v>0.71189999999999987</v>
      </c>
      <c r="J374" s="238">
        <v>0</v>
      </c>
      <c r="K374" s="255"/>
      <c r="L374" s="256"/>
      <c r="M374" s="241" t="str">
        <f t="shared" si="603"/>
        <v>С373</v>
      </c>
      <c r="N374" s="241" t="str">
        <f t="shared" si="603"/>
        <v>Рефлюксная емкость поз. Е-305 Рег. №ТО-339(У),
Учетный номер – №43-20-4531 ОК(НХС) Заводской № 105824,</v>
      </c>
      <c r="O374" s="241" t="str">
        <f t="shared" si="604"/>
        <v>Частичное-ликвидация</v>
      </c>
      <c r="P374" s="241" t="s">
        <v>85</v>
      </c>
      <c r="Q374" s="241" t="s">
        <v>85</v>
      </c>
      <c r="R374" s="241" t="s">
        <v>85</v>
      </c>
      <c r="S374" s="241" t="s">
        <v>85</v>
      </c>
      <c r="T374" s="241" t="s">
        <v>85</v>
      </c>
      <c r="U374" s="241" t="s">
        <v>85</v>
      </c>
      <c r="V374" s="241" t="s">
        <v>85</v>
      </c>
      <c r="W374" s="241" t="s">
        <v>85</v>
      </c>
      <c r="X374" s="241" t="s">
        <v>85</v>
      </c>
      <c r="Y374" s="241" t="s">
        <v>85</v>
      </c>
      <c r="Z374" s="241" t="s">
        <v>85</v>
      </c>
      <c r="AA374" s="241" t="s">
        <v>85</v>
      </c>
      <c r="AB374" s="241" t="s">
        <v>85</v>
      </c>
      <c r="AC374" s="241" t="s">
        <v>85</v>
      </c>
      <c r="AD374" s="241" t="s">
        <v>85</v>
      </c>
      <c r="AE374" s="241" t="s">
        <v>85</v>
      </c>
      <c r="AF374" s="241" t="s">
        <v>85</v>
      </c>
      <c r="AG374" s="241" t="s">
        <v>85</v>
      </c>
      <c r="AH374" s="241" t="s">
        <v>85</v>
      </c>
      <c r="AI374" s="241" t="s">
        <v>85</v>
      </c>
      <c r="AJ374" s="241">
        <v>0</v>
      </c>
      <c r="AK374" s="241">
        <v>0</v>
      </c>
      <c r="AL374" s="241">
        <f t="shared" si="615"/>
        <v>7.3600000000000013E-2</v>
      </c>
      <c r="AM374" s="241">
        <f>AM367</f>
        <v>2.5000000000000001E-2</v>
      </c>
      <c r="AN374" s="241">
        <f>ROUNDUP(AN367/3,0)</f>
        <v>2</v>
      </c>
      <c r="AQ374" s="244">
        <f>AM374*I374*0.1+AL374</f>
        <v>7.5379750000000009E-2</v>
      </c>
      <c r="AR374" s="244">
        <f t="shared" si="607"/>
        <v>7.5379750000000014E-3</v>
      </c>
      <c r="AS374" s="245">
        <f t="shared" si="608"/>
        <v>0</v>
      </c>
      <c r="AT374" s="245">
        <f t="shared" si="609"/>
        <v>2.0729431250000003E-2</v>
      </c>
      <c r="AU374" s="244">
        <f>1333*J372*POWER(10,-6)</f>
        <v>9.4896269999999972E-4</v>
      </c>
      <c r="AV374" s="245">
        <f t="shared" si="605"/>
        <v>0.10459611895000001</v>
      </c>
      <c r="AW374" s="246">
        <f t="shared" si="610"/>
        <v>0</v>
      </c>
      <c r="AX374" s="246">
        <f t="shared" si="611"/>
        <v>0</v>
      </c>
      <c r="AY374" s="246">
        <f t="shared" si="614"/>
        <v>6.3594440321600023E-7</v>
      </c>
    </row>
    <row r="375" spans="1:60" s="241" customFormat="1" ht="15" thickBot="1" x14ac:dyDescent="0.35">
      <c r="A375" s="48" t="s">
        <v>809</v>
      </c>
      <c r="B375" s="296" t="str">
        <f>B367</f>
        <v>Рефлюксная емкость поз. Е-305 Рег. №ТО-339(У),
Учетный номер – №43-20-4531 ОК(НХС) Заводской № 105824,</v>
      </c>
      <c r="C375" s="296" t="s">
        <v>354</v>
      </c>
      <c r="D375" s="296" t="s">
        <v>355</v>
      </c>
      <c r="E375" s="297">
        <v>2.5000000000000001E-5</v>
      </c>
      <c r="F375" s="248">
        <f t="shared" si="613"/>
        <v>1</v>
      </c>
      <c r="G375" s="296">
        <v>1</v>
      </c>
      <c r="H375" s="298">
        <f t="shared" si="606"/>
        <v>2.5000000000000001E-5</v>
      </c>
      <c r="I375" s="299">
        <f>I367</f>
        <v>31.64</v>
      </c>
      <c r="J375" s="299">
        <f>I375*0.2</f>
        <v>6.3280000000000003</v>
      </c>
      <c r="K375" s="296"/>
      <c r="L375" s="296"/>
      <c r="M375" s="300" t="str">
        <f t="shared" si="603"/>
        <v>С374</v>
      </c>
      <c r="N375" s="300"/>
      <c r="O375" s="300"/>
      <c r="P375" s="300">
        <v>18.399999999999999</v>
      </c>
      <c r="Q375" s="300">
        <v>25.5</v>
      </c>
      <c r="R375" s="300">
        <v>36.4</v>
      </c>
      <c r="S375" s="300">
        <v>67.900000000000006</v>
      </c>
      <c r="T375" s="300" t="s">
        <v>85</v>
      </c>
      <c r="U375" s="300" t="s">
        <v>85</v>
      </c>
      <c r="V375" s="300" t="s">
        <v>85</v>
      </c>
      <c r="W375" s="300" t="s">
        <v>85</v>
      </c>
      <c r="X375" s="300" t="s">
        <v>85</v>
      </c>
      <c r="Y375" s="300" t="s">
        <v>85</v>
      </c>
      <c r="Z375" s="300" t="s">
        <v>85</v>
      </c>
      <c r="AA375" s="300" t="s">
        <v>85</v>
      </c>
      <c r="AB375" s="300" t="s">
        <v>85</v>
      </c>
      <c r="AC375" s="300" t="s">
        <v>85</v>
      </c>
      <c r="AD375" s="300" t="s">
        <v>85</v>
      </c>
      <c r="AE375" s="300">
        <v>66.5</v>
      </c>
      <c r="AF375" s="300">
        <v>105</v>
      </c>
      <c r="AG375" s="300">
        <v>127.5</v>
      </c>
      <c r="AH375" s="300">
        <v>167.5</v>
      </c>
      <c r="AI375" s="241" t="s">
        <v>85</v>
      </c>
      <c r="AJ375" s="300">
        <v>1</v>
      </c>
      <c r="AK375" s="300">
        <v>2</v>
      </c>
      <c r="AL375" s="300">
        <f>AL367</f>
        <v>7.36</v>
      </c>
      <c r="AM375" s="300">
        <f>AM367</f>
        <v>2.5000000000000001E-2</v>
      </c>
      <c r="AN375" s="300">
        <v>5</v>
      </c>
      <c r="AO375" s="300"/>
      <c r="AP375" s="300"/>
      <c r="AQ375" s="301">
        <f>AM375*I375+AL375</f>
        <v>8.1509999999999998</v>
      </c>
      <c r="AR375" s="301">
        <f>0.1*AQ375</f>
        <v>0.81510000000000005</v>
      </c>
      <c r="AS375" s="302">
        <f>AJ375*3+0.25*AK375</f>
        <v>3.5</v>
      </c>
      <c r="AT375" s="302">
        <f>SUM(AQ375:AS375)/4</f>
        <v>3.1165249999999998</v>
      </c>
      <c r="AU375" s="301">
        <f>10068.2*J375*POWER(10,-6)</f>
        <v>6.3711569600000004E-2</v>
      </c>
      <c r="AV375" s="302">
        <f t="shared" si="605"/>
        <v>15.646336569599999</v>
      </c>
      <c r="AW375" s="303">
        <f>AJ375*H375</f>
        <v>2.5000000000000001E-5</v>
      </c>
      <c r="AX375" s="303">
        <f>H375*AK375</f>
        <v>5.0000000000000002E-5</v>
      </c>
      <c r="AY375" s="303">
        <f>H375*AV375</f>
        <v>3.9115841424000001E-4</v>
      </c>
    </row>
    <row r="376" spans="1:60" ht="18" customHeight="1" x14ac:dyDescent="0.3">
      <c r="A376" s="48" t="s">
        <v>810</v>
      </c>
      <c r="B376" s="163" t="s">
        <v>386</v>
      </c>
      <c r="C376" s="179" t="s">
        <v>191</v>
      </c>
      <c r="D376" s="49" t="s">
        <v>192</v>
      </c>
      <c r="E376" s="166">
        <v>9.9999999999999995E-8</v>
      </c>
      <c r="F376" s="163">
        <v>215</v>
      </c>
      <c r="G376" s="48">
        <v>0.2</v>
      </c>
      <c r="H376" s="50">
        <f>E376*F376*G376</f>
        <v>4.2999999999999995E-6</v>
      </c>
      <c r="I376" s="164">
        <v>3.69</v>
      </c>
      <c r="J376" s="169">
        <f>I376</f>
        <v>3.69</v>
      </c>
      <c r="K376" s="172" t="s">
        <v>184</v>
      </c>
      <c r="L376" s="177">
        <v>0</v>
      </c>
      <c r="M376" s="92" t="str">
        <f t="shared" ref="M376:N383" si="617">A376</f>
        <v>С375</v>
      </c>
      <c r="N376" s="92" t="str">
        <f t="shared" si="617"/>
        <v>Трубопровод природный газ Рег.№ТТ-242</v>
      </c>
      <c r="O376" s="92" t="str">
        <f t="shared" ref="O376:O383" si="618">D376</f>
        <v>Полное-факел</v>
      </c>
      <c r="P376" s="92" t="s">
        <v>85</v>
      </c>
      <c r="Q376" s="92" t="s">
        <v>85</v>
      </c>
      <c r="R376" s="92" t="s">
        <v>85</v>
      </c>
      <c r="S376" s="92" t="s">
        <v>85</v>
      </c>
      <c r="T376" s="92" t="s">
        <v>85</v>
      </c>
      <c r="U376" s="92" t="s">
        <v>85</v>
      </c>
      <c r="V376" s="92" t="s">
        <v>85</v>
      </c>
      <c r="W376" s="92" t="s">
        <v>85</v>
      </c>
      <c r="X376" s="92" t="s">
        <v>85</v>
      </c>
      <c r="Y376" s="92">
        <v>23</v>
      </c>
      <c r="Z376" s="92">
        <v>4</v>
      </c>
      <c r="AA376" s="92" t="s">
        <v>85</v>
      </c>
      <c r="AB376" s="92" t="s">
        <v>85</v>
      </c>
      <c r="AC376" s="92" t="s">
        <v>85</v>
      </c>
      <c r="AD376" s="92" t="s">
        <v>85</v>
      </c>
      <c r="AE376" s="92" t="s">
        <v>85</v>
      </c>
      <c r="AF376" s="92" t="s">
        <v>85</v>
      </c>
      <c r="AG376" s="92" t="s">
        <v>85</v>
      </c>
      <c r="AH376" s="92" t="s">
        <v>85</v>
      </c>
      <c r="AI376" t="s">
        <v>85</v>
      </c>
      <c r="AJ376" s="52">
        <v>2</v>
      </c>
      <c r="AK376" s="52">
        <v>3</v>
      </c>
      <c r="AL376" s="165">
        <v>0.59</v>
      </c>
      <c r="AM376" s="165">
        <v>2.7E-2</v>
      </c>
      <c r="AN376" s="165">
        <v>3</v>
      </c>
      <c r="AO376" s="92"/>
      <c r="AP376" s="92"/>
      <c r="AQ376" s="93">
        <f>AM376*I376+AL376</f>
        <v>0.68962999999999997</v>
      </c>
      <c r="AR376" s="93">
        <f>0.1*AQ376</f>
        <v>6.8962999999999997E-2</v>
      </c>
      <c r="AS376" s="94">
        <f>AJ376*3+0.25*AK376</f>
        <v>6.75</v>
      </c>
      <c r="AT376" s="94">
        <f>SUM(AQ376:AS376)/4</f>
        <v>1.8771482500000001</v>
      </c>
      <c r="AU376" s="93">
        <f>10068.2*J376*POWER(10,-6)</f>
        <v>3.7151658000000004E-2</v>
      </c>
      <c r="AV376" s="94">
        <f t="shared" ref="AV376:AV383" si="619">AU376+AT376+AS376+AR376+AQ376</f>
        <v>9.4228929079999997</v>
      </c>
      <c r="AW376" s="95">
        <f>AJ376*H376</f>
        <v>8.599999999999999E-6</v>
      </c>
      <c r="AX376" s="95">
        <f>H376*AK376</f>
        <v>1.2899999999999998E-5</v>
      </c>
      <c r="AY376" s="95">
        <f>H376*AV376</f>
        <v>4.0518439504399997E-5</v>
      </c>
      <c r="BB376" s="98">
        <f>SUM(AW376:AW418)</f>
        <v>1.3990356000000007E-3</v>
      </c>
      <c r="BC376" s="98">
        <f>SUM(AX376:AX418)</f>
        <v>2.3682571250000013E-2</v>
      </c>
      <c r="BD376" s="98">
        <f>BB376/85</f>
        <v>1.6459242352941185E-5</v>
      </c>
      <c r="BE376" s="98">
        <f>BC376/85</f>
        <v>2.7861848529411778E-4</v>
      </c>
      <c r="BH376" s="3">
        <f>MAX(AV376:AV416)</f>
        <v>29.737588080000002</v>
      </c>
    </row>
    <row r="377" spans="1:60" x14ac:dyDescent="0.3">
      <c r="A377" s="48" t="s">
        <v>811</v>
      </c>
      <c r="B377" s="48" t="str">
        <f>B376</f>
        <v>Трубопровод природный газ Рег.№ТТ-242</v>
      </c>
      <c r="C377" s="179" t="s">
        <v>169</v>
      </c>
      <c r="D377" s="49" t="s">
        <v>63</v>
      </c>
      <c r="E377" s="167">
        <f>E376</f>
        <v>9.9999999999999995E-8</v>
      </c>
      <c r="F377" s="168">
        <f>F376</f>
        <v>215</v>
      </c>
      <c r="G377" s="48">
        <v>0.1152</v>
      </c>
      <c r="H377" s="50">
        <f t="shared" ref="H377:H383" si="620">E377*F377*G377</f>
        <v>2.4767999999999997E-6</v>
      </c>
      <c r="I377" s="162">
        <f>I376</f>
        <v>3.69</v>
      </c>
      <c r="J377" s="180">
        <f>0.067*I376</f>
        <v>0.24723000000000001</v>
      </c>
      <c r="K377" s="174" t="s">
        <v>185</v>
      </c>
      <c r="L377" s="178">
        <v>4</v>
      </c>
      <c r="M377" s="92" t="str">
        <f t="shared" si="617"/>
        <v>С376</v>
      </c>
      <c r="N377" s="92" t="str">
        <f t="shared" si="617"/>
        <v>Трубопровод природный газ Рег.№ТТ-242</v>
      </c>
      <c r="O377" s="92" t="str">
        <f t="shared" si="618"/>
        <v>Полное-взрыв</v>
      </c>
      <c r="P377" s="92" t="s">
        <v>85</v>
      </c>
      <c r="Q377" s="92" t="s">
        <v>85</v>
      </c>
      <c r="R377" s="92" t="s">
        <v>85</v>
      </c>
      <c r="S377" s="92" t="s">
        <v>85</v>
      </c>
      <c r="T377" s="92">
        <v>0</v>
      </c>
      <c r="U377" s="92">
        <v>0</v>
      </c>
      <c r="V377" s="92">
        <v>58.1</v>
      </c>
      <c r="W377" s="92">
        <v>158.6</v>
      </c>
      <c r="X377" s="92">
        <v>272.10000000000002</v>
      </c>
      <c r="Y377" s="92" t="s">
        <v>85</v>
      </c>
      <c r="Z377" s="92" t="s">
        <v>85</v>
      </c>
      <c r="AA377" s="92" t="s">
        <v>85</v>
      </c>
      <c r="AB377" s="92" t="s">
        <v>85</v>
      </c>
      <c r="AC377" s="92" t="s">
        <v>85</v>
      </c>
      <c r="AD377" s="92" t="s">
        <v>85</v>
      </c>
      <c r="AE377" s="92" t="s">
        <v>85</v>
      </c>
      <c r="AF377" s="92" t="s">
        <v>85</v>
      </c>
      <c r="AG377" s="92" t="s">
        <v>85</v>
      </c>
      <c r="AH377" s="92" t="s">
        <v>85</v>
      </c>
      <c r="AI377" t="s">
        <v>85</v>
      </c>
      <c r="AJ377" s="52">
        <v>2</v>
      </c>
      <c r="AK377" s="52">
        <v>5</v>
      </c>
      <c r="AL377" s="92">
        <f>AL376</f>
        <v>0.59</v>
      </c>
      <c r="AM377" s="92">
        <f>AM376</f>
        <v>2.7E-2</v>
      </c>
      <c r="AN377" s="92">
        <f>AN376</f>
        <v>3</v>
      </c>
      <c r="AO377" s="92"/>
      <c r="AP377" s="92"/>
      <c r="AQ377" s="93">
        <f>AM377*I377+AL377</f>
        <v>0.68962999999999997</v>
      </c>
      <c r="AR377" s="93">
        <f t="shared" ref="AR377:AR383" si="621">0.1*AQ377</f>
        <v>6.8962999999999997E-2</v>
      </c>
      <c r="AS377" s="94">
        <f t="shared" ref="AS377:AS383" si="622">AJ377*3+0.25*AK377</f>
        <v>7.25</v>
      </c>
      <c r="AT377" s="94">
        <f t="shared" ref="AT377:AT383" si="623">SUM(AQ377:AS377)/4</f>
        <v>2.0021482499999999</v>
      </c>
      <c r="AU377" s="93">
        <f>10068.2*J377*POWER(10,-6)*10</f>
        <v>2.4891610859999996E-2</v>
      </c>
      <c r="AV377" s="94">
        <f t="shared" si="619"/>
        <v>10.03563286086</v>
      </c>
      <c r="AW377" s="95">
        <f t="shared" ref="AW377:AW383" si="624">AJ377*H377</f>
        <v>4.9535999999999995E-6</v>
      </c>
      <c r="AX377" s="95">
        <f t="shared" ref="AX377:AX383" si="625">H377*AK377</f>
        <v>1.2383999999999999E-5</v>
      </c>
      <c r="AY377" s="95">
        <f t="shared" ref="AY377:AY383" si="626">H377*AV377</f>
        <v>2.4856255469778043E-5</v>
      </c>
    </row>
    <row r="378" spans="1:60" x14ac:dyDescent="0.3">
      <c r="A378" s="48" t="s">
        <v>812</v>
      </c>
      <c r="B378" s="48" t="str">
        <f>B376</f>
        <v>Трубопровод природный газ Рег.№ТТ-242</v>
      </c>
      <c r="C378" s="179" t="s">
        <v>193</v>
      </c>
      <c r="D378" s="49" t="s">
        <v>194</v>
      </c>
      <c r="E378" s="167">
        <f>E376</f>
        <v>9.9999999999999995E-8</v>
      </c>
      <c r="F378" s="168">
        <f>F376</f>
        <v>215</v>
      </c>
      <c r="G378" s="48">
        <v>7.6799999999999993E-2</v>
      </c>
      <c r="H378" s="50">
        <f t="shared" si="620"/>
        <v>1.6511999999999998E-6</v>
      </c>
      <c r="I378" s="162">
        <f>I376</f>
        <v>3.69</v>
      </c>
      <c r="J378" s="169">
        <f>I376</f>
        <v>3.69</v>
      </c>
      <c r="K378" s="174" t="s">
        <v>186</v>
      </c>
      <c r="L378" s="178">
        <v>0</v>
      </c>
      <c r="M378" s="92" t="str">
        <f t="shared" si="617"/>
        <v>С377</v>
      </c>
      <c r="N378" s="92" t="str">
        <f t="shared" si="617"/>
        <v>Трубопровод природный газ Рег.№ТТ-242</v>
      </c>
      <c r="O378" s="92" t="str">
        <f t="shared" si="618"/>
        <v>Полное-вспышка</v>
      </c>
      <c r="P378" s="92" t="s">
        <v>85</v>
      </c>
      <c r="Q378" s="92" t="s">
        <v>85</v>
      </c>
      <c r="R378" s="92" t="s">
        <v>85</v>
      </c>
      <c r="S378" s="92" t="s">
        <v>85</v>
      </c>
      <c r="T378" s="92" t="s">
        <v>85</v>
      </c>
      <c r="U378" s="92" t="s">
        <v>85</v>
      </c>
      <c r="V378" s="92" t="s">
        <v>85</v>
      </c>
      <c r="W378" s="92" t="s">
        <v>85</v>
      </c>
      <c r="X378" s="92" t="s">
        <v>85</v>
      </c>
      <c r="Y378" s="92" t="s">
        <v>85</v>
      </c>
      <c r="Z378" s="92" t="s">
        <v>85</v>
      </c>
      <c r="AA378" s="92">
        <v>51.57</v>
      </c>
      <c r="AB378" s="92">
        <v>61.88</v>
      </c>
      <c r="AC378" s="92" t="s">
        <v>85</v>
      </c>
      <c r="AD378" s="92" t="s">
        <v>85</v>
      </c>
      <c r="AE378" s="92" t="s">
        <v>85</v>
      </c>
      <c r="AF378" s="92" t="s">
        <v>85</v>
      </c>
      <c r="AG378" s="92" t="s">
        <v>85</v>
      </c>
      <c r="AH378" s="92" t="s">
        <v>85</v>
      </c>
      <c r="AI378" t="s">
        <v>85</v>
      </c>
      <c r="AJ378" s="92">
        <v>0</v>
      </c>
      <c r="AK378" s="92">
        <v>0</v>
      </c>
      <c r="AL378" s="92">
        <f>AL376</f>
        <v>0.59</v>
      </c>
      <c r="AM378" s="92">
        <f>AM376</f>
        <v>2.7E-2</v>
      </c>
      <c r="AN378" s="92">
        <f>AN376</f>
        <v>3</v>
      </c>
      <c r="AO378" s="92"/>
      <c r="AP378" s="92"/>
      <c r="AQ378" s="93">
        <f>AM378*I378*0.1+AL378</f>
        <v>0.59996300000000002</v>
      </c>
      <c r="AR378" s="93">
        <f t="shared" si="621"/>
        <v>5.9996300000000002E-2</v>
      </c>
      <c r="AS378" s="94">
        <f t="shared" si="622"/>
        <v>0</v>
      </c>
      <c r="AT378" s="94">
        <f t="shared" si="623"/>
        <v>0.16498982500000001</v>
      </c>
      <c r="AU378" s="93">
        <f>1333*J376*POWER(10,-6)</f>
        <v>4.9187699999999994E-3</v>
      </c>
      <c r="AV378" s="94">
        <f t="shared" si="619"/>
        <v>0.82986789500000002</v>
      </c>
      <c r="AW378" s="95">
        <f t="shared" si="624"/>
        <v>0</v>
      </c>
      <c r="AX378" s="95">
        <f t="shared" si="625"/>
        <v>0</v>
      </c>
      <c r="AY378" s="95">
        <f t="shared" si="626"/>
        <v>1.3702778682239998E-6</v>
      </c>
    </row>
    <row r="379" spans="1:60" x14ac:dyDescent="0.3">
      <c r="A379" s="48" t="s">
        <v>813</v>
      </c>
      <c r="B379" s="48" t="str">
        <f>B376</f>
        <v>Трубопровод природный газ Рег.№ТТ-242</v>
      </c>
      <c r="C379" s="179" t="s">
        <v>170</v>
      </c>
      <c r="D379" s="49" t="s">
        <v>61</v>
      </c>
      <c r="E379" s="167">
        <f>E376</f>
        <v>9.9999999999999995E-8</v>
      </c>
      <c r="F379" s="168">
        <f>F376</f>
        <v>215</v>
      </c>
      <c r="G379" s="48">
        <v>0.60799999999999998</v>
      </c>
      <c r="H379" s="50">
        <f t="shared" si="620"/>
        <v>1.3071999999999998E-5</v>
      </c>
      <c r="I379" s="162">
        <f>I376</f>
        <v>3.69</v>
      </c>
      <c r="J379" s="171">
        <v>0</v>
      </c>
      <c r="K379" s="174" t="s">
        <v>188</v>
      </c>
      <c r="L379" s="178">
        <v>45390</v>
      </c>
      <c r="M379" s="92" t="str">
        <f t="shared" si="617"/>
        <v>С378</v>
      </c>
      <c r="N379" s="92" t="str">
        <f t="shared" si="617"/>
        <v>Трубопровод природный газ Рег.№ТТ-242</v>
      </c>
      <c r="O379" s="92" t="str">
        <f t="shared" si="618"/>
        <v>Полное-ликвидация</v>
      </c>
      <c r="P379" s="92" t="s">
        <v>85</v>
      </c>
      <c r="Q379" s="92" t="s">
        <v>85</v>
      </c>
      <c r="R379" s="92" t="s">
        <v>85</v>
      </c>
      <c r="S379" s="92" t="s">
        <v>85</v>
      </c>
      <c r="T379" s="92" t="s">
        <v>85</v>
      </c>
      <c r="U379" s="92" t="s">
        <v>85</v>
      </c>
      <c r="V379" s="92" t="s">
        <v>85</v>
      </c>
      <c r="W379" s="92" t="s">
        <v>85</v>
      </c>
      <c r="X379" s="92" t="s">
        <v>85</v>
      </c>
      <c r="Y379" s="92" t="s">
        <v>85</v>
      </c>
      <c r="Z379" s="92" t="s">
        <v>85</v>
      </c>
      <c r="AA379" s="92" t="s">
        <v>85</v>
      </c>
      <c r="AB379" s="92" t="s">
        <v>85</v>
      </c>
      <c r="AC379" s="92" t="s">
        <v>85</v>
      </c>
      <c r="AD379" s="92" t="s">
        <v>85</v>
      </c>
      <c r="AE379" s="92" t="s">
        <v>85</v>
      </c>
      <c r="AF379" s="92" t="s">
        <v>85</v>
      </c>
      <c r="AG379" s="92" t="s">
        <v>85</v>
      </c>
      <c r="AH379" s="92" t="s">
        <v>85</v>
      </c>
      <c r="AI379" t="s">
        <v>85</v>
      </c>
      <c r="AJ379" s="92">
        <v>0</v>
      </c>
      <c r="AK379" s="92">
        <v>0</v>
      </c>
      <c r="AL379" s="92">
        <f>AL376</f>
        <v>0.59</v>
      </c>
      <c r="AM379" s="92">
        <f>AM376</f>
        <v>2.7E-2</v>
      </c>
      <c r="AN379" s="92">
        <f>AN376</f>
        <v>3</v>
      </c>
      <c r="AO379" s="92"/>
      <c r="AP379" s="92"/>
      <c r="AQ379" s="93">
        <f>AM379*I379*0.1+AL379</f>
        <v>0.59996300000000002</v>
      </c>
      <c r="AR379" s="93">
        <f t="shared" si="621"/>
        <v>5.9996300000000002E-2</v>
      </c>
      <c r="AS379" s="94">
        <f t="shared" si="622"/>
        <v>0</v>
      </c>
      <c r="AT379" s="94">
        <f t="shared" si="623"/>
        <v>0.16498982500000001</v>
      </c>
      <c r="AU379" s="93">
        <f>1333*J377*POWER(10,-6)</f>
        <v>3.2955758999999999E-4</v>
      </c>
      <c r="AV379" s="94">
        <f t="shared" si="619"/>
        <v>0.82527868259000003</v>
      </c>
      <c r="AW379" s="95">
        <f t="shared" si="624"/>
        <v>0</v>
      </c>
      <c r="AX379" s="95">
        <f t="shared" si="625"/>
        <v>0</v>
      </c>
      <c r="AY379" s="95">
        <f t="shared" si="626"/>
        <v>1.0788042938816479E-5</v>
      </c>
    </row>
    <row r="380" spans="1:60" x14ac:dyDescent="0.3">
      <c r="A380" s="48" t="s">
        <v>814</v>
      </c>
      <c r="B380" s="48" t="str">
        <f>B376</f>
        <v>Трубопровод природный газ Рег.№ТТ-242</v>
      </c>
      <c r="C380" s="179" t="s">
        <v>195</v>
      </c>
      <c r="D380" s="49" t="s">
        <v>196</v>
      </c>
      <c r="E380" s="166">
        <v>4.9999999999999998E-7</v>
      </c>
      <c r="F380" s="168">
        <f>F376</f>
        <v>215</v>
      </c>
      <c r="G380" s="48">
        <v>3.5000000000000003E-2</v>
      </c>
      <c r="H380" s="50">
        <f t="shared" si="620"/>
        <v>3.7625000000000004E-6</v>
      </c>
      <c r="I380" s="162">
        <f>0.15*I376</f>
        <v>0.55349999999999999</v>
      </c>
      <c r="J380" s="169">
        <f>I380</f>
        <v>0.55349999999999999</v>
      </c>
      <c r="K380" s="174" t="s">
        <v>189</v>
      </c>
      <c r="L380" s="178">
        <v>3</v>
      </c>
      <c r="M380" s="92" t="str">
        <f t="shared" si="617"/>
        <v>С379</v>
      </c>
      <c r="N380" s="92" t="str">
        <f t="shared" si="617"/>
        <v>Трубопровод природный газ Рег.№ТТ-242</v>
      </c>
      <c r="O380" s="92" t="str">
        <f t="shared" si="618"/>
        <v>Частичное-факел</v>
      </c>
      <c r="P380" s="92" t="s">
        <v>85</v>
      </c>
      <c r="Q380" s="92" t="s">
        <v>85</v>
      </c>
      <c r="R380" s="92" t="s">
        <v>85</v>
      </c>
      <c r="S380" s="92" t="s">
        <v>85</v>
      </c>
      <c r="T380" s="92" t="s">
        <v>85</v>
      </c>
      <c r="U380" s="92" t="s">
        <v>85</v>
      </c>
      <c r="V380" s="92" t="s">
        <v>85</v>
      </c>
      <c r="W380" s="92" t="s">
        <v>85</v>
      </c>
      <c r="X380" s="92" t="s">
        <v>85</v>
      </c>
      <c r="Y380" s="92">
        <v>15</v>
      </c>
      <c r="Z380" s="92">
        <v>3</v>
      </c>
      <c r="AA380" s="92" t="s">
        <v>85</v>
      </c>
      <c r="AB380" s="92" t="s">
        <v>85</v>
      </c>
      <c r="AC380" s="92" t="s">
        <v>85</v>
      </c>
      <c r="AD380" s="92" t="s">
        <v>85</v>
      </c>
      <c r="AE380" s="92" t="s">
        <v>85</v>
      </c>
      <c r="AF380" s="92" t="s">
        <v>85</v>
      </c>
      <c r="AG380" s="92" t="s">
        <v>85</v>
      </c>
      <c r="AH380" s="92" t="s">
        <v>85</v>
      </c>
      <c r="AI380" t="s">
        <v>85</v>
      </c>
      <c r="AJ380" s="92">
        <v>0</v>
      </c>
      <c r="AK380" s="92">
        <v>2</v>
      </c>
      <c r="AL380" s="92">
        <f>0.1*$AL$2</f>
        <v>0.25</v>
      </c>
      <c r="AM380" s="92">
        <f>AM376</f>
        <v>2.7E-2</v>
      </c>
      <c r="AN380" s="92">
        <f>ROUNDUP(AN376/3,0)</f>
        <v>1</v>
      </c>
      <c r="AO380" s="92"/>
      <c r="AP380" s="92"/>
      <c r="AQ380" s="93">
        <f>AM380*I380+AL380</f>
        <v>0.26494450000000003</v>
      </c>
      <c r="AR380" s="93">
        <f t="shared" si="621"/>
        <v>2.6494450000000003E-2</v>
      </c>
      <c r="AS380" s="94">
        <f t="shared" si="622"/>
        <v>0.5</v>
      </c>
      <c r="AT380" s="94">
        <f t="shared" si="623"/>
        <v>0.19785973750000002</v>
      </c>
      <c r="AU380" s="93">
        <f>10068.2*J380*POWER(10,-6)</f>
        <v>5.5727486999999996E-3</v>
      </c>
      <c r="AV380" s="94">
        <f t="shared" si="619"/>
        <v>0.99487143620000007</v>
      </c>
      <c r="AW380" s="95">
        <f t="shared" si="624"/>
        <v>0</v>
      </c>
      <c r="AX380" s="95">
        <f t="shared" si="625"/>
        <v>7.5250000000000008E-6</v>
      </c>
      <c r="AY380" s="95">
        <f t="shared" si="626"/>
        <v>3.7432037787025007E-6</v>
      </c>
    </row>
    <row r="381" spans="1:60" x14ac:dyDescent="0.3">
      <c r="A381" s="48" t="s">
        <v>815</v>
      </c>
      <c r="B381" s="48" t="str">
        <f>B376</f>
        <v>Трубопровод природный газ Рег.№ТТ-242</v>
      </c>
      <c r="C381" s="179" t="s">
        <v>197</v>
      </c>
      <c r="D381" s="49" t="s">
        <v>198</v>
      </c>
      <c r="E381" s="167">
        <f>E380</f>
        <v>4.9999999999999998E-7</v>
      </c>
      <c r="F381" s="168">
        <f>F376</f>
        <v>215</v>
      </c>
      <c r="G381" s="48">
        <v>8.3000000000000001E-3</v>
      </c>
      <c r="H381" s="50">
        <f t="shared" si="620"/>
        <v>8.9225000000000001E-7</v>
      </c>
      <c r="I381" s="162">
        <f>I380</f>
        <v>0.55349999999999999</v>
      </c>
      <c r="J381" s="169">
        <f>J377*0.15</f>
        <v>3.7084499999999999E-2</v>
      </c>
      <c r="K381" s="173" t="s">
        <v>200</v>
      </c>
      <c r="L381" s="230">
        <v>4</v>
      </c>
      <c r="M381" s="92" t="str">
        <f t="shared" si="617"/>
        <v>С380</v>
      </c>
      <c r="N381" s="92" t="str">
        <f t="shared" si="617"/>
        <v>Трубопровод природный газ Рег.№ТТ-242</v>
      </c>
      <c r="O381" s="92" t="str">
        <f t="shared" si="618"/>
        <v>Частичное-взрыв</v>
      </c>
      <c r="P381" s="92" t="s">
        <v>85</v>
      </c>
      <c r="Q381" s="92" t="s">
        <v>85</v>
      </c>
      <c r="R381" s="92" t="s">
        <v>85</v>
      </c>
      <c r="S381" s="92" t="s">
        <v>85</v>
      </c>
      <c r="T381" s="92">
        <v>0</v>
      </c>
      <c r="U381" s="92">
        <v>0</v>
      </c>
      <c r="V381" s="92">
        <v>31.1</v>
      </c>
      <c r="W381" s="92">
        <v>84.1</v>
      </c>
      <c r="X381" s="92">
        <v>144.6</v>
      </c>
      <c r="Y381" s="92" t="s">
        <v>85</v>
      </c>
      <c r="Z381" s="92" t="s">
        <v>85</v>
      </c>
      <c r="AA381" s="92" t="s">
        <v>85</v>
      </c>
      <c r="AB381" s="92" t="s">
        <v>85</v>
      </c>
      <c r="AC381" s="92" t="s">
        <v>85</v>
      </c>
      <c r="AD381" s="92" t="s">
        <v>85</v>
      </c>
      <c r="AE381" s="92" t="s">
        <v>85</v>
      </c>
      <c r="AF381" s="92" t="s">
        <v>85</v>
      </c>
      <c r="AG381" s="92" t="s">
        <v>85</v>
      </c>
      <c r="AH381" s="92" t="s">
        <v>85</v>
      </c>
      <c r="AI381" t="s">
        <v>85</v>
      </c>
      <c r="AJ381" s="92">
        <v>0</v>
      </c>
      <c r="AK381" s="92">
        <v>1</v>
      </c>
      <c r="AL381" s="92">
        <f>0.1*$AL$2</f>
        <v>0.25</v>
      </c>
      <c r="AM381" s="92">
        <f>AM376</f>
        <v>2.7E-2</v>
      </c>
      <c r="AN381" s="92">
        <f>AN380</f>
        <v>1</v>
      </c>
      <c r="AO381" s="92"/>
      <c r="AP381" s="92"/>
      <c r="AQ381" s="93">
        <f t="shared" ref="AQ381:AQ382" si="627">AM381*I381+AL381</f>
        <v>0.26494450000000003</v>
      </c>
      <c r="AR381" s="93">
        <f t="shared" si="621"/>
        <v>2.6494450000000003E-2</v>
      </c>
      <c r="AS381" s="94">
        <f t="shared" si="622"/>
        <v>0.25</v>
      </c>
      <c r="AT381" s="94">
        <f t="shared" si="623"/>
        <v>0.13535973750000002</v>
      </c>
      <c r="AU381" s="93">
        <f>10068.2*J381*POWER(10,-6)*10</f>
        <v>3.7337416290000001E-3</v>
      </c>
      <c r="AV381" s="94">
        <f t="shared" si="619"/>
        <v>0.68053242912900003</v>
      </c>
      <c r="AW381" s="95">
        <f t="shared" si="624"/>
        <v>0</v>
      </c>
      <c r="AX381" s="95">
        <f t="shared" si="625"/>
        <v>8.9225000000000001E-7</v>
      </c>
      <c r="AY381" s="95">
        <f t="shared" si="626"/>
        <v>6.0720505989035023E-7</v>
      </c>
    </row>
    <row r="382" spans="1:60" x14ac:dyDescent="0.3">
      <c r="A382" s="48" t="s">
        <v>816</v>
      </c>
      <c r="B382" s="48" t="str">
        <f>B376</f>
        <v>Трубопровод природный газ Рег.№ТТ-242</v>
      </c>
      <c r="C382" s="179" t="s">
        <v>172</v>
      </c>
      <c r="D382" s="49" t="s">
        <v>174</v>
      </c>
      <c r="E382" s="167">
        <f>E380</f>
        <v>4.9999999999999998E-7</v>
      </c>
      <c r="F382" s="168">
        <f>F376</f>
        <v>215</v>
      </c>
      <c r="G382" s="48">
        <v>2.64E-2</v>
      </c>
      <c r="H382" s="50">
        <f t="shared" si="620"/>
        <v>2.8379999999999998E-6</v>
      </c>
      <c r="I382" s="162">
        <f>0.15*I376</f>
        <v>0.55349999999999999</v>
      </c>
      <c r="J382" s="169">
        <f>J378*0.15</f>
        <v>0.55349999999999999</v>
      </c>
      <c r="K382" s="174"/>
      <c r="L382" s="178"/>
      <c r="M382" s="92" t="str">
        <f t="shared" si="617"/>
        <v>С381</v>
      </c>
      <c r="N382" s="92" t="str">
        <f t="shared" si="617"/>
        <v>Трубопровод природный газ Рег.№ТТ-242</v>
      </c>
      <c r="O382" s="92" t="str">
        <f t="shared" si="618"/>
        <v>Частичное-пожар-вспышка</v>
      </c>
      <c r="P382" s="92" t="s">
        <v>85</v>
      </c>
      <c r="Q382" s="92" t="s">
        <v>85</v>
      </c>
      <c r="R382" s="92" t="s">
        <v>85</v>
      </c>
      <c r="S382" s="92" t="s">
        <v>85</v>
      </c>
      <c r="T382" s="92" t="s">
        <v>85</v>
      </c>
      <c r="U382" s="92" t="s">
        <v>85</v>
      </c>
      <c r="V382" s="92" t="s">
        <v>85</v>
      </c>
      <c r="W382" s="92" t="s">
        <v>85</v>
      </c>
      <c r="X382" s="92" t="s">
        <v>85</v>
      </c>
      <c r="Y382" s="92" t="s">
        <v>85</v>
      </c>
      <c r="Z382" s="92" t="s">
        <v>85</v>
      </c>
      <c r="AA382" s="92">
        <v>27.57</v>
      </c>
      <c r="AB382" s="92">
        <v>33.08</v>
      </c>
      <c r="AC382" s="92" t="s">
        <v>85</v>
      </c>
      <c r="AD382" s="92" t="s">
        <v>85</v>
      </c>
      <c r="AE382" s="92" t="s">
        <v>85</v>
      </c>
      <c r="AF382" s="92" t="s">
        <v>85</v>
      </c>
      <c r="AG382" s="92" t="s">
        <v>85</v>
      </c>
      <c r="AH382" s="92" t="s">
        <v>85</v>
      </c>
      <c r="AI382" t="s">
        <v>85</v>
      </c>
      <c r="AJ382" s="92">
        <v>0</v>
      </c>
      <c r="AK382" s="92">
        <v>1</v>
      </c>
      <c r="AL382" s="92">
        <f>0.1*$AL$2</f>
        <v>0.25</v>
      </c>
      <c r="AM382" s="92">
        <f>AM376</f>
        <v>2.7E-2</v>
      </c>
      <c r="AN382" s="92">
        <f>ROUNDUP(AN376/3,0)</f>
        <v>1</v>
      </c>
      <c r="AO382" s="92"/>
      <c r="AP382" s="92"/>
      <c r="AQ382" s="93">
        <f t="shared" si="627"/>
        <v>0.26494450000000003</v>
      </c>
      <c r="AR382" s="93">
        <f t="shared" si="621"/>
        <v>2.6494450000000003E-2</v>
      </c>
      <c r="AS382" s="94">
        <f t="shared" si="622"/>
        <v>0.25</v>
      </c>
      <c r="AT382" s="94">
        <f t="shared" si="623"/>
        <v>0.13535973750000002</v>
      </c>
      <c r="AU382" s="93">
        <f>10068.2*J382*POWER(10,-6)*10</f>
        <v>5.5727486999999992E-2</v>
      </c>
      <c r="AV382" s="94">
        <f t="shared" si="619"/>
        <v>0.73252617450000002</v>
      </c>
      <c r="AW382" s="95">
        <f t="shared" si="624"/>
        <v>0</v>
      </c>
      <c r="AX382" s="95">
        <f t="shared" si="625"/>
        <v>2.8379999999999998E-6</v>
      </c>
      <c r="AY382" s="95">
        <f t="shared" si="626"/>
        <v>2.0789092832309999E-6</v>
      </c>
    </row>
    <row r="383" spans="1:60" ht="15" thickBot="1" x14ac:dyDescent="0.35">
      <c r="A383" s="48" t="s">
        <v>817</v>
      </c>
      <c r="B383" s="48" t="str">
        <f>B376</f>
        <v>Трубопровод природный газ Рег.№ТТ-242</v>
      </c>
      <c r="C383" s="179" t="s">
        <v>173</v>
      </c>
      <c r="D383" s="49" t="s">
        <v>62</v>
      </c>
      <c r="E383" s="167">
        <f>E380</f>
        <v>4.9999999999999998E-7</v>
      </c>
      <c r="F383" s="168">
        <f>F376</f>
        <v>215</v>
      </c>
      <c r="G383" s="48">
        <v>0.93030000000000002</v>
      </c>
      <c r="H383" s="50">
        <f t="shared" si="620"/>
        <v>1.0000725E-4</v>
      </c>
      <c r="I383" s="162">
        <f>0.15*I376</f>
        <v>0.55349999999999999</v>
      </c>
      <c r="J383" s="171">
        <v>0</v>
      </c>
      <c r="K383" s="175"/>
      <c r="L383" s="176"/>
      <c r="M383" s="92" t="str">
        <f t="shared" si="617"/>
        <v>С382</v>
      </c>
      <c r="N383" s="92" t="str">
        <f t="shared" si="617"/>
        <v>Трубопровод природный газ Рег.№ТТ-242</v>
      </c>
      <c r="O383" s="92" t="str">
        <f t="shared" si="618"/>
        <v>Частичное-ликвидация</v>
      </c>
      <c r="P383" s="92" t="s">
        <v>85</v>
      </c>
      <c r="Q383" s="92" t="s">
        <v>85</v>
      </c>
      <c r="R383" s="92" t="s">
        <v>85</v>
      </c>
      <c r="S383" s="92" t="s">
        <v>85</v>
      </c>
      <c r="T383" s="92" t="s">
        <v>85</v>
      </c>
      <c r="U383" s="92" t="s">
        <v>85</v>
      </c>
      <c r="V383" s="92" t="s">
        <v>85</v>
      </c>
      <c r="W383" s="92" t="s">
        <v>85</v>
      </c>
      <c r="X383" s="92" t="s">
        <v>85</v>
      </c>
      <c r="Y383" s="92" t="s">
        <v>85</v>
      </c>
      <c r="Z383" s="92" t="s">
        <v>85</v>
      </c>
      <c r="AA383" s="92" t="s">
        <v>85</v>
      </c>
      <c r="AB383" s="92" t="s">
        <v>85</v>
      </c>
      <c r="AC383" s="92" t="s">
        <v>85</v>
      </c>
      <c r="AD383" s="92" t="s">
        <v>85</v>
      </c>
      <c r="AE383" s="92" t="s">
        <v>85</v>
      </c>
      <c r="AF383" s="92" t="s">
        <v>85</v>
      </c>
      <c r="AG383" s="92" t="s">
        <v>85</v>
      </c>
      <c r="AH383" s="92" t="s">
        <v>85</v>
      </c>
      <c r="AI383" t="s">
        <v>85</v>
      </c>
      <c r="AJ383" s="92">
        <v>0</v>
      </c>
      <c r="AK383" s="92">
        <v>0</v>
      </c>
      <c r="AL383" s="92">
        <f>0.1*$AL$2</f>
        <v>0.25</v>
      </c>
      <c r="AM383" s="92">
        <f>AM376</f>
        <v>2.7E-2</v>
      </c>
      <c r="AN383" s="92">
        <f>ROUNDUP(AN376/3,0)</f>
        <v>1</v>
      </c>
      <c r="AO383" s="92"/>
      <c r="AP383" s="92"/>
      <c r="AQ383" s="93">
        <f>AM383*I383*0.1+AL383</f>
        <v>0.25149444999999998</v>
      </c>
      <c r="AR383" s="93">
        <f t="shared" si="621"/>
        <v>2.5149444999999999E-2</v>
      </c>
      <c r="AS383" s="94">
        <f t="shared" si="622"/>
        <v>0</v>
      </c>
      <c r="AT383" s="94">
        <f t="shared" si="623"/>
        <v>6.9160973749999993E-2</v>
      </c>
      <c r="AU383" s="93">
        <f>1333*J382*POWER(10,-6)</f>
        <v>7.3781550000000002E-4</v>
      </c>
      <c r="AV383" s="94">
        <f t="shared" si="619"/>
        <v>0.34654268425000001</v>
      </c>
      <c r="AW383" s="95">
        <f t="shared" si="624"/>
        <v>0</v>
      </c>
      <c r="AX383" s="95">
        <f t="shared" si="625"/>
        <v>0</v>
      </c>
      <c r="AY383" s="95">
        <f t="shared" si="626"/>
        <v>3.4656780859460813E-5</v>
      </c>
    </row>
    <row r="384" spans="1:60" ht="15" thickBot="1" x14ac:dyDescent="0.35">
      <c r="A384" s="48" t="s">
        <v>818</v>
      </c>
      <c r="B384" s="311" t="s">
        <v>388</v>
      </c>
      <c r="C384" s="179" t="s">
        <v>168</v>
      </c>
      <c r="D384" s="49" t="s">
        <v>60</v>
      </c>
      <c r="E384" s="166">
        <v>1.0000000000000001E-5</v>
      </c>
      <c r="F384" s="163">
        <v>156</v>
      </c>
      <c r="G384" s="48">
        <v>0.2</v>
      </c>
      <c r="H384" s="50">
        <f>E384*F384*G384</f>
        <v>3.1200000000000005E-4</v>
      </c>
      <c r="I384" s="164">
        <v>1.8</v>
      </c>
      <c r="J384" s="169">
        <f>I384</f>
        <v>1.8</v>
      </c>
      <c r="K384" s="172" t="s">
        <v>184</v>
      </c>
      <c r="L384" s="177">
        <f>I384*20</f>
        <v>36</v>
      </c>
      <c r="M384" s="92" t="str">
        <f t="shared" ref="M384:N389" si="628">A384</f>
        <v>С383</v>
      </c>
      <c r="N384" s="92" t="str">
        <f t="shared" si="628"/>
        <v>Трубопровод углеводородного конденсата Рег.№ТТ-107</v>
      </c>
      <c r="O384" s="92" t="str">
        <f t="shared" ref="O384:O389" si="629">D384</f>
        <v>Полное-пожар</v>
      </c>
      <c r="P384" s="92">
        <v>12.7</v>
      </c>
      <c r="Q384" s="92">
        <v>16.5</v>
      </c>
      <c r="R384" s="92">
        <v>22</v>
      </c>
      <c r="S384" s="92">
        <v>38.6</v>
      </c>
      <c r="T384" s="92" t="s">
        <v>85</v>
      </c>
      <c r="U384" s="92" t="s">
        <v>85</v>
      </c>
      <c r="V384" s="92" t="s">
        <v>85</v>
      </c>
      <c r="W384" s="92" t="s">
        <v>85</v>
      </c>
      <c r="X384" s="92" t="s">
        <v>85</v>
      </c>
      <c r="Y384" s="92" t="s">
        <v>85</v>
      </c>
      <c r="Z384" s="92" t="s">
        <v>85</v>
      </c>
      <c r="AA384" s="92" t="s">
        <v>85</v>
      </c>
      <c r="AB384" s="92" t="s">
        <v>85</v>
      </c>
      <c r="AC384" s="92" t="s">
        <v>85</v>
      </c>
      <c r="AD384" s="92" t="s">
        <v>85</v>
      </c>
      <c r="AE384" s="92" t="s">
        <v>85</v>
      </c>
      <c r="AF384" s="92" t="s">
        <v>85</v>
      </c>
      <c r="AG384" s="92" t="s">
        <v>85</v>
      </c>
      <c r="AH384" s="92" t="s">
        <v>85</v>
      </c>
      <c r="AI384" t="s">
        <v>85</v>
      </c>
      <c r="AJ384" s="52">
        <v>1</v>
      </c>
      <c r="AK384" s="52">
        <v>2</v>
      </c>
      <c r="AL384" s="165">
        <v>1.26</v>
      </c>
      <c r="AM384" s="165">
        <v>2.7E-2</v>
      </c>
      <c r="AN384" s="165">
        <v>3</v>
      </c>
      <c r="AO384" s="92"/>
      <c r="AP384" s="92"/>
      <c r="AQ384" s="93">
        <f>AM384*I384+AL384</f>
        <v>1.3086</v>
      </c>
      <c r="AR384" s="93">
        <f>0.1*AQ384</f>
        <v>0.13086</v>
      </c>
      <c r="AS384" s="94">
        <f>AJ384*3+0.25*AK384</f>
        <v>3.5</v>
      </c>
      <c r="AT384" s="94">
        <f>SUM(AQ384:AS384)/4</f>
        <v>1.2348650000000001</v>
      </c>
      <c r="AU384" s="93">
        <f>10068.2*J384*POWER(10,-6)</f>
        <v>1.8122760000000002E-2</v>
      </c>
      <c r="AV384" s="94">
        <f t="shared" ref="AV384:AV389" si="630">AU384+AT384+AS384+AR384+AQ384</f>
        <v>6.1924477600000003</v>
      </c>
      <c r="AW384" s="95">
        <f>AJ384*H384</f>
        <v>3.1200000000000005E-4</v>
      </c>
      <c r="AX384" s="95">
        <f>H384*AK384</f>
        <v>6.240000000000001E-4</v>
      </c>
      <c r="AY384" s="95">
        <f>H384*AV384</f>
        <v>1.9320437011200004E-3</v>
      </c>
    </row>
    <row r="385" spans="1:51" ht="15" thickBot="1" x14ac:dyDescent="0.35">
      <c r="A385" s="48" t="s">
        <v>819</v>
      </c>
      <c r="B385" s="48" t="str">
        <f>B384</f>
        <v>Трубопровод углеводородного конденсата Рег.№ТТ-107</v>
      </c>
      <c r="C385" s="179" t="s">
        <v>169</v>
      </c>
      <c r="D385" s="49" t="s">
        <v>63</v>
      </c>
      <c r="E385" s="167">
        <f>E384</f>
        <v>1.0000000000000001E-5</v>
      </c>
      <c r="F385" s="168">
        <f>F384</f>
        <v>156</v>
      </c>
      <c r="G385" s="48">
        <v>0.04</v>
      </c>
      <c r="H385" s="50">
        <f t="shared" ref="H385:H389" si="631">E385*F385*G385</f>
        <v>6.2400000000000012E-5</v>
      </c>
      <c r="I385" s="162">
        <f>I384</f>
        <v>1.8</v>
      </c>
      <c r="J385" s="170">
        <v>5.8000000000000003E-2</v>
      </c>
      <c r="K385" s="172" t="s">
        <v>185</v>
      </c>
      <c r="L385" s="177">
        <v>0</v>
      </c>
      <c r="M385" s="92" t="str">
        <f t="shared" si="628"/>
        <v>С384</v>
      </c>
      <c r="N385" s="92" t="str">
        <f t="shared" si="628"/>
        <v>Трубопровод углеводородного конденсата Рег.№ТТ-107</v>
      </c>
      <c r="O385" s="92" t="str">
        <f t="shared" si="629"/>
        <v>Полное-взрыв</v>
      </c>
      <c r="P385" s="92" t="s">
        <v>85</v>
      </c>
      <c r="Q385" s="92" t="s">
        <v>85</v>
      </c>
      <c r="R385" s="92" t="s">
        <v>85</v>
      </c>
      <c r="S385" s="92" t="s">
        <v>85</v>
      </c>
      <c r="T385" s="92">
        <v>0</v>
      </c>
      <c r="U385" s="92">
        <v>0</v>
      </c>
      <c r="V385" s="92">
        <v>36.1</v>
      </c>
      <c r="W385" s="92">
        <v>98.1</v>
      </c>
      <c r="X385" s="92">
        <v>167.6</v>
      </c>
      <c r="Y385" s="92" t="s">
        <v>85</v>
      </c>
      <c r="Z385" s="92" t="s">
        <v>85</v>
      </c>
      <c r="AA385" s="92" t="s">
        <v>85</v>
      </c>
      <c r="AB385" s="92" t="s">
        <v>85</v>
      </c>
      <c r="AC385" s="92" t="s">
        <v>85</v>
      </c>
      <c r="AD385" s="92" t="s">
        <v>85</v>
      </c>
      <c r="AE385" s="92" t="s">
        <v>85</v>
      </c>
      <c r="AF385" s="92" t="s">
        <v>85</v>
      </c>
      <c r="AG385" s="92" t="s">
        <v>85</v>
      </c>
      <c r="AH385" s="92" t="s">
        <v>85</v>
      </c>
      <c r="AI385" t="s">
        <v>85</v>
      </c>
      <c r="AJ385" s="52">
        <v>2</v>
      </c>
      <c r="AK385" s="52">
        <v>2</v>
      </c>
      <c r="AL385" s="92">
        <f>AL384</f>
        <v>1.26</v>
      </c>
      <c r="AM385" s="92">
        <f>AM384</f>
        <v>2.7E-2</v>
      </c>
      <c r="AN385" s="92">
        <f>AN384</f>
        <v>3</v>
      </c>
      <c r="AO385" s="92"/>
      <c r="AP385" s="92"/>
      <c r="AQ385" s="93">
        <f>AM385*I385+AL385</f>
        <v>1.3086</v>
      </c>
      <c r="AR385" s="93">
        <f t="shared" ref="AR385:AR389" si="632">0.1*AQ385</f>
        <v>0.13086</v>
      </c>
      <c r="AS385" s="94">
        <f t="shared" ref="AS385:AS389" si="633">AJ385*3+0.25*AK385</f>
        <v>6.5</v>
      </c>
      <c r="AT385" s="94">
        <f t="shared" ref="AT385:AT389" si="634">SUM(AQ385:AS385)/4</f>
        <v>1.9848650000000001</v>
      </c>
      <c r="AU385" s="93">
        <f>10068.2*J385*POWER(10,-6)*10</f>
        <v>5.839556000000001E-3</v>
      </c>
      <c r="AV385" s="94">
        <f t="shared" si="630"/>
        <v>9.9301645560000011</v>
      </c>
      <c r="AW385" s="95">
        <f t="shared" ref="AW385:AW389" si="635">AJ385*H385</f>
        <v>1.2480000000000002E-4</v>
      </c>
      <c r="AX385" s="95">
        <f t="shared" ref="AX385:AX389" si="636">H385*AK385</f>
        <v>1.2480000000000002E-4</v>
      </c>
      <c r="AY385" s="95">
        <f t="shared" ref="AY385:AY389" si="637">H385*AV385</f>
        <v>6.1964226829440015E-4</v>
      </c>
    </row>
    <row r="386" spans="1:51" x14ac:dyDescent="0.3">
      <c r="A386" s="48" t="s">
        <v>820</v>
      </c>
      <c r="B386" s="48" t="str">
        <f>B384</f>
        <v>Трубопровод углеводородного конденсата Рег.№ТТ-107</v>
      </c>
      <c r="C386" s="179" t="s">
        <v>170</v>
      </c>
      <c r="D386" s="49" t="s">
        <v>61</v>
      </c>
      <c r="E386" s="167">
        <f>E384</f>
        <v>1.0000000000000001E-5</v>
      </c>
      <c r="F386" s="168">
        <f>F384</f>
        <v>156</v>
      </c>
      <c r="G386" s="48">
        <v>0.76</v>
      </c>
      <c r="H386" s="50">
        <f t="shared" si="631"/>
        <v>1.1856000000000002E-3</v>
      </c>
      <c r="I386" s="162">
        <f>I384</f>
        <v>1.8</v>
      </c>
      <c r="J386" s="171">
        <v>0</v>
      </c>
      <c r="K386" s="172" t="s">
        <v>186</v>
      </c>
      <c r="L386" s="177">
        <v>0</v>
      </c>
      <c r="M386" s="92" t="str">
        <f t="shared" si="628"/>
        <v>С385</v>
      </c>
      <c r="N386" s="92" t="str">
        <f t="shared" si="628"/>
        <v>Трубопровод углеводородного конденсата Рег.№ТТ-107</v>
      </c>
      <c r="O386" s="92" t="str">
        <f t="shared" si="629"/>
        <v>Полное-ликвидация</v>
      </c>
      <c r="P386" s="92" t="s">
        <v>85</v>
      </c>
      <c r="Q386" s="92" t="s">
        <v>85</v>
      </c>
      <c r="R386" s="92" t="s">
        <v>85</v>
      </c>
      <c r="S386" s="92" t="s">
        <v>85</v>
      </c>
      <c r="T386" s="92" t="s">
        <v>85</v>
      </c>
      <c r="U386" s="92" t="s">
        <v>85</v>
      </c>
      <c r="V386" s="92" t="s">
        <v>85</v>
      </c>
      <c r="W386" s="92" t="s">
        <v>85</v>
      </c>
      <c r="X386" s="92" t="s">
        <v>85</v>
      </c>
      <c r="Y386" s="92" t="s">
        <v>85</v>
      </c>
      <c r="Z386" s="92" t="s">
        <v>85</v>
      </c>
      <c r="AA386" s="92" t="s">
        <v>85</v>
      </c>
      <c r="AB386" s="92" t="s">
        <v>85</v>
      </c>
      <c r="AC386" s="92" t="s">
        <v>85</v>
      </c>
      <c r="AD386" s="92" t="s">
        <v>85</v>
      </c>
      <c r="AE386" s="92" t="s">
        <v>85</v>
      </c>
      <c r="AF386" s="92" t="s">
        <v>85</v>
      </c>
      <c r="AG386" s="92" t="s">
        <v>85</v>
      </c>
      <c r="AH386" s="92" t="s">
        <v>85</v>
      </c>
      <c r="AI386" t="s">
        <v>85</v>
      </c>
      <c r="AJ386" s="92">
        <v>0</v>
      </c>
      <c r="AK386" s="92">
        <v>0</v>
      </c>
      <c r="AL386" s="92">
        <f>AL384</f>
        <v>1.26</v>
      </c>
      <c r="AM386" s="92">
        <f>AM384</f>
        <v>2.7E-2</v>
      </c>
      <c r="AN386" s="92">
        <f>AN384</f>
        <v>3</v>
      </c>
      <c r="AO386" s="92"/>
      <c r="AP386" s="92"/>
      <c r="AQ386" s="93">
        <f>AM386*I386*0.1+AL386</f>
        <v>1.2648600000000001</v>
      </c>
      <c r="AR386" s="93">
        <f t="shared" si="632"/>
        <v>0.12648600000000002</v>
      </c>
      <c r="AS386" s="94">
        <f t="shared" si="633"/>
        <v>0</v>
      </c>
      <c r="AT386" s="94">
        <f t="shared" si="634"/>
        <v>0.34783650000000005</v>
      </c>
      <c r="AU386" s="93">
        <f>1333*J385*POWER(10,-6)</f>
        <v>7.7313999999999999E-5</v>
      </c>
      <c r="AV386" s="94">
        <f t="shared" si="630"/>
        <v>1.7392598140000002</v>
      </c>
      <c r="AW386" s="95">
        <f t="shared" si="635"/>
        <v>0</v>
      </c>
      <c r="AX386" s="95">
        <f t="shared" si="636"/>
        <v>0</v>
      </c>
      <c r="AY386" s="95">
        <f t="shared" si="637"/>
        <v>2.0620664354784007E-3</v>
      </c>
    </row>
    <row r="387" spans="1:51" x14ac:dyDescent="0.3">
      <c r="A387" s="48" t="s">
        <v>821</v>
      </c>
      <c r="B387" s="48" t="str">
        <f>B384</f>
        <v>Трубопровод углеводородного конденсата Рег.№ТТ-107</v>
      </c>
      <c r="C387" s="179" t="s">
        <v>171</v>
      </c>
      <c r="D387" s="49" t="s">
        <v>86</v>
      </c>
      <c r="E387" s="166">
        <v>1E-4</v>
      </c>
      <c r="F387" s="168">
        <f>F384</f>
        <v>156</v>
      </c>
      <c r="G387" s="48">
        <v>0.2</v>
      </c>
      <c r="H387" s="50">
        <f t="shared" si="631"/>
        <v>3.1200000000000004E-3</v>
      </c>
      <c r="I387" s="162">
        <f>0.15*I384</f>
        <v>0.27</v>
      </c>
      <c r="J387" s="169">
        <f>I387</f>
        <v>0.27</v>
      </c>
      <c r="K387" s="174" t="s">
        <v>188</v>
      </c>
      <c r="L387" s="178">
        <v>45390</v>
      </c>
      <c r="M387" s="92" t="str">
        <f t="shared" si="628"/>
        <v>С386</v>
      </c>
      <c r="N387" s="92" t="str">
        <f t="shared" si="628"/>
        <v>Трубопровод углеводородного конденсата Рег.№ТТ-107</v>
      </c>
      <c r="O387" s="92" t="str">
        <f t="shared" si="629"/>
        <v>Частичное-пожар</v>
      </c>
      <c r="P387" s="92">
        <v>8</v>
      </c>
      <c r="Q387" s="92">
        <v>9.6999999999999993</v>
      </c>
      <c r="R387" s="92">
        <v>12.2</v>
      </c>
      <c r="S387" s="92">
        <v>19.7</v>
      </c>
      <c r="T387" s="92" t="s">
        <v>85</v>
      </c>
      <c r="U387" s="92" t="s">
        <v>85</v>
      </c>
      <c r="V387" s="92" t="s">
        <v>85</v>
      </c>
      <c r="W387" s="92" t="s">
        <v>85</v>
      </c>
      <c r="X387" s="92" t="s">
        <v>85</v>
      </c>
      <c r="Y387" s="92" t="s">
        <v>85</v>
      </c>
      <c r="Z387" s="92" t="s">
        <v>85</v>
      </c>
      <c r="AA387" s="92" t="s">
        <v>85</v>
      </c>
      <c r="AB387" s="92" t="s">
        <v>85</v>
      </c>
      <c r="AC387" s="92" t="s">
        <v>85</v>
      </c>
      <c r="AD387" s="92" t="s">
        <v>85</v>
      </c>
      <c r="AE387" s="92" t="s">
        <v>85</v>
      </c>
      <c r="AF387" s="92" t="s">
        <v>85</v>
      </c>
      <c r="AG387" s="92" t="s">
        <v>85</v>
      </c>
      <c r="AH387" s="92" t="s">
        <v>85</v>
      </c>
      <c r="AI387" t="s">
        <v>85</v>
      </c>
      <c r="AJ387" s="92">
        <v>0</v>
      </c>
      <c r="AK387" s="92">
        <v>2</v>
      </c>
      <c r="AL387" s="92">
        <f>0.1*$AL$2</f>
        <v>0.25</v>
      </c>
      <c r="AM387" s="92">
        <f>AM384</f>
        <v>2.7E-2</v>
      </c>
      <c r="AN387" s="92">
        <f>ROUNDUP(AN384/3,0)</f>
        <v>1</v>
      </c>
      <c r="AO387" s="92"/>
      <c r="AP387" s="92"/>
      <c r="AQ387" s="93">
        <f>AM387*I387+AL387</f>
        <v>0.25729000000000002</v>
      </c>
      <c r="AR387" s="93">
        <f t="shared" si="632"/>
        <v>2.5729000000000002E-2</v>
      </c>
      <c r="AS387" s="94">
        <f t="shared" si="633"/>
        <v>0.5</v>
      </c>
      <c r="AT387" s="94">
        <f t="shared" si="634"/>
        <v>0.19575475000000001</v>
      </c>
      <c r="AU387" s="93">
        <f>10068.2*J387*POWER(10,-6)</f>
        <v>2.7184140000000002E-3</v>
      </c>
      <c r="AV387" s="94">
        <f t="shared" si="630"/>
        <v>0.98149216400000006</v>
      </c>
      <c r="AW387" s="95">
        <f t="shared" si="635"/>
        <v>0</v>
      </c>
      <c r="AX387" s="95">
        <f t="shared" si="636"/>
        <v>6.2400000000000008E-3</v>
      </c>
      <c r="AY387" s="95">
        <f t="shared" si="637"/>
        <v>3.0622555516800006E-3</v>
      </c>
    </row>
    <row r="388" spans="1:51" x14ac:dyDescent="0.3">
      <c r="A388" s="48" t="s">
        <v>822</v>
      </c>
      <c r="B388" s="48" t="str">
        <f>B384</f>
        <v>Трубопровод углеводородного конденсата Рег.№ТТ-107</v>
      </c>
      <c r="C388" s="179" t="s">
        <v>172</v>
      </c>
      <c r="D388" s="49" t="s">
        <v>174</v>
      </c>
      <c r="E388" s="167">
        <f>E387</f>
        <v>1E-4</v>
      </c>
      <c r="F388" s="168">
        <f>F384</f>
        <v>156</v>
      </c>
      <c r="G388" s="48">
        <v>0.04</v>
      </c>
      <c r="H388" s="50">
        <f t="shared" si="631"/>
        <v>6.240000000000001E-4</v>
      </c>
      <c r="I388" s="162">
        <f>0.15*I384</f>
        <v>0.27</v>
      </c>
      <c r="J388" s="169">
        <f>0.15*J385</f>
        <v>8.6999999999999994E-3</v>
      </c>
      <c r="K388" s="174" t="s">
        <v>189</v>
      </c>
      <c r="L388" s="178">
        <v>3</v>
      </c>
      <c r="M388" s="92" t="str">
        <f t="shared" si="628"/>
        <v>С387</v>
      </c>
      <c r="N388" s="92" t="str">
        <f t="shared" si="628"/>
        <v>Трубопровод углеводородного конденсата Рег.№ТТ-107</v>
      </c>
      <c r="O388" s="92" t="str">
        <f t="shared" si="629"/>
        <v>Частичное-пожар-вспышка</v>
      </c>
      <c r="P388" s="92" t="s">
        <v>85</v>
      </c>
      <c r="Q388" s="92" t="s">
        <v>85</v>
      </c>
      <c r="R388" s="92" t="s">
        <v>85</v>
      </c>
      <c r="S388" s="92" t="s">
        <v>85</v>
      </c>
      <c r="T388" s="92" t="s">
        <v>85</v>
      </c>
      <c r="U388" s="92" t="s">
        <v>85</v>
      </c>
      <c r="V388" s="92" t="s">
        <v>85</v>
      </c>
      <c r="W388" s="92" t="s">
        <v>85</v>
      </c>
      <c r="X388" s="92" t="s">
        <v>85</v>
      </c>
      <c r="Y388" s="92" t="s">
        <v>85</v>
      </c>
      <c r="Z388" s="92" t="s">
        <v>85</v>
      </c>
      <c r="AA388" s="92">
        <v>7</v>
      </c>
      <c r="AB388" s="92">
        <v>8.4</v>
      </c>
      <c r="AC388" s="92" t="s">
        <v>85</v>
      </c>
      <c r="AD388" s="92" t="s">
        <v>85</v>
      </c>
      <c r="AE388" s="92" t="s">
        <v>85</v>
      </c>
      <c r="AF388" s="92" t="s">
        <v>85</v>
      </c>
      <c r="AG388" s="92" t="s">
        <v>85</v>
      </c>
      <c r="AH388" s="92" t="s">
        <v>85</v>
      </c>
      <c r="AI388" t="s">
        <v>85</v>
      </c>
      <c r="AJ388" s="92">
        <v>0</v>
      </c>
      <c r="AK388" s="92">
        <v>1</v>
      </c>
      <c r="AL388" s="92">
        <f>0.1*$AL$2</f>
        <v>0.25</v>
      </c>
      <c r="AM388" s="92">
        <f>AM384</f>
        <v>2.7E-2</v>
      </c>
      <c r="AN388" s="92">
        <f>ROUNDUP(AN384/3,0)</f>
        <v>1</v>
      </c>
      <c r="AO388" s="92"/>
      <c r="AP388" s="92"/>
      <c r="AQ388" s="93">
        <f t="shared" ref="AQ388" si="638">AM388*I388+AL388</f>
        <v>0.25729000000000002</v>
      </c>
      <c r="AR388" s="93">
        <f t="shared" si="632"/>
        <v>2.5729000000000002E-2</v>
      </c>
      <c r="AS388" s="94">
        <f t="shared" si="633"/>
        <v>0.25</v>
      </c>
      <c r="AT388" s="94">
        <f t="shared" si="634"/>
        <v>0.13325475000000001</v>
      </c>
      <c r="AU388" s="93">
        <f>10068.2*J388*POWER(10,-6)*10</f>
        <v>8.7593339999999999E-4</v>
      </c>
      <c r="AV388" s="94">
        <f t="shared" si="630"/>
        <v>0.66714968340000003</v>
      </c>
      <c r="AW388" s="95">
        <f t="shared" si="635"/>
        <v>0</v>
      </c>
      <c r="AX388" s="95">
        <f t="shared" si="636"/>
        <v>6.240000000000001E-4</v>
      </c>
      <c r="AY388" s="95">
        <f t="shared" si="637"/>
        <v>4.1630140244160006E-4</v>
      </c>
    </row>
    <row r="389" spans="1:51" ht="15" thickBot="1" x14ac:dyDescent="0.35">
      <c r="A389" s="48" t="s">
        <v>823</v>
      </c>
      <c r="B389" s="271" t="str">
        <f>B384</f>
        <v>Трубопровод углеводородного конденсата Рег.№ТТ-107</v>
      </c>
      <c r="C389" s="272" t="s">
        <v>173</v>
      </c>
      <c r="D389" s="273" t="s">
        <v>62</v>
      </c>
      <c r="E389" s="274">
        <f>E387</f>
        <v>1E-4</v>
      </c>
      <c r="F389" s="275">
        <f>F384</f>
        <v>156</v>
      </c>
      <c r="G389" s="271">
        <v>0.76</v>
      </c>
      <c r="H389" s="276">
        <f t="shared" si="631"/>
        <v>1.1856E-2</v>
      </c>
      <c r="I389" s="277">
        <f>0.15*I384</f>
        <v>0.27</v>
      </c>
      <c r="J389" s="278">
        <v>0</v>
      </c>
      <c r="K389" s="279" t="s">
        <v>200</v>
      </c>
      <c r="L389" s="280">
        <v>1</v>
      </c>
      <c r="M389" s="92" t="str">
        <f t="shared" si="628"/>
        <v>С388</v>
      </c>
      <c r="N389" s="92" t="str">
        <f t="shared" si="628"/>
        <v>Трубопровод углеводородного конденсата Рег.№ТТ-107</v>
      </c>
      <c r="O389" s="92" t="str">
        <f t="shared" si="629"/>
        <v>Частичное-ликвидация</v>
      </c>
      <c r="P389" s="92" t="s">
        <v>85</v>
      </c>
      <c r="Q389" s="92" t="s">
        <v>85</v>
      </c>
      <c r="R389" s="92" t="s">
        <v>85</v>
      </c>
      <c r="S389" s="92" t="s">
        <v>85</v>
      </c>
      <c r="T389" s="92" t="s">
        <v>85</v>
      </c>
      <c r="U389" s="92" t="s">
        <v>85</v>
      </c>
      <c r="V389" s="92" t="s">
        <v>85</v>
      </c>
      <c r="W389" s="92" t="s">
        <v>85</v>
      </c>
      <c r="X389" s="92" t="s">
        <v>85</v>
      </c>
      <c r="Y389" s="92" t="s">
        <v>85</v>
      </c>
      <c r="Z389" s="92" t="s">
        <v>85</v>
      </c>
      <c r="AA389" s="92" t="s">
        <v>85</v>
      </c>
      <c r="AB389" s="92" t="s">
        <v>85</v>
      </c>
      <c r="AC389" s="92" t="s">
        <v>85</v>
      </c>
      <c r="AD389" s="92" t="s">
        <v>85</v>
      </c>
      <c r="AE389" s="92" t="s">
        <v>85</v>
      </c>
      <c r="AF389" s="92" t="s">
        <v>85</v>
      </c>
      <c r="AG389" s="92" t="s">
        <v>85</v>
      </c>
      <c r="AH389" s="92" t="s">
        <v>85</v>
      </c>
      <c r="AI389" t="s">
        <v>85</v>
      </c>
      <c r="AJ389" s="92">
        <v>0</v>
      </c>
      <c r="AK389" s="92">
        <v>0</v>
      </c>
      <c r="AL389" s="92">
        <f>0.1*$AL$2</f>
        <v>0.25</v>
      </c>
      <c r="AM389" s="92">
        <f>AM384</f>
        <v>2.7E-2</v>
      </c>
      <c r="AN389" s="92">
        <f>ROUNDUP(AN384/3,0)</f>
        <v>1</v>
      </c>
      <c r="AO389" s="92"/>
      <c r="AP389" s="92"/>
      <c r="AQ389" s="93">
        <f>AM389*I389*0.1+AL389</f>
        <v>0.25072899999999998</v>
      </c>
      <c r="AR389" s="93">
        <f t="shared" si="632"/>
        <v>2.5072899999999999E-2</v>
      </c>
      <c r="AS389" s="94">
        <f t="shared" si="633"/>
        <v>0</v>
      </c>
      <c r="AT389" s="94">
        <f t="shared" si="634"/>
        <v>6.8950474999999997E-2</v>
      </c>
      <c r="AU389" s="93">
        <f>1333*J388*POWER(10,-6)</f>
        <v>1.1597099999999999E-5</v>
      </c>
      <c r="AV389" s="94">
        <f t="shared" si="630"/>
        <v>0.34476397209999998</v>
      </c>
      <c r="AW389" s="95">
        <f t="shared" si="635"/>
        <v>0</v>
      </c>
      <c r="AX389" s="95">
        <f t="shared" si="636"/>
        <v>0</v>
      </c>
      <c r="AY389" s="95">
        <f t="shared" si="637"/>
        <v>4.0875216532176E-3</v>
      </c>
    </row>
    <row r="390" spans="1:51" ht="28.8" thickBot="1" x14ac:dyDescent="0.35">
      <c r="A390" s="48" t="s">
        <v>824</v>
      </c>
      <c r="B390" s="311" t="s">
        <v>387</v>
      </c>
      <c r="C390" s="179" t="s">
        <v>168</v>
      </c>
      <c r="D390" s="49" t="s">
        <v>60</v>
      </c>
      <c r="E390" s="166">
        <v>1.0000000000000001E-5</v>
      </c>
      <c r="F390" s="163">
        <v>325</v>
      </c>
      <c r="G390" s="48">
        <v>0.2</v>
      </c>
      <c r="H390" s="50">
        <f>E390*F390*G390</f>
        <v>6.5000000000000008E-4</v>
      </c>
      <c r="I390" s="164">
        <v>3.89</v>
      </c>
      <c r="J390" s="169">
        <f>I390</f>
        <v>3.89</v>
      </c>
      <c r="K390" s="172" t="s">
        <v>184</v>
      </c>
      <c r="L390" s="177">
        <f>I390*20</f>
        <v>77.8</v>
      </c>
      <c r="M390" s="92" t="str">
        <f t="shared" ref="M390:N395" si="639">A390</f>
        <v>С389</v>
      </c>
      <c r="N390" s="92" t="str">
        <f t="shared" si="639"/>
        <v>Трубопровод конденсата углеводородных сбросов Рег.№ТТ-302</v>
      </c>
      <c r="O390" s="92" t="str">
        <f t="shared" ref="O390:O395" si="640">D390</f>
        <v>Полное-пожар</v>
      </c>
      <c r="P390" s="92">
        <v>14.1</v>
      </c>
      <c r="Q390" s="92">
        <v>18.7</v>
      </c>
      <c r="R390" s="92">
        <v>25.7</v>
      </c>
      <c r="S390" s="92">
        <v>46.3</v>
      </c>
      <c r="T390" s="92" t="s">
        <v>85</v>
      </c>
      <c r="U390" s="92" t="s">
        <v>85</v>
      </c>
      <c r="V390" s="92" t="s">
        <v>85</v>
      </c>
      <c r="W390" s="92" t="s">
        <v>85</v>
      </c>
      <c r="X390" s="92" t="s">
        <v>85</v>
      </c>
      <c r="Y390" s="92" t="s">
        <v>85</v>
      </c>
      <c r="Z390" s="92" t="s">
        <v>85</v>
      </c>
      <c r="AA390" s="92" t="s">
        <v>85</v>
      </c>
      <c r="AB390" s="92" t="s">
        <v>85</v>
      </c>
      <c r="AC390" s="92" t="s">
        <v>85</v>
      </c>
      <c r="AD390" s="92" t="s">
        <v>85</v>
      </c>
      <c r="AE390" s="92" t="s">
        <v>85</v>
      </c>
      <c r="AF390" s="92" t="s">
        <v>85</v>
      </c>
      <c r="AG390" s="92" t="s">
        <v>85</v>
      </c>
      <c r="AH390" s="92" t="s">
        <v>85</v>
      </c>
      <c r="AI390" t="s">
        <v>85</v>
      </c>
      <c r="AJ390" s="52">
        <v>1</v>
      </c>
      <c r="AK390" s="52">
        <v>2</v>
      </c>
      <c r="AL390" s="165">
        <v>1.26</v>
      </c>
      <c r="AM390" s="165">
        <v>2.7E-2</v>
      </c>
      <c r="AN390" s="165">
        <v>3</v>
      </c>
      <c r="AO390" s="92"/>
      <c r="AP390" s="92"/>
      <c r="AQ390" s="93">
        <f>AM390*I390+AL390</f>
        <v>1.36503</v>
      </c>
      <c r="AR390" s="93">
        <f>0.1*AQ390</f>
        <v>0.13650300000000001</v>
      </c>
      <c r="AS390" s="94">
        <f>AJ390*3+0.25*AK390</f>
        <v>3.5</v>
      </c>
      <c r="AT390" s="94">
        <f>SUM(AQ390:AS390)/4</f>
        <v>1.2503832500000001</v>
      </c>
      <c r="AU390" s="93">
        <f>10068.2*J390*POWER(10,-6)</f>
        <v>3.9165298000000001E-2</v>
      </c>
      <c r="AV390" s="94">
        <f t="shared" ref="AV390:AV395" si="641">AU390+AT390+AS390+AR390+AQ390</f>
        <v>6.2910815480000002</v>
      </c>
      <c r="AW390" s="95">
        <f>AJ390*H390</f>
        <v>6.5000000000000008E-4</v>
      </c>
      <c r="AX390" s="95">
        <f>H390*AK390</f>
        <v>1.3000000000000002E-3</v>
      </c>
      <c r="AY390" s="95">
        <f>H390*AV390</f>
        <v>4.089203006200001E-3</v>
      </c>
    </row>
    <row r="391" spans="1:51" ht="15" thickBot="1" x14ac:dyDescent="0.35">
      <c r="A391" s="48" t="s">
        <v>825</v>
      </c>
      <c r="B391" s="48" t="str">
        <f>B390</f>
        <v>Трубопровод конденсата углеводородных сбросов Рег.№ТТ-302</v>
      </c>
      <c r="C391" s="179" t="s">
        <v>169</v>
      </c>
      <c r="D391" s="49" t="s">
        <v>63</v>
      </c>
      <c r="E391" s="167">
        <f>E390</f>
        <v>1.0000000000000001E-5</v>
      </c>
      <c r="F391" s="168">
        <f>F390</f>
        <v>325</v>
      </c>
      <c r="G391" s="48">
        <v>0.04</v>
      </c>
      <c r="H391" s="50">
        <f t="shared" ref="H391:H395" si="642">E391*F391*G391</f>
        <v>1.3000000000000002E-4</v>
      </c>
      <c r="I391" s="162">
        <f>I390</f>
        <v>3.89</v>
      </c>
      <c r="J391" s="170">
        <v>0.152</v>
      </c>
      <c r="K391" s="172" t="s">
        <v>185</v>
      </c>
      <c r="L391" s="177">
        <v>0</v>
      </c>
      <c r="M391" s="92" t="str">
        <f t="shared" si="639"/>
        <v>С390</v>
      </c>
      <c r="N391" s="92" t="str">
        <f t="shared" si="639"/>
        <v>Трубопровод конденсата углеводородных сбросов Рег.№ТТ-302</v>
      </c>
      <c r="O391" s="92" t="str">
        <f t="shared" si="640"/>
        <v>Полное-взрыв</v>
      </c>
      <c r="P391" s="92" t="s">
        <v>85</v>
      </c>
      <c r="Q391" s="92" t="s">
        <v>85</v>
      </c>
      <c r="R391" s="92" t="s">
        <v>85</v>
      </c>
      <c r="S391" s="92" t="s">
        <v>85</v>
      </c>
      <c r="T391" s="92">
        <v>0</v>
      </c>
      <c r="U391" s="92">
        <v>0</v>
      </c>
      <c r="V391" s="92">
        <v>49.6</v>
      </c>
      <c r="W391" s="92">
        <v>135.1</v>
      </c>
      <c r="X391" s="92">
        <v>231.1</v>
      </c>
      <c r="Y391" s="92" t="s">
        <v>85</v>
      </c>
      <c r="Z391" s="92" t="s">
        <v>85</v>
      </c>
      <c r="AA391" s="92" t="s">
        <v>85</v>
      </c>
      <c r="AB391" s="92" t="s">
        <v>85</v>
      </c>
      <c r="AC391" s="92" t="s">
        <v>85</v>
      </c>
      <c r="AD391" s="92" t="s">
        <v>85</v>
      </c>
      <c r="AE391" s="92" t="s">
        <v>85</v>
      </c>
      <c r="AF391" s="92" t="s">
        <v>85</v>
      </c>
      <c r="AG391" s="92" t="s">
        <v>85</v>
      </c>
      <c r="AH391" s="92" t="s">
        <v>85</v>
      </c>
      <c r="AI391" t="s">
        <v>85</v>
      </c>
      <c r="AJ391" s="52">
        <v>2</v>
      </c>
      <c r="AK391" s="52">
        <v>2</v>
      </c>
      <c r="AL391" s="92">
        <f>AL390</f>
        <v>1.26</v>
      </c>
      <c r="AM391" s="92">
        <f>AM390</f>
        <v>2.7E-2</v>
      </c>
      <c r="AN391" s="92">
        <f>AN390</f>
        <v>3</v>
      </c>
      <c r="AO391" s="92"/>
      <c r="AP391" s="92"/>
      <c r="AQ391" s="93">
        <f>AM391*I391+AL391</f>
        <v>1.36503</v>
      </c>
      <c r="AR391" s="93">
        <f t="shared" ref="AR391:AR395" si="643">0.1*AQ391</f>
        <v>0.13650300000000001</v>
      </c>
      <c r="AS391" s="94">
        <f t="shared" ref="AS391:AS395" si="644">AJ391*3+0.25*AK391</f>
        <v>6.5</v>
      </c>
      <c r="AT391" s="94">
        <f t="shared" ref="AT391:AT395" si="645">SUM(AQ391:AS391)/4</f>
        <v>2.0003832500000001</v>
      </c>
      <c r="AU391" s="93">
        <f>10068.2*J391*POWER(10,-6)*10</f>
        <v>1.5303664E-2</v>
      </c>
      <c r="AV391" s="94">
        <f t="shared" si="641"/>
        <v>10.017219913999998</v>
      </c>
      <c r="AW391" s="95">
        <f t="shared" ref="AW391:AW395" si="646">AJ391*H391</f>
        <v>2.6000000000000003E-4</v>
      </c>
      <c r="AX391" s="95">
        <f t="shared" ref="AX391:AX395" si="647">H391*AK391</f>
        <v>2.6000000000000003E-4</v>
      </c>
      <c r="AY391" s="95">
        <f t="shared" ref="AY391:AY395" si="648">H391*AV391</f>
        <v>1.30223858882E-3</v>
      </c>
    </row>
    <row r="392" spans="1:51" x14ac:dyDescent="0.3">
      <c r="A392" s="48" t="s">
        <v>826</v>
      </c>
      <c r="B392" s="48" t="str">
        <f>B390</f>
        <v>Трубопровод конденсата углеводородных сбросов Рег.№ТТ-302</v>
      </c>
      <c r="C392" s="179" t="s">
        <v>170</v>
      </c>
      <c r="D392" s="49" t="s">
        <v>61</v>
      </c>
      <c r="E392" s="167">
        <f>E390</f>
        <v>1.0000000000000001E-5</v>
      </c>
      <c r="F392" s="168">
        <f>F390</f>
        <v>325</v>
      </c>
      <c r="G392" s="48">
        <v>0.76</v>
      </c>
      <c r="H392" s="50">
        <f t="shared" si="642"/>
        <v>2.4700000000000004E-3</v>
      </c>
      <c r="I392" s="162">
        <f>I390</f>
        <v>3.89</v>
      </c>
      <c r="J392" s="171">
        <v>0</v>
      </c>
      <c r="K392" s="172" t="s">
        <v>186</v>
      </c>
      <c r="L392" s="177">
        <v>0</v>
      </c>
      <c r="M392" s="92" t="str">
        <f t="shared" si="639"/>
        <v>С391</v>
      </c>
      <c r="N392" s="92" t="str">
        <f t="shared" si="639"/>
        <v>Трубопровод конденсата углеводородных сбросов Рег.№ТТ-302</v>
      </c>
      <c r="O392" s="92" t="str">
        <f t="shared" si="640"/>
        <v>Полное-ликвидация</v>
      </c>
      <c r="P392" s="92" t="s">
        <v>85</v>
      </c>
      <c r="Q392" s="92" t="s">
        <v>85</v>
      </c>
      <c r="R392" s="92" t="s">
        <v>85</v>
      </c>
      <c r="S392" s="92" t="s">
        <v>85</v>
      </c>
      <c r="T392" s="92" t="s">
        <v>85</v>
      </c>
      <c r="U392" s="92" t="s">
        <v>85</v>
      </c>
      <c r="V392" s="92" t="s">
        <v>85</v>
      </c>
      <c r="W392" s="92" t="s">
        <v>85</v>
      </c>
      <c r="X392" s="92" t="s">
        <v>85</v>
      </c>
      <c r="Y392" s="92" t="s">
        <v>85</v>
      </c>
      <c r="Z392" s="92" t="s">
        <v>85</v>
      </c>
      <c r="AA392" s="92" t="s">
        <v>85</v>
      </c>
      <c r="AB392" s="92" t="s">
        <v>85</v>
      </c>
      <c r="AC392" s="92" t="s">
        <v>85</v>
      </c>
      <c r="AD392" s="92" t="s">
        <v>85</v>
      </c>
      <c r="AE392" s="92" t="s">
        <v>85</v>
      </c>
      <c r="AF392" s="92" t="s">
        <v>85</v>
      </c>
      <c r="AG392" s="92" t="s">
        <v>85</v>
      </c>
      <c r="AH392" s="92" t="s">
        <v>85</v>
      </c>
      <c r="AI392" t="s">
        <v>85</v>
      </c>
      <c r="AJ392" s="92">
        <v>0</v>
      </c>
      <c r="AK392" s="92">
        <v>0</v>
      </c>
      <c r="AL392" s="92">
        <f>AL390</f>
        <v>1.26</v>
      </c>
      <c r="AM392" s="92">
        <f>AM390</f>
        <v>2.7E-2</v>
      </c>
      <c r="AN392" s="92">
        <f>AN390</f>
        <v>3</v>
      </c>
      <c r="AO392" s="92"/>
      <c r="AP392" s="92"/>
      <c r="AQ392" s="93">
        <f>AM392*I392*0.1+AL392</f>
        <v>1.2705029999999999</v>
      </c>
      <c r="AR392" s="93">
        <f t="shared" si="643"/>
        <v>0.1270503</v>
      </c>
      <c r="AS392" s="94">
        <f t="shared" si="644"/>
        <v>0</v>
      </c>
      <c r="AT392" s="94">
        <f t="shared" si="645"/>
        <v>0.349388325</v>
      </c>
      <c r="AU392" s="93">
        <f>1333*J391*POWER(10,-6)</f>
        <v>2.0261599999999997E-4</v>
      </c>
      <c r="AV392" s="94">
        <f t="shared" si="641"/>
        <v>1.747144241</v>
      </c>
      <c r="AW392" s="95">
        <f t="shared" si="646"/>
        <v>0</v>
      </c>
      <c r="AX392" s="95">
        <f t="shared" si="647"/>
        <v>0</v>
      </c>
      <c r="AY392" s="95">
        <f t="shared" si="648"/>
        <v>4.3154462752700009E-3</v>
      </c>
    </row>
    <row r="393" spans="1:51" x14ac:dyDescent="0.3">
      <c r="A393" s="48" t="s">
        <v>827</v>
      </c>
      <c r="B393" s="48" t="str">
        <f>B390</f>
        <v>Трубопровод конденсата углеводородных сбросов Рег.№ТТ-302</v>
      </c>
      <c r="C393" s="179" t="s">
        <v>171</v>
      </c>
      <c r="D393" s="49" t="s">
        <v>86</v>
      </c>
      <c r="E393" s="166">
        <v>1E-4</v>
      </c>
      <c r="F393" s="168">
        <f>F390</f>
        <v>325</v>
      </c>
      <c r="G393" s="48">
        <v>0.2</v>
      </c>
      <c r="H393" s="50">
        <f t="shared" si="642"/>
        <v>6.5000000000000006E-3</v>
      </c>
      <c r="I393" s="162">
        <f>0.15*I390</f>
        <v>0.58350000000000002</v>
      </c>
      <c r="J393" s="169">
        <f>I393</f>
        <v>0.58350000000000002</v>
      </c>
      <c r="K393" s="174" t="s">
        <v>188</v>
      </c>
      <c r="L393" s="178">
        <v>45390</v>
      </c>
      <c r="M393" s="92" t="str">
        <f t="shared" si="639"/>
        <v>С392</v>
      </c>
      <c r="N393" s="92" t="str">
        <f t="shared" si="639"/>
        <v>Трубопровод конденсата углеводородных сбросов Рег.№ТТ-302</v>
      </c>
      <c r="O393" s="92" t="str">
        <f t="shared" si="640"/>
        <v>Частичное-пожар</v>
      </c>
      <c r="P393" s="92">
        <v>10</v>
      </c>
      <c r="Q393" s="92">
        <v>12.2</v>
      </c>
      <c r="R393" s="92">
        <v>15.6</v>
      </c>
      <c r="S393" s="92">
        <v>25.5</v>
      </c>
      <c r="T393" s="92" t="s">
        <v>85</v>
      </c>
      <c r="U393" s="92" t="s">
        <v>85</v>
      </c>
      <c r="V393" s="92" t="s">
        <v>85</v>
      </c>
      <c r="W393" s="92" t="s">
        <v>85</v>
      </c>
      <c r="X393" s="92" t="s">
        <v>85</v>
      </c>
      <c r="Y393" s="92" t="s">
        <v>85</v>
      </c>
      <c r="Z393" s="92" t="s">
        <v>85</v>
      </c>
      <c r="AA393" s="92" t="s">
        <v>85</v>
      </c>
      <c r="AB393" s="92" t="s">
        <v>85</v>
      </c>
      <c r="AC393" s="92" t="s">
        <v>85</v>
      </c>
      <c r="AD393" s="92" t="s">
        <v>85</v>
      </c>
      <c r="AE393" s="92" t="s">
        <v>85</v>
      </c>
      <c r="AF393" s="92" t="s">
        <v>85</v>
      </c>
      <c r="AG393" s="92" t="s">
        <v>85</v>
      </c>
      <c r="AH393" s="92" t="s">
        <v>85</v>
      </c>
      <c r="AI393" t="s">
        <v>85</v>
      </c>
      <c r="AJ393" s="92">
        <v>0</v>
      </c>
      <c r="AK393" s="92">
        <v>2</v>
      </c>
      <c r="AL393" s="92">
        <f>0.1*$AL$2</f>
        <v>0.25</v>
      </c>
      <c r="AM393" s="92">
        <f>AM390</f>
        <v>2.7E-2</v>
      </c>
      <c r="AN393" s="92">
        <f>ROUNDUP(AN390/3,0)</f>
        <v>1</v>
      </c>
      <c r="AO393" s="92"/>
      <c r="AP393" s="92"/>
      <c r="AQ393" s="93">
        <f>AM393*I393+AL393</f>
        <v>0.2657545</v>
      </c>
      <c r="AR393" s="93">
        <f t="shared" si="643"/>
        <v>2.657545E-2</v>
      </c>
      <c r="AS393" s="94">
        <f t="shared" si="644"/>
        <v>0.5</v>
      </c>
      <c r="AT393" s="94">
        <f t="shared" si="645"/>
        <v>0.19808248750000002</v>
      </c>
      <c r="AU393" s="93">
        <f>10068.2*J393*POWER(10,-6)</f>
        <v>5.8747946999999998E-3</v>
      </c>
      <c r="AV393" s="94">
        <f t="shared" si="641"/>
        <v>0.99628723219999993</v>
      </c>
      <c r="AW393" s="95">
        <f t="shared" si="646"/>
        <v>0</v>
      </c>
      <c r="AX393" s="95">
        <f t="shared" si="647"/>
        <v>1.3000000000000001E-2</v>
      </c>
      <c r="AY393" s="95">
        <f t="shared" si="648"/>
        <v>6.4758670092999997E-3</v>
      </c>
    </row>
    <row r="394" spans="1:51" x14ac:dyDescent="0.3">
      <c r="A394" s="48" t="s">
        <v>828</v>
      </c>
      <c r="B394" s="48" t="str">
        <f>B390</f>
        <v>Трубопровод конденсата углеводородных сбросов Рег.№ТТ-302</v>
      </c>
      <c r="C394" s="179" t="s">
        <v>172</v>
      </c>
      <c r="D394" s="49" t="s">
        <v>174</v>
      </c>
      <c r="E394" s="167">
        <f>E393</f>
        <v>1E-4</v>
      </c>
      <c r="F394" s="168">
        <f>F390</f>
        <v>325</v>
      </c>
      <c r="G394" s="48">
        <v>0.04</v>
      </c>
      <c r="H394" s="50">
        <f t="shared" si="642"/>
        <v>1.3000000000000002E-3</v>
      </c>
      <c r="I394" s="162">
        <f>0.15*I390</f>
        <v>0.58350000000000002</v>
      </c>
      <c r="J394" s="169">
        <f>0.15*J391</f>
        <v>2.2799999999999997E-2</v>
      </c>
      <c r="K394" s="174" t="s">
        <v>189</v>
      </c>
      <c r="L394" s="178">
        <v>3</v>
      </c>
      <c r="M394" s="92" t="str">
        <f t="shared" si="639"/>
        <v>С393</v>
      </c>
      <c r="N394" s="92" t="str">
        <f t="shared" si="639"/>
        <v>Трубопровод конденсата углеводородных сбросов Рег.№ТТ-302</v>
      </c>
      <c r="O394" s="92" t="str">
        <f t="shared" si="640"/>
        <v>Частичное-пожар-вспышка</v>
      </c>
      <c r="P394" s="92" t="s">
        <v>85</v>
      </c>
      <c r="Q394" s="92" t="s">
        <v>85</v>
      </c>
      <c r="R394" s="92" t="s">
        <v>85</v>
      </c>
      <c r="S394" s="92" t="s">
        <v>85</v>
      </c>
      <c r="T394" s="92" t="s">
        <v>85</v>
      </c>
      <c r="U394" s="92" t="s">
        <v>85</v>
      </c>
      <c r="V394" s="92" t="s">
        <v>85</v>
      </c>
      <c r="W394" s="92" t="s">
        <v>85</v>
      </c>
      <c r="X394" s="92" t="s">
        <v>85</v>
      </c>
      <c r="Y394" s="92" t="s">
        <v>85</v>
      </c>
      <c r="Z394" s="92" t="s">
        <v>85</v>
      </c>
      <c r="AA394" s="92">
        <v>9.6199999999999992</v>
      </c>
      <c r="AB394" s="92">
        <v>11.54</v>
      </c>
      <c r="AC394" s="92" t="s">
        <v>85</v>
      </c>
      <c r="AD394" s="92" t="s">
        <v>85</v>
      </c>
      <c r="AE394" s="92" t="s">
        <v>85</v>
      </c>
      <c r="AF394" s="92" t="s">
        <v>85</v>
      </c>
      <c r="AG394" s="92" t="s">
        <v>85</v>
      </c>
      <c r="AH394" s="92" t="s">
        <v>85</v>
      </c>
      <c r="AI394" t="s">
        <v>85</v>
      </c>
      <c r="AJ394" s="92">
        <v>0</v>
      </c>
      <c r="AK394" s="92">
        <v>1</v>
      </c>
      <c r="AL394" s="92">
        <f>0.1*$AL$2</f>
        <v>0.25</v>
      </c>
      <c r="AM394" s="92">
        <f>AM390</f>
        <v>2.7E-2</v>
      </c>
      <c r="AN394" s="92">
        <f>ROUNDUP(AN390/3,0)</f>
        <v>1</v>
      </c>
      <c r="AO394" s="92"/>
      <c r="AP394" s="92"/>
      <c r="AQ394" s="93">
        <f t="shared" ref="AQ394" si="649">AM394*I394+AL394</f>
        <v>0.2657545</v>
      </c>
      <c r="AR394" s="93">
        <f t="shared" si="643"/>
        <v>2.657545E-2</v>
      </c>
      <c r="AS394" s="94">
        <f t="shared" si="644"/>
        <v>0.25</v>
      </c>
      <c r="AT394" s="94">
        <f t="shared" si="645"/>
        <v>0.13558248750000002</v>
      </c>
      <c r="AU394" s="93">
        <f>10068.2*J394*POWER(10,-6)*10</f>
        <v>2.2955495999999998E-3</v>
      </c>
      <c r="AV394" s="94">
        <f t="shared" si="641"/>
        <v>0.68020798709999997</v>
      </c>
      <c r="AW394" s="95">
        <f t="shared" si="646"/>
        <v>0</v>
      </c>
      <c r="AX394" s="95">
        <f t="shared" si="647"/>
        <v>1.3000000000000002E-3</v>
      </c>
      <c r="AY394" s="95">
        <f t="shared" si="648"/>
        <v>8.8427038323000008E-4</v>
      </c>
    </row>
    <row r="395" spans="1:51" ht="15" thickBot="1" x14ac:dyDescent="0.35">
      <c r="A395" s="48" t="s">
        <v>829</v>
      </c>
      <c r="B395" s="271" t="str">
        <f>B390</f>
        <v>Трубопровод конденсата углеводородных сбросов Рег.№ТТ-302</v>
      </c>
      <c r="C395" s="272" t="s">
        <v>173</v>
      </c>
      <c r="D395" s="273" t="s">
        <v>62</v>
      </c>
      <c r="E395" s="274">
        <f>E393</f>
        <v>1E-4</v>
      </c>
      <c r="F395" s="275">
        <f>F390</f>
        <v>325</v>
      </c>
      <c r="G395" s="271">
        <v>0.76</v>
      </c>
      <c r="H395" s="276">
        <f t="shared" si="642"/>
        <v>2.47E-2</v>
      </c>
      <c r="I395" s="277">
        <f>0.15*I390</f>
        <v>0.58350000000000002</v>
      </c>
      <c r="J395" s="278">
        <v>0</v>
      </c>
      <c r="K395" s="279" t="s">
        <v>200</v>
      </c>
      <c r="L395" s="280">
        <v>1</v>
      </c>
      <c r="M395" s="92" t="str">
        <f t="shared" si="639"/>
        <v>С394</v>
      </c>
      <c r="N395" s="92" t="str">
        <f t="shared" si="639"/>
        <v>Трубопровод конденсата углеводородных сбросов Рег.№ТТ-302</v>
      </c>
      <c r="O395" s="92" t="str">
        <f t="shared" si="640"/>
        <v>Частичное-ликвидация</v>
      </c>
      <c r="P395" s="92" t="s">
        <v>85</v>
      </c>
      <c r="Q395" s="92" t="s">
        <v>85</v>
      </c>
      <c r="R395" s="92" t="s">
        <v>85</v>
      </c>
      <c r="S395" s="92" t="s">
        <v>85</v>
      </c>
      <c r="T395" s="92" t="s">
        <v>85</v>
      </c>
      <c r="U395" s="92" t="s">
        <v>85</v>
      </c>
      <c r="V395" s="92" t="s">
        <v>85</v>
      </c>
      <c r="W395" s="92" t="s">
        <v>85</v>
      </c>
      <c r="X395" s="92" t="s">
        <v>85</v>
      </c>
      <c r="Y395" s="92" t="s">
        <v>85</v>
      </c>
      <c r="Z395" s="92" t="s">
        <v>85</v>
      </c>
      <c r="AA395" s="92" t="s">
        <v>85</v>
      </c>
      <c r="AB395" s="92" t="s">
        <v>85</v>
      </c>
      <c r="AC395" s="92" t="s">
        <v>85</v>
      </c>
      <c r="AD395" s="92" t="s">
        <v>85</v>
      </c>
      <c r="AE395" s="92" t="s">
        <v>85</v>
      </c>
      <c r="AF395" s="92" t="s">
        <v>85</v>
      </c>
      <c r="AG395" s="92" t="s">
        <v>85</v>
      </c>
      <c r="AH395" s="92" t="s">
        <v>85</v>
      </c>
      <c r="AI395" t="s">
        <v>85</v>
      </c>
      <c r="AJ395" s="92">
        <v>0</v>
      </c>
      <c r="AK395" s="92">
        <v>0</v>
      </c>
      <c r="AL395" s="92">
        <f>0.1*$AL$2</f>
        <v>0.25</v>
      </c>
      <c r="AM395" s="92">
        <f>AM390</f>
        <v>2.7E-2</v>
      </c>
      <c r="AN395" s="92">
        <f>ROUNDUP(AN390/3,0)</f>
        <v>1</v>
      </c>
      <c r="AO395" s="92"/>
      <c r="AP395" s="92"/>
      <c r="AQ395" s="93">
        <f>AM395*I395*0.1+AL395</f>
        <v>0.25157544999999998</v>
      </c>
      <c r="AR395" s="93">
        <f t="shared" si="643"/>
        <v>2.5157545E-2</v>
      </c>
      <c r="AS395" s="94">
        <f t="shared" si="644"/>
        <v>0</v>
      </c>
      <c r="AT395" s="94">
        <f t="shared" si="645"/>
        <v>6.9183248749999995E-2</v>
      </c>
      <c r="AU395" s="93">
        <f>1333*J394*POWER(10,-6)</f>
        <v>3.0392399999999994E-5</v>
      </c>
      <c r="AV395" s="94">
        <f t="shared" si="641"/>
        <v>0.34594663614999999</v>
      </c>
      <c r="AW395" s="95">
        <f t="shared" si="646"/>
        <v>0</v>
      </c>
      <c r="AX395" s="95">
        <f t="shared" si="647"/>
        <v>0</v>
      </c>
      <c r="AY395" s="95">
        <f t="shared" si="648"/>
        <v>8.5448819129049988E-3</v>
      </c>
    </row>
    <row r="396" spans="1:51" ht="28.8" thickBot="1" x14ac:dyDescent="0.35">
      <c r="A396" s="48" t="s">
        <v>830</v>
      </c>
      <c r="B396" s="311" t="s">
        <v>389</v>
      </c>
      <c r="C396" s="179" t="s">
        <v>168</v>
      </c>
      <c r="D396" s="49" t="s">
        <v>60</v>
      </c>
      <c r="E396" s="166">
        <v>9.9999999999999995E-8</v>
      </c>
      <c r="F396" s="163">
        <v>1</v>
      </c>
      <c r="G396" s="48">
        <v>0.2</v>
      </c>
      <c r="H396" s="50">
        <f>E396*F396*G396</f>
        <v>2E-8</v>
      </c>
      <c r="I396" s="164">
        <v>1.2</v>
      </c>
      <c r="J396" s="162">
        <f>I396</f>
        <v>1.2</v>
      </c>
      <c r="K396" s="172" t="s">
        <v>184</v>
      </c>
      <c r="L396" s="177">
        <f>I396*20</f>
        <v>24</v>
      </c>
      <c r="M396" s="92" t="str">
        <f t="shared" ref="M396:N401" si="650">A396</f>
        <v>С395</v>
      </c>
      <c r="N396" s="92" t="str">
        <f t="shared" si="650"/>
        <v>Трубопровод кислого углеводородного конденсата Рег.№ТТ-108</v>
      </c>
      <c r="O396" s="92" t="str">
        <f t="shared" ref="O396:O401" si="651">D396</f>
        <v>Полное-пожар</v>
      </c>
      <c r="P396" s="92">
        <v>12.6</v>
      </c>
      <c r="Q396" s="92">
        <v>15.9</v>
      </c>
      <c r="R396" s="92">
        <v>20.8</v>
      </c>
      <c r="S396" s="92">
        <v>35.5</v>
      </c>
      <c r="T396" s="92" t="s">
        <v>85</v>
      </c>
      <c r="U396" s="92" t="s">
        <v>85</v>
      </c>
      <c r="V396" s="92" t="s">
        <v>85</v>
      </c>
      <c r="W396" s="92" t="s">
        <v>85</v>
      </c>
      <c r="X396" s="92" t="s">
        <v>85</v>
      </c>
      <c r="Y396" s="92" t="s">
        <v>85</v>
      </c>
      <c r="Z396" s="92" t="s">
        <v>85</v>
      </c>
      <c r="AA396" s="92" t="s">
        <v>85</v>
      </c>
      <c r="AB396" s="92" t="s">
        <v>85</v>
      </c>
      <c r="AC396" s="92" t="s">
        <v>85</v>
      </c>
      <c r="AD396" s="92" t="s">
        <v>85</v>
      </c>
      <c r="AE396" s="92" t="s">
        <v>85</v>
      </c>
      <c r="AF396" s="92" t="s">
        <v>85</v>
      </c>
      <c r="AG396" s="92" t="s">
        <v>85</v>
      </c>
      <c r="AH396" s="92" t="s">
        <v>85</v>
      </c>
      <c r="AI396" t="s">
        <v>85</v>
      </c>
      <c r="AJ396" s="52">
        <v>3</v>
      </c>
      <c r="AK396" s="52">
        <v>6</v>
      </c>
      <c r="AL396" s="165">
        <v>2.5</v>
      </c>
      <c r="AM396" s="165">
        <v>2.7E-2</v>
      </c>
      <c r="AN396" s="165">
        <v>4</v>
      </c>
      <c r="AO396" s="92"/>
      <c r="AP396" s="92"/>
      <c r="AQ396" s="93">
        <f>AM396*I396+AL396</f>
        <v>2.5324</v>
      </c>
      <c r="AR396" s="93">
        <f>0.1*AQ396</f>
        <v>0.25324000000000002</v>
      </c>
      <c r="AS396" s="94">
        <f>AJ396*3+0.25*AK396</f>
        <v>10.5</v>
      </c>
      <c r="AT396" s="94">
        <f>SUM(AQ396:AS396)/4</f>
        <v>3.3214100000000002</v>
      </c>
      <c r="AU396" s="93">
        <f>10068.2*J396*POWER(10,-6)</f>
        <v>1.208184E-2</v>
      </c>
      <c r="AV396" s="94">
        <f>AU396+AT396+AS396+AR396+AQ396</f>
        <v>16.619131840000001</v>
      </c>
      <c r="AW396" s="95">
        <f>AJ396*H396</f>
        <v>6.0000000000000008E-8</v>
      </c>
      <c r="AX396" s="95">
        <f>H396*AK396</f>
        <v>1.2000000000000002E-7</v>
      </c>
      <c r="AY396" s="95">
        <f>H396*AV396</f>
        <v>3.3238263680000001E-7</v>
      </c>
    </row>
    <row r="397" spans="1:51" ht="15" thickBot="1" x14ac:dyDescent="0.35">
      <c r="A397" s="48" t="s">
        <v>831</v>
      </c>
      <c r="B397" s="48" t="str">
        <f>B396</f>
        <v>Трубопровод кислого углеводородного конденсата Рег.№ТТ-108</v>
      </c>
      <c r="C397" s="179" t="s">
        <v>169</v>
      </c>
      <c r="D397" s="49" t="s">
        <v>63</v>
      </c>
      <c r="E397" s="167">
        <f>E396</f>
        <v>9.9999999999999995E-8</v>
      </c>
      <c r="F397" s="168">
        <f>F396</f>
        <v>1</v>
      </c>
      <c r="G397" s="48">
        <v>0.04</v>
      </c>
      <c r="H397" s="50">
        <f t="shared" ref="H397:H401" si="652">E397*F397*G397</f>
        <v>4.0000000000000002E-9</v>
      </c>
      <c r="I397" s="162">
        <f>I396</f>
        <v>1.2</v>
      </c>
      <c r="J397" s="163">
        <v>0.36</v>
      </c>
      <c r="K397" s="172" t="s">
        <v>185</v>
      </c>
      <c r="L397" s="177">
        <v>0</v>
      </c>
      <c r="M397" s="92" t="str">
        <f t="shared" si="650"/>
        <v>С396</v>
      </c>
      <c r="N397" s="92" t="str">
        <f t="shared" si="650"/>
        <v>Трубопровод кислого углеводородного конденсата Рег.№ТТ-108</v>
      </c>
      <c r="O397" s="92" t="str">
        <f t="shared" si="651"/>
        <v>Полное-взрыв</v>
      </c>
      <c r="P397" s="92" t="s">
        <v>85</v>
      </c>
      <c r="Q397" s="92" t="s">
        <v>85</v>
      </c>
      <c r="R397" s="92" t="s">
        <v>85</v>
      </c>
      <c r="S397" s="92" t="s">
        <v>85</v>
      </c>
      <c r="T397" s="92">
        <v>0</v>
      </c>
      <c r="U397" s="92">
        <v>0</v>
      </c>
      <c r="V397" s="92">
        <v>66.099999999999994</v>
      </c>
      <c r="W397" s="92">
        <v>180.1</v>
      </c>
      <c r="X397" s="92">
        <v>308.10000000000002</v>
      </c>
      <c r="Y397" s="92" t="s">
        <v>85</v>
      </c>
      <c r="Z397" s="92" t="s">
        <v>85</v>
      </c>
      <c r="AA397" s="92" t="s">
        <v>85</v>
      </c>
      <c r="AB397" s="92" t="s">
        <v>85</v>
      </c>
      <c r="AC397" s="92" t="s">
        <v>85</v>
      </c>
      <c r="AD397" s="92" t="s">
        <v>85</v>
      </c>
      <c r="AE397" s="92" t="s">
        <v>85</v>
      </c>
      <c r="AF397" s="92" t="s">
        <v>85</v>
      </c>
      <c r="AG397" s="92" t="s">
        <v>85</v>
      </c>
      <c r="AH397" s="92" t="s">
        <v>85</v>
      </c>
      <c r="AI397" t="s">
        <v>85</v>
      </c>
      <c r="AJ397" s="52">
        <v>2</v>
      </c>
      <c r="AK397" s="52">
        <v>8</v>
      </c>
      <c r="AL397" s="92">
        <f>AL396</f>
        <v>2.5</v>
      </c>
      <c r="AM397" s="92">
        <f>AM396</f>
        <v>2.7E-2</v>
      </c>
      <c r="AN397" s="92">
        <f>AN396</f>
        <v>4</v>
      </c>
      <c r="AO397" s="92"/>
      <c r="AP397" s="92"/>
      <c r="AQ397" s="93">
        <f>AM397*I397+AL397</f>
        <v>2.5324</v>
      </c>
      <c r="AR397" s="93">
        <f t="shared" ref="AR397:AR401" si="653">0.1*AQ397</f>
        <v>0.25324000000000002</v>
      </c>
      <c r="AS397" s="94">
        <f t="shared" ref="AS397:AS401" si="654">AJ397*3+0.25*AK397</f>
        <v>8</v>
      </c>
      <c r="AT397" s="94">
        <f t="shared" ref="AT397:AT401" si="655">SUM(AQ397:AS397)/4</f>
        <v>2.6964100000000002</v>
      </c>
      <c r="AU397" s="93">
        <f>10068.2*J397*POWER(10,-6)*10</f>
        <v>3.6245520000000003E-2</v>
      </c>
      <c r="AV397" s="94">
        <f t="shared" ref="AV397:AV401" si="656">AU397+AT397+AS397+AR397+AQ397</f>
        <v>13.518295519999999</v>
      </c>
      <c r="AW397" s="95">
        <f t="shared" ref="AW397:AW401" si="657">AJ397*H397</f>
        <v>8.0000000000000005E-9</v>
      </c>
      <c r="AX397" s="95">
        <f t="shared" ref="AX397:AX401" si="658">H397*AK397</f>
        <v>3.2000000000000002E-8</v>
      </c>
      <c r="AY397" s="95">
        <f t="shared" ref="AY397:AY401" si="659">H397*AV397</f>
        <v>5.4073182080000001E-8</v>
      </c>
    </row>
    <row r="398" spans="1:51" x14ac:dyDescent="0.3">
      <c r="A398" s="48" t="s">
        <v>832</v>
      </c>
      <c r="B398" s="48" t="str">
        <f>B396</f>
        <v>Трубопровод кислого углеводородного конденсата Рег.№ТТ-108</v>
      </c>
      <c r="C398" s="179" t="s">
        <v>178</v>
      </c>
      <c r="D398" s="49" t="s">
        <v>180</v>
      </c>
      <c r="E398" s="167">
        <f>E396</f>
        <v>9.9999999999999995E-8</v>
      </c>
      <c r="F398" s="168">
        <f>F396</f>
        <v>1</v>
      </c>
      <c r="G398" s="48">
        <v>0.76</v>
      </c>
      <c r="H398" s="50">
        <f t="shared" si="652"/>
        <v>7.5999999999999992E-8</v>
      </c>
      <c r="I398" s="162">
        <f>I396</f>
        <v>1.2</v>
      </c>
      <c r="J398" s="162">
        <f>J397</f>
        <v>0.36</v>
      </c>
      <c r="K398" s="172" t="s">
        <v>186</v>
      </c>
      <c r="L398" s="177">
        <v>0</v>
      </c>
      <c r="M398" s="92" t="str">
        <f t="shared" si="650"/>
        <v>С397</v>
      </c>
      <c r="N398" s="92" t="str">
        <f t="shared" si="650"/>
        <v>Трубопровод кислого углеводородного конденсата Рег.№ТТ-108</v>
      </c>
      <c r="O398" s="92" t="str">
        <f t="shared" si="651"/>
        <v>Полное-токси</v>
      </c>
      <c r="P398" s="92" t="s">
        <v>85</v>
      </c>
      <c r="Q398" s="92" t="s">
        <v>85</v>
      </c>
      <c r="R398" s="92" t="s">
        <v>85</v>
      </c>
      <c r="S398" s="92" t="s">
        <v>85</v>
      </c>
      <c r="T398" s="92" t="s">
        <v>85</v>
      </c>
      <c r="U398" s="92" t="s">
        <v>85</v>
      </c>
      <c r="V398" s="92" t="s">
        <v>85</v>
      </c>
      <c r="W398" s="92" t="s">
        <v>85</v>
      </c>
      <c r="X398" s="92" t="s">
        <v>85</v>
      </c>
      <c r="Y398" s="92" t="s">
        <v>85</v>
      </c>
      <c r="Z398" s="92" t="s">
        <v>85</v>
      </c>
      <c r="AA398" s="92" t="s">
        <v>85</v>
      </c>
      <c r="AB398" s="92" t="s">
        <v>85</v>
      </c>
      <c r="AC398" s="92">
        <v>45</v>
      </c>
      <c r="AD398" s="92">
        <v>131.4</v>
      </c>
      <c r="AE398" s="92" t="s">
        <v>85</v>
      </c>
      <c r="AF398" s="92" t="s">
        <v>85</v>
      </c>
      <c r="AG398" s="92" t="s">
        <v>85</v>
      </c>
      <c r="AH398" s="92" t="s">
        <v>85</v>
      </c>
      <c r="AI398" t="s">
        <v>85</v>
      </c>
      <c r="AJ398" s="92">
        <v>0</v>
      </c>
      <c r="AK398" s="92">
        <v>1</v>
      </c>
      <c r="AL398" s="92">
        <f>AL396</f>
        <v>2.5</v>
      </c>
      <c r="AM398" s="92">
        <f>AM396</f>
        <v>2.7E-2</v>
      </c>
      <c r="AN398" s="92">
        <f>AN396</f>
        <v>4</v>
      </c>
      <c r="AO398" s="92"/>
      <c r="AP398" s="92"/>
      <c r="AQ398" s="93">
        <f>AM398*I398*0.1+AL398</f>
        <v>2.5032399999999999</v>
      </c>
      <c r="AR398" s="93">
        <f t="shared" si="653"/>
        <v>0.25032399999999999</v>
      </c>
      <c r="AS398" s="94">
        <f t="shared" si="654"/>
        <v>0.25</v>
      </c>
      <c r="AT398" s="94">
        <f t="shared" si="655"/>
        <v>0.75089099999999998</v>
      </c>
      <c r="AU398" s="93">
        <f>1333*J397*POWER(10,-6)</f>
        <v>4.7987999999999997E-4</v>
      </c>
      <c r="AV398" s="94">
        <f t="shared" si="656"/>
        <v>3.75493488</v>
      </c>
      <c r="AW398" s="95">
        <f t="shared" si="657"/>
        <v>0</v>
      </c>
      <c r="AX398" s="95">
        <f t="shared" si="658"/>
        <v>7.5999999999999992E-8</v>
      </c>
      <c r="AY398" s="95">
        <f t="shared" si="659"/>
        <v>2.8537505087999997E-7</v>
      </c>
    </row>
    <row r="399" spans="1:51" x14ac:dyDescent="0.3">
      <c r="A399" s="48" t="s">
        <v>833</v>
      </c>
      <c r="B399" s="48" t="str">
        <f>B396</f>
        <v>Трубопровод кислого углеводородного конденсата Рег.№ТТ-108</v>
      </c>
      <c r="C399" s="179" t="s">
        <v>171</v>
      </c>
      <c r="D399" s="49" t="s">
        <v>86</v>
      </c>
      <c r="E399" s="166">
        <v>4.9999999999999998E-7</v>
      </c>
      <c r="F399" s="168">
        <f>F396</f>
        <v>1</v>
      </c>
      <c r="G399" s="48">
        <v>0.2</v>
      </c>
      <c r="H399" s="50">
        <f t="shared" si="652"/>
        <v>9.9999999999999995E-8</v>
      </c>
      <c r="I399" s="162">
        <f>0.15*I396</f>
        <v>0.18</v>
      </c>
      <c r="J399" s="162">
        <f>I399</f>
        <v>0.18</v>
      </c>
      <c r="K399" s="174" t="s">
        <v>188</v>
      </c>
      <c r="L399" s="178">
        <v>45390</v>
      </c>
      <c r="M399" s="92" t="str">
        <f t="shared" si="650"/>
        <v>С398</v>
      </c>
      <c r="N399" s="92" t="str">
        <f t="shared" si="650"/>
        <v>Трубопровод кислого углеводородного конденсата Рег.№ТТ-108</v>
      </c>
      <c r="O399" s="92" t="str">
        <f t="shared" si="651"/>
        <v>Частичное-пожар</v>
      </c>
      <c r="P399" s="92">
        <v>7.1</v>
      </c>
      <c r="Q399" s="92">
        <v>8.5</v>
      </c>
      <c r="R399" s="92">
        <v>10.7</v>
      </c>
      <c r="S399" s="92">
        <v>17</v>
      </c>
      <c r="T399" s="92" t="s">
        <v>85</v>
      </c>
      <c r="U399" s="92" t="s">
        <v>85</v>
      </c>
      <c r="V399" s="92" t="s">
        <v>85</v>
      </c>
      <c r="W399" s="92" t="s">
        <v>85</v>
      </c>
      <c r="X399" s="92" t="s">
        <v>85</v>
      </c>
      <c r="Y399" s="92" t="s">
        <v>85</v>
      </c>
      <c r="Z399" s="92" t="s">
        <v>85</v>
      </c>
      <c r="AA399" s="92" t="s">
        <v>85</v>
      </c>
      <c r="AB399" s="92" t="s">
        <v>85</v>
      </c>
      <c r="AC399" s="92" t="s">
        <v>85</v>
      </c>
      <c r="AD399" s="92" t="s">
        <v>85</v>
      </c>
      <c r="AE399" s="92" t="s">
        <v>85</v>
      </c>
      <c r="AF399" s="92" t="s">
        <v>85</v>
      </c>
      <c r="AG399" s="92" t="s">
        <v>85</v>
      </c>
      <c r="AH399" s="92" t="s">
        <v>85</v>
      </c>
      <c r="AI399" t="s">
        <v>85</v>
      </c>
      <c r="AJ399" s="92">
        <v>0</v>
      </c>
      <c r="AK399" s="92">
        <v>2</v>
      </c>
      <c r="AL399" s="92">
        <f>0.1*$AL$2</f>
        <v>0.25</v>
      </c>
      <c r="AM399" s="92">
        <f>AM396</f>
        <v>2.7E-2</v>
      </c>
      <c r="AN399" s="92">
        <f>ROUNDUP(AN396/3,0)</f>
        <v>2</v>
      </c>
      <c r="AO399" s="92"/>
      <c r="AP399" s="92"/>
      <c r="AQ399" s="93">
        <f>AM399*I399+AL399</f>
        <v>0.25485999999999998</v>
      </c>
      <c r="AR399" s="93">
        <f t="shared" si="653"/>
        <v>2.5485999999999998E-2</v>
      </c>
      <c r="AS399" s="94">
        <f t="shared" si="654"/>
        <v>0.5</v>
      </c>
      <c r="AT399" s="94">
        <f t="shared" si="655"/>
        <v>0.1950865</v>
      </c>
      <c r="AU399" s="93">
        <f>10068.2*J399*POWER(10,-6)</f>
        <v>1.812276E-3</v>
      </c>
      <c r="AV399" s="94">
        <f t="shared" si="656"/>
        <v>0.97724477600000004</v>
      </c>
      <c r="AW399" s="95">
        <f t="shared" si="657"/>
        <v>0</v>
      </c>
      <c r="AX399" s="95">
        <f t="shared" si="658"/>
        <v>1.9999999999999999E-7</v>
      </c>
      <c r="AY399" s="95">
        <f t="shared" si="659"/>
        <v>9.7724477600000002E-8</v>
      </c>
    </row>
    <row r="400" spans="1:51" x14ac:dyDescent="0.3">
      <c r="A400" s="48" t="s">
        <v>834</v>
      </c>
      <c r="B400" s="48" t="str">
        <f>B396</f>
        <v>Трубопровод кислого углеводородного конденсата Рег.№ТТ-108</v>
      </c>
      <c r="C400" s="179" t="s">
        <v>172</v>
      </c>
      <c r="D400" s="49" t="s">
        <v>174</v>
      </c>
      <c r="E400" s="167">
        <f>E399</f>
        <v>4.9999999999999998E-7</v>
      </c>
      <c r="F400" s="168">
        <f>F396</f>
        <v>1</v>
      </c>
      <c r="G400" s="48">
        <v>0.04</v>
      </c>
      <c r="H400" s="50">
        <f t="shared" si="652"/>
        <v>2E-8</v>
      </c>
      <c r="I400" s="162">
        <f>0.15*I396</f>
        <v>0.18</v>
      </c>
      <c r="J400" s="162">
        <f>0.15*J397</f>
        <v>5.3999999999999999E-2</v>
      </c>
      <c r="K400" s="174" t="s">
        <v>189</v>
      </c>
      <c r="L400" s="178">
        <v>3</v>
      </c>
      <c r="M400" s="92" t="str">
        <f t="shared" si="650"/>
        <v>С399</v>
      </c>
      <c r="N400" s="92" t="str">
        <f t="shared" si="650"/>
        <v>Трубопровод кислого углеводородного конденсата Рег.№ТТ-108</v>
      </c>
      <c r="O400" s="92" t="str">
        <f t="shared" si="651"/>
        <v>Частичное-пожар-вспышка</v>
      </c>
      <c r="P400" s="92" t="s">
        <v>85</v>
      </c>
      <c r="Q400" s="92" t="s">
        <v>85</v>
      </c>
      <c r="R400" s="92" t="s">
        <v>85</v>
      </c>
      <c r="S400" s="92" t="s">
        <v>85</v>
      </c>
      <c r="T400" s="92" t="s">
        <v>85</v>
      </c>
      <c r="U400" s="92" t="s">
        <v>85</v>
      </c>
      <c r="V400" s="92" t="s">
        <v>85</v>
      </c>
      <c r="W400" s="92" t="s">
        <v>85</v>
      </c>
      <c r="X400" s="92" t="s">
        <v>85</v>
      </c>
      <c r="Y400" s="92" t="s">
        <v>85</v>
      </c>
      <c r="Z400" s="92" t="s">
        <v>85</v>
      </c>
      <c r="AA400" s="92">
        <v>12.79</v>
      </c>
      <c r="AB400" s="92">
        <v>15.35</v>
      </c>
      <c r="AC400" s="92" t="s">
        <v>85</v>
      </c>
      <c r="AD400" s="92" t="s">
        <v>85</v>
      </c>
      <c r="AE400" s="92" t="s">
        <v>85</v>
      </c>
      <c r="AF400" s="92" t="s">
        <v>85</v>
      </c>
      <c r="AG400" s="92" t="s">
        <v>85</v>
      </c>
      <c r="AH400" s="92" t="s">
        <v>85</v>
      </c>
      <c r="AI400" t="s">
        <v>85</v>
      </c>
      <c r="AJ400" s="92">
        <v>0</v>
      </c>
      <c r="AK400" s="92">
        <v>1</v>
      </c>
      <c r="AL400" s="92">
        <f>0.1*$AL$2</f>
        <v>0.25</v>
      </c>
      <c r="AM400" s="92">
        <f>AM396</f>
        <v>2.7E-2</v>
      </c>
      <c r="AN400" s="92">
        <f>ROUNDUP(AN396/3,0)</f>
        <v>2</v>
      </c>
      <c r="AO400" s="92"/>
      <c r="AP400" s="92"/>
      <c r="AQ400" s="93">
        <f t="shared" ref="AQ400" si="660">AM400*I400+AL400</f>
        <v>0.25485999999999998</v>
      </c>
      <c r="AR400" s="93">
        <f t="shared" si="653"/>
        <v>2.5485999999999998E-2</v>
      </c>
      <c r="AS400" s="94">
        <f t="shared" si="654"/>
        <v>0.25</v>
      </c>
      <c r="AT400" s="94">
        <f t="shared" si="655"/>
        <v>0.1325865</v>
      </c>
      <c r="AU400" s="93">
        <f>10068.2*J400*POWER(10,-6)*10</f>
        <v>5.4368280000000003E-3</v>
      </c>
      <c r="AV400" s="94">
        <f t="shared" si="656"/>
        <v>0.66836932800000004</v>
      </c>
      <c r="AW400" s="95">
        <f t="shared" si="657"/>
        <v>0</v>
      </c>
      <c r="AX400" s="95">
        <f t="shared" si="658"/>
        <v>2E-8</v>
      </c>
      <c r="AY400" s="95">
        <f t="shared" si="659"/>
        <v>1.3367386560000001E-8</v>
      </c>
    </row>
    <row r="401" spans="1:51" ht="15" thickBot="1" x14ac:dyDescent="0.35">
      <c r="A401" s="48" t="s">
        <v>835</v>
      </c>
      <c r="B401" s="48" t="str">
        <f>B396</f>
        <v>Трубопровод кислого углеводородного конденсата Рег.№ТТ-108</v>
      </c>
      <c r="C401" s="179" t="s">
        <v>179</v>
      </c>
      <c r="D401" s="49" t="s">
        <v>181</v>
      </c>
      <c r="E401" s="167">
        <f>E399</f>
        <v>4.9999999999999998E-7</v>
      </c>
      <c r="F401" s="168">
        <f>F396</f>
        <v>1</v>
      </c>
      <c r="G401" s="48">
        <v>0.76</v>
      </c>
      <c r="H401" s="50">
        <f t="shared" si="652"/>
        <v>3.7999999999999996E-7</v>
      </c>
      <c r="I401" s="162">
        <f>0.15*I396</f>
        <v>0.18</v>
      </c>
      <c r="J401" s="162">
        <f>J400</f>
        <v>5.3999999999999999E-2</v>
      </c>
      <c r="K401" s="175" t="s">
        <v>200</v>
      </c>
      <c r="L401" s="231">
        <v>2</v>
      </c>
      <c r="M401" s="92" t="str">
        <f t="shared" si="650"/>
        <v>С400</v>
      </c>
      <c r="N401" s="92" t="str">
        <f t="shared" si="650"/>
        <v>Трубопровод кислого углеводородного конденсата Рег.№ТТ-108</v>
      </c>
      <c r="O401" s="92" t="str">
        <f t="shared" si="651"/>
        <v>Частичное-токси</v>
      </c>
      <c r="P401" s="92" t="s">
        <v>85</v>
      </c>
      <c r="Q401" s="92" t="s">
        <v>85</v>
      </c>
      <c r="R401" s="92" t="s">
        <v>85</v>
      </c>
      <c r="S401" s="92" t="s">
        <v>85</v>
      </c>
      <c r="T401" s="92" t="s">
        <v>85</v>
      </c>
      <c r="U401" s="92" t="s">
        <v>85</v>
      </c>
      <c r="V401" s="92" t="s">
        <v>85</v>
      </c>
      <c r="W401" s="92" t="s">
        <v>85</v>
      </c>
      <c r="X401" s="92" t="s">
        <v>85</v>
      </c>
      <c r="Y401" s="92" t="s">
        <v>85</v>
      </c>
      <c r="Z401" s="92" t="s">
        <v>85</v>
      </c>
      <c r="AA401" s="92" t="s">
        <v>85</v>
      </c>
      <c r="AB401" s="92" t="s">
        <v>85</v>
      </c>
      <c r="AC401" s="92">
        <v>6.8</v>
      </c>
      <c r="AD401" s="92">
        <v>19.7</v>
      </c>
      <c r="AE401" s="92" t="s">
        <v>85</v>
      </c>
      <c r="AF401" s="92" t="s">
        <v>85</v>
      </c>
      <c r="AG401" s="92" t="s">
        <v>85</v>
      </c>
      <c r="AH401" s="92" t="s">
        <v>85</v>
      </c>
      <c r="AI401" t="s">
        <v>85</v>
      </c>
      <c r="AJ401" s="92">
        <v>0</v>
      </c>
      <c r="AK401" s="92">
        <v>1</v>
      </c>
      <c r="AL401" s="92">
        <f>0.1*$AL$2</f>
        <v>0.25</v>
      </c>
      <c r="AM401" s="92">
        <f>AM396</f>
        <v>2.7E-2</v>
      </c>
      <c r="AN401" s="92">
        <f>ROUNDUP(AN396/3,0)</f>
        <v>2</v>
      </c>
      <c r="AO401" s="92"/>
      <c r="AP401" s="92"/>
      <c r="AQ401" s="93">
        <f>AM401*I401*0.1+AL401</f>
        <v>0.25048599999999999</v>
      </c>
      <c r="AR401" s="93">
        <f t="shared" si="653"/>
        <v>2.5048600000000001E-2</v>
      </c>
      <c r="AS401" s="94">
        <f t="shared" si="654"/>
        <v>0.25</v>
      </c>
      <c r="AT401" s="94">
        <f t="shared" si="655"/>
        <v>0.13138364999999999</v>
      </c>
      <c r="AU401" s="93">
        <f>1333*J400*POWER(10,-6)</f>
        <v>7.1981999999999989E-5</v>
      </c>
      <c r="AV401" s="94">
        <f t="shared" si="656"/>
        <v>0.65699023199999995</v>
      </c>
      <c r="AW401" s="95">
        <f t="shared" si="657"/>
        <v>0</v>
      </c>
      <c r="AX401" s="95">
        <f t="shared" si="658"/>
        <v>3.7999999999999996E-7</v>
      </c>
      <c r="AY401" s="95">
        <f t="shared" si="659"/>
        <v>2.4965628815999998E-7</v>
      </c>
    </row>
    <row r="402" spans="1:51" s="241" customFormat="1" ht="18" customHeight="1" x14ac:dyDescent="0.3">
      <c r="A402" s="48" t="s">
        <v>836</v>
      </c>
      <c r="B402" s="330" t="s">
        <v>390</v>
      </c>
      <c r="C402" s="53" t="s">
        <v>349</v>
      </c>
      <c r="D402" s="234" t="s">
        <v>350</v>
      </c>
      <c r="E402" s="235">
        <v>9.9999999999999995E-7</v>
      </c>
      <c r="F402" s="233">
        <v>1</v>
      </c>
      <c r="G402" s="232">
        <v>0.05</v>
      </c>
      <c r="H402" s="236">
        <f>E402*F402*G402</f>
        <v>4.9999999999999998E-8</v>
      </c>
      <c r="I402" s="237">
        <v>5.63</v>
      </c>
      <c r="J402" s="238">
        <f>0.13*I402</f>
        <v>0.7319</v>
      </c>
      <c r="K402" s="239" t="s">
        <v>184</v>
      </c>
      <c r="L402" s="240">
        <f>15*I402</f>
        <v>84.45</v>
      </c>
      <c r="M402" s="241" t="str">
        <f t="shared" ref="M402:N410" si="661">A402</f>
        <v>С401</v>
      </c>
      <c r="N402" s="241" t="str">
        <f t="shared" si="661"/>
        <v>Перегреватель сырья поз. 6А-Т203, Заводской № 6250-101/6А-Т203 ( 6В-Т203, Заводской № 6250-501)</v>
      </c>
      <c r="O402" s="241" t="str">
        <f t="shared" ref="O402:O409" si="662">D402</f>
        <v>Полное-огенный шар</v>
      </c>
      <c r="P402" s="241" t="s">
        <v>85</v>
      </c>
      <c r="Q402" s="241" t="s">
        <v>85</v>
      </c>
      <c r="R402" s="241" t="s">
        <v>85</v>
      </c>
      <c r="S402" s="241" t="s">
        <v>85</v>
      </c>
      <c r="T402" s="241" t="s">
        <v>85</v>
      </c>
      <c r="U402" s="241" t="s">
        <v>85</v>
      </c>
      <c r="V402" s="241" t="s">
        <v>85</v>
      </c>
      <c r="W402" s="241" t="s">
        <v>85</v>
      </c>
      <c r="X402" s="241" t="s">
        <v>85</v>
      </c>
      <c r="Y402" s="241" t="s">
        <v>85</v>
      </c>
      <c r="Z402" s="241" t="s">
        <v>85</v>
      </c>
      <c r="AA402" s="241" t="s">
        <v>85</v>
      </c>
      <c r="AB402" s="241" t="s">
        <v>85</v>
      </c>
      <c r="AC402" s="241" t="s">
        <v>85</v>
      </c>
      <c r="AD402" s="241" t="s">
        <v>85</v>
      </c>
      <c r="AE402" s="241">
        <v>1</v>
      </c>
      <c r="AF402" s="241">
        <v>32.5</v>
      </c>
      <c r="AG402" s="241">
        <v>44</v>
      </c>
      <c r="AH402" s="241">
        <v>62.5</v>
      </c>
      <c r="AI402" s="241" t="s">
        <v>85</v>
      </c>
      <c r="AJ402" s="242">
        <v>3</v>
      </c>
      <c r="AK402" s="242">
        <v>5</v>
      </c>
      <c r="AL402" s="243">
        <v>7.96</v>
      </c>
      <c r="AM402" s="243">
        <v>0.158</v>
      </c>
      <c r="AN402" s="243">
        <v>10</v>
      </c>
      <c r="AQ402" s="244">
        <f>AM402*I402+AL402</f>
        <v>8.8495399999999993</v>
      </c>
      <c r="AR402" s="244">
        <f>0.1*AQ402</f>
        <v>0.88495400000000002</v>
      </c>
      <c r="AS402" s="245">
        <f>AJ402*3+0.25*AK402</f>
        <v>10.25</v>
      </c>
      <c r="AT402" s="245">
        <f>SUM(AQ402:AS402)/4</f>
        <v>4.9961234999999995</v>
      </c>
      <c r="AU402" s="244">
        <f>10068.2*J402*POWER(10,-6)</f>
        <v>7.3689155800000005E-3</v>
      </c>
      <c r="AV402" s="245">
        <f t="shared" ref="AV402:AV410" si="663">AU402+AT402+AS402+AR402+AQ402</f>
        <v>24.987986415579996</v>
      </c>
      <c r="AW402" s="246">
        <f>AJ402*H402</f>
        <v>1.4999999999999999E-7</v>
      </c>
      <c r="AX402" s="246">
        <f>H402*AK402</f>
        <v>2.4999999999999999E-7</v>
      </c>
      <c r="AY402" s="246">
        <f>H402*AV402</f>
        <v>1.2493993207789998E-6</v>
      </c>
    </row>
    <row r="403" spans="1:51" s="322" customFormat="1" x14ac:dyDescent="0.3">
      <c r="A403" s="48" t="s">
        <v>837</v>
      </c>
      <c r="B403" s="312" t="str">
        <f>B402</f>
        <v>Перегреватель сырья поз. 6А-Т203, Заводской № 6250-101/6А-Т203 ( 6В-Т203, Заводской № 6250-501)</v>
      </c>
      <c r="C403" s="313" t="s">
        <v>211</v>
      </c>
      <c r="D403" s="314" t="s">
        <v>63</v>
      </c>
      <c r="E403" s="315">
        <f>E402</f>
        <v>9.9999999999999995E-7</v>
      </c>
      <c r="F403" s="316">
        <f>F402</f>
        <v>1</v>
      </c>
      <c r="G403" s="312">
        <v>0.19</v>
      </c>
      <c r="H403" s="317">
        <f t="shared" ref="H403:H410" si="664">E403*F403*G403</f>
        <v>1.8999999999999998E-7</v>
      </c>
      <c r="I403" s="318">
        <f>I402</f>
        <v>5.63</v>
      </c>
      <c r="J403" s="319">
        <v>0.69</v>
      </c>
      <c r="K403" s="320" t="s">
        <v>185</v>
      </c>
      <c r="L403" s="321">
        <v>2</v>
      </c>
      <c r="M403" s="322" t="str">
        <f t="shared" si="661"/>
        <v>С402</v>
      </c>
      <c r="N403" s="322" t="str">
        <f t="shared" si="661"/>
        <v>Перегреватель сырья поз. 6А-Т203, Заводской № 6250-101/6А-Т203 ( 6В-Т203, Заводской № 6250-501)</v>
      </c>
      <c r="O403" s="322" t="str">
        <f t="shared" si="662"/>
        <v>Полное-взрыв</v>
      </c>
      <c r="P403" s="322" t="s">
        <v>85</v>
      </c>
      <c r="Q403" s="322" t="s">
        <v>85</v>
      </c>
      <c r="R403" s="322" t="s">
        <v>85</v>
      </c>
      <c r="S403" s="322" t="s">
        <v>85</v>
      </c>
      <c r="T403" s="322">
        <v>0</v>
      </c>
      <c r="U403" s="322">
        <v>56.6</v>
      </c>
      <c r="V403" s="322">
        <v>161.1</v>
      </c>
      <c r="W403" s="322">
        <v>409.6</v>
      </c>
      <c r="X403" s="322">
        <v>692.1</v>
      </c>
      <c r="Y403" s="322" t="s">
        <v>85</v>
      </c>
      <c r="Z403" s="322" t="s">
        <v>85</v>
      </c>
      <c r="AA403" s="322" t="s">
        <v>85</v>
      </c>
      <c r="AB403" s="322" t="s">
        <v>85</v>
      </c>
      <c r="AC403" s="322" t="s">
        <v>85</v>
      </c>
      <c r="AD403" s="322" t="s">
        <v>85</v>
      </c>
      <c r="AE403" s="322" t="s">
        <v>85</v>
      </c>
      <c r="AF403" s="322" t="s">
        <v>85</v>
      </c>
      <c r="AG403" s="322" t="s">
        <v>85</v>
      </c>
      <c r="AH403" s="322" t="s">
        <v>85</v>
      </c>
      <c r="AI403" s="322" t="s">
        <v>85</v>
      </c>
      <c r="AJ403" s="323">
        <v>4</v>
      </c>
      <c r="AK403" s="323">
        <v>8</v>
      </c>
      <c r="AL403" s="322">
        <f>AL402</f>
        <v>7.96</v>
      </c>
      <c r="AM403" s="322">
        <f>AM402</f>
        <v>0.158</v>
      </c>
      <c r="AN403" s="322">
        <f>AN402</f>
        <v>10</v>
      </c>
      <c r="AQ403" s="324">
        <f>AM403*I403+AL403</f>
        <v>8.8495399999999993</v>
      </c>
      <c r="AR403" s="324">
        <f t="shared" ref="AR403:AR409" si="665">0.1*AQ403</f>
        <v>0.88495400000000002</v>
      </c>
      <c r="AS403" s="325">
        <f t="shared" ref="AS403:AS409" si="666">AJ403*3+0.25*AK403</f>
        <v>14</v>
      </c>
      <c r="AT403" s="325">
        <f t="shared" ref="AT403:AT409" si="667">SUM(AQ403:AS403)/4</f>
        <v>5.9336234999999995</v>
      </c>
      <c r="AU403" s="324">
        <f>10068.2*J403*POWER(10,-6)*10</f>
        <v>6.9470580000000004E-2</v>
      </c>
      <c r="AV403" s="325">
        <f t="shared" si="663"/>
        <v>29.737588080000002</v>
      </c>
      <c r="AW403" s="326">
        <f t="shared" ref="AW403:AW409" si="668">AJ403*H403</f>
        <v>7.5999999999999992E-7</v>
      </c>
      <c r="AX403" s="326">
        <f t="shared" ref="AX403:AX409" si="669">H403*AK403</f>
        <v>1.5199999999999998E-6</v>
      </c>
      <c r="AY403" s="326">
        <f t="shared" ref="AY403" si="670">H403*AV403</f>
        <v>5.6501417351999995E-6</v>
      </c>
    </row>
    <row r="404" spans="1:51" s="241" customFormat="1" x14ac:dyDescent="0.3">
      <c r="A404" s="48" t="s">
        <v>838</v>
      </c>
      <c r="B404" s="232" t="str">
        <f>B402</f>
        <v>Перегреватель сырья поз. 6А-Т203, Заводской № 6250-101/6А-Т203 ( 6В-Т203, Заводской № 6250-501)</v>
      </c>
      <c r="C404" s="53" t="s">
        <v>254</v>
      </c>
      <c r="D404" s="234" t="s">
        <v>61</v>
      </c>
      <c r="E404" s="247">
        <f>E402</f>
        <v>9.9999999999999995E-7</v>
      </c>
      <c r="F404" s="248">
        <f t="shared" ref="F404:F410" si="671">F403</f>
        <v>1</v>
      </c>
      <c r="G404" s="232">
        <v>0.76</v>
      </c>
      <c r="H404" s="236">
        <f t="shared" si="664"/>
        <v>7.5999999999999992E-7</v>
      </c>
      <c r="I404" s="249">
        <f>I402</f>
        <v>5.63</v>
      </c>
      <c r="J404" s="238">
        <v>0</v>
      </c>
      <c r="K404" s="250" t="s">
        <v>186</v>
      </c>
      <c r="L404" s="251">
        <v>10</v>
      </c>
      <c r="M404" s="241" t="str">
        <f t="shared" si="661"/>
        <v>С403</v>
      </c>
      <c r="N404" s="241" t="str">
        <f t="shared" si="661"/>
        <v>Перегреватель сырья поз. 6А-Т203, Заводской № 6250-101/6А-Т203 ( 6В-Т203, Заводской № 6250-501)</v>
      </c>
      <c r="O404" s="241" t="str">
        <f t="shared" si="662"/>
        <v>Полное-ликвидация</v>
      </c>
      <c r="P404" s="241" t="s">
        <v>85</v>
      </c>
      <c r="Q404" s="241" t="s">
        <v>85</v>
      </c>
      <c r="R404" s="241" t="s">
        <v>85</v>
      </c>
      <c r="S404" s="241" t="s">
        <v>85</v>
      </c>
      <c r="T404" s="241" t="s">
        <v>85</v>
      </c>
      <c r="U404" s="241" t="s">
        <v>85</v>
      </c>
      <c r="V404" s="241" t="s">
        <v>85</v>
      </c>
      <c r="W404" s="241" t="s">
        <v>85</v>
      </c>
      <c r="X404" s="241" t="s">
        <v>85</v>
      </c>
      <c r="Y404" s="241" t="s">
        <v>85</v>
      </c>
      <c r="Z404" s="241" t="s">
        <v>85</v>
      </c>
      <c r="AA404" s="241" t="s">
        <v>85</v>
      </c>
      <c r="AB404" s="241" t="s">
        <v>85</v>
      </c>
      <c r="AC404" s="241" t="s">
        <v>85</v>
      </c>
      <c r="AD404" s="241" t="s">
        <v>85</v>
      </c>
      <c r="AE404" s="241" t="s">
        <v>85</v>
      </c>
      <c r="AF404" s="241" t="s">
        <v>85</v>
      </c>
      <c r="AG404" s="241" t="s">
        <v>85</v>
      </c>
      <c r="AH404" s="241" t="s">
        <v>85</v>
      </c>
      <c r="AI404" s="241" t="s">
        <v>85</v>
      </c>
      <c r="AJ404" s="241">
        <v>0</v>
      </c>
      <c r="AK404" s="241">
        <v>0</v>
      </c>
      <c r="AL404" s="241">
        <f>AL402</f>
        <v>7.96</v>
      </c>
      <c r="AM404" s="241">
        <f>AM402</f>
        <v>0.158</v>
      </c>
      <c r="AN404" s="241">
        <f>AN402</f>
        <v>10</v>
      </c>
      <c r="AQ404" s="244">
        <f>AM404*I404*0.1+AL404</f>
        <v>8.0489540000000002</v>
      </c>
      <c r="AR404" s="244">
        <f t="shared" si="665"/>
        <v>0.80489540000000004</v>
      </c>
      <c r="AS404" s="245">
        <f t="shared" si="666"/>
        <v>0</v>
      </c>
      <c r="AT404" s="245">
        <f t="shared" si="667"/>
        <v>2.2134623499999999</v>
      </c>
      <c r="AU404" s="244">
        <f>1333*J402*POWER(10,-6)</f>
        <v>9.7562270000000001E-4</v>
      </c>
      <c r="AV404" s="245">
        <f t="shared" si="663"/>
        <v>11.0682873727</v>
      </c>
      <c r="AW404" s="246">
        <f t="shared" si="668"/>
        <v>0</v>
      </c>
      <c r="AX404" s="246">
        <f t="shared" si="669"/>
        <v>0</v>
      </c>
      <c r="AY404" s="246">
        <f>H404*AV404</f>
        <v>8.4118984032519992E-6</v>
      </c>
    </row>
    <row r="405" spans="1:51" s="241" customFormat="1" x14ac:dyDescent="0.3">
      <c r="A405" s="48" t="s">
        <v>839</v>
      </c>
      <c r="B405" s="232" t="str">
        <f>B402</f>
        <v>Перегреватель сырья поз. 6А-Т203, Заводской № 6250-101/6А-Т203 ( 6В-Т203, Заводской № 6250-501)</v>
      </c>
      <c r="C405" s="53" t="s">
        <v>222</v>
      </c>
      <c r="D405" s="234" t="s">
        <v>223</v>
      </c>
      <c r="E405" s="235">
        <v>1.0000000000000001E-5</v>
      </c>
      <c r="F405" s="248">
        <f t="shared" si="671"/>
        <v>1</v>
      </c>
      <c r="G405" s="232">
        <v>4.0000000000000008E-2</v>
      </c>
      <c r="H405" s="236">
        <f t="shared" si="664"/>
        <v>4.0000000000000009E-7</v>
      </c>
      <c r="I405" s="249">
        <f>0.15*I402</f>
        <v>0.84449999999999992</v>
      </c>
      <c r="J405" s="238">
        <f>I405</f>
        <v>0.84449999999999992</v>
      </c>
      <c r="K405" s="250" t="s">
        <v>188</v>
      </c>
      <c r="L405" s="251">
        <v>45390</v>
      </c>
      <c r="M405" s="241" t="str">
        <f t="shared" si="661"/>
        <v>С404</v>
      </c>
      <c r="N405" s="241" t="str">
        <f t="shared" si="661"/>
        <v>Перегреватель сырья поз. 6А-Т203, Заводской № 6250-101/6А-Т203 ( 6В-Т203, Заводской № 6250-501)</v>
      </c>
      <c r="O405" s="241" t="str">
        <f t="shared" si="662"/>
        <v>Частичное факел</v>
      </c>
      <c r="P405" s="241" t="s">
        <v>85</v>
      </c>
      <c r="Q405" s="241" t="s">
        <v>85</v>
      </c>
      <c r="R405" s="241" t="s">
        <v>85</v>
      </c>
      <c r="S405" s="241" t="s">
        <v>85</v>
      </c>
      <c r="T405" s="241" t="s">
        <v>85</v>
      </c>
      <c r="U405" s="241" t="s">
        <v>85</v>
      </c>
      <c r="V405" s="241" t="s">
        <v>85</v>
      </c>
      <c r="W405" s="241" t="s">
        <v>85</v>
      </c>
      <c r="X405" s="241" t="s">
        <v>85</v>
      </c>
      <c r="Y405" s="241">
        <v>37</v>
      </c>
      <c r="Z405" s="241">
        <v>6</v>
      </c>
      <c r="AA405" s="241" t="s">
        <v>85</v>
      </c>
      <c r="AB405" s="241" t="s">
        <v>85</v>
      </c>
      <c r="AC405" s="241" t="s">
        <v>85</v>
      </c>
      <c r="AD405" s="241" t="s">
        <v>85</v>
      </c>
      <c r="AE405" s="241" t="s">
        <v>85</v>
      </c>
      <c r="AF405" s="241" t="s">
        <v>85</v>
      </c>
      <c r="AG405" s="241" t="s">
        <v>85</v>
      </c>
      <c r="AH405" s="241" t="s">
        <v>85</v>
      </c>
      <c r="AI405" s="241" t="s">
        <v>85</v>
      </c>
      <c r="AJ405" s="241">
        <v>1</v>
      </c>
      <c r="AK405" s="241">
        <v>1</v>
      </c>
      <c r="AL405" s="241">
        <f>0.1*$AL402</f>
        <v>0.79600000000000004</v>
      </c>
      <c r="AM405" s="241">
        <f>AM403</f>
        <v>0.158</v>
      </c>
      <c r="AN405" s="241">
        <f>AN402</f>
        <v>10</v>
      </c>
      <c r="AQ405" s="244">
        <f>AM405*I405*0.1+AL405</f>
        <v>0.80934310000000009</v>
      </c>
      <c r="AR405" s="244">
        <f t="shared" si="665"/>
        <v>8.0934310000000009E-2</v>
      </c>
      <c r="AS405" s="245">
        <f t="shared" si="666"/>
        <v>3.25</v>
      </c>
      <c r="AT405" s="245">
        <f t="shared" si="667"/>
        <v>1.0350693525000001</v>
      </c>
      <c r="AU405" s="244">
        <f>10068.2*J405*POWER(10,-6)</f>
        <v>8.5025949000000003E-3</v>
      </c>
      <c r="AV405" s="245">
        <f t="shared" si="663"/>
        <v>5.1838493574000006</v>
      </c>
      <c r="AW405" s="246">
        <f t="shared" si="668"/>
        <v>4.0000000000000009E-7</v>
      </c>
      <c r="AX405" s="246">
        <f t="shared" si="669"/>
        <v>4.0000000000000009E-7</v>
      </c>
      <c r="AY405" s="246">
        <f t="shared" ref="AY405:AY409" si="672">H405*AV405</f>
        <v>2.0735397429600006E-6</v>
      </c>
    </row>
    <row r="406" spans="1:51" s="241" customFormat="1" x14ac:dyDescent="0.3">
      <c r="A406" s="48" t="s">
        <v>840</v>
      </c>
      <c r="B406" s="232" t="str">
        <f>B402</f>
        <v>Перегреватель сырья поз. 6А-Т203, Заводской № 6250-101/6А-Т203 ( 6В-Т203, Заводской № 6250-501)</v>
      </c>
      <c r="C406" s="53" t="s">
        <v>255</v>
      </c>
      <c r="D406" s="234" t="s">
        <v>62</v>
      </c>
      <c r="E406" s="247">
        <f>E405</f>
        <v>1.0000000000000001E-5</v>
      </c>
      <c r="F406" s="248">
        <f t="shared" si="671"/>
        <v>1</v>
      </c>
      <c r="G406" s="232">
        <v>0.16000000000000003</v>
      </c>
      <c r="H406" s="236">
        <f t="shared" si="664"/>
        <v>1.6000000000000004E-6</v>
      </c>
      <c r="I406" s="249">
        <f>0.15*I402</f>
        <v>0.84449999999999992</v>
      </c>
      <c r="J406" s="238">
        <v>0</v>
      </c>
      <c r="K406" s="250" t="s">
        <v>189</v>
      </c>
      <c r="L406" s="251">
        <v>3</v>
      </c>
      <c r="M406" s="241" t="str">
        <f t="shared" si="661"/>
        <v>С405</v>
      </c>
      <c r="N406" s="241" t="str">
        <f t="shared" si="661"/>
        <v>Перегреватель сырья поз. 6А-Т203, Заводской № 6250-101/6А-Т203 ( 6В-Т203, Заводской № 6250-501)</v>
      </c>
      <c r="O406" s="241" t="str">
        <f t="shared" si="662"/>
        <v>Частичное-ликвидация</v>
      </c>
      <c r="P406" s="241" t="s">
        <v>85</v>
      </c>
      <c r="Q406" s="241" t="s">
        <v>85</v>
      </c>
      <c r="R406" s="241" t="s">
        <v>85</v>
      </c>
      <c r="S406" s="241" t="s">
        <v>85</v>
      </c>
      <c r="T406" s="241" t="s">
        <v>85</v>
      </c>
      <c r="U406" s="241" t="s">
        <v>85</v>
      </c>
      <c r="V406" s="241" t="s">
        <v>85</v>
      </c>
      <c r="W406" s="241" t="s">
        <v>85</v>
      </c>
      <c r="X406" s="241" t="s">
        <v>85</v>
      </c>
      <c r="Y406" s="241" t="s">
        <v>85</v>
      </c>
      <c r="Z406" s="241" t="s">
        <v>85</v>
      </c>
      <c r="AA406" s="241" t="s">
        <v>85</v>
      </c>
      <c r="AB406" s="241" t="s">
        <v>85</v>
      </c>
      <c r="AC406" s="241" t="s">
        <v>85</v>
      </c>
      <c r="AD406" s="241" t="s">
        <v>85</v>
      </c>
      <c r="AE406" s="241" t="s">
        <v>85</v>
      </c>
      <c r="AF406" s="241" t="s">
        <v>85</v>
      </c>
      <c r="AG406" s="241" t="s">
        <v>85</v>
      </c>
      <c r="AH406" s="241" t="s">
        <v>85</v>
      </c>
      <c r="AI406" s="241" t="s">
        <v>85</v>
      </c>
      <c r="AJ406" s="241">
        <v>0</v>
      </c>
      <c r="AK406" s="241">
        <v>1</v>
      </c>
      <c r="AL406" s="241">
        <f t="shared" ref="AL406:AL409" si="673">0.1*$AL403</f>
        <v>0.79600000000000004</v>
      </c>
      <c r="AM406" s="241">
        <f>AM402</f>
        <v>0.158</v>
      </c>
      <c r="AN406" s="241">
        <f>ROUNDUP(AN402/3,0)</f>
        <v>4</v>
      </c>
      <c r="AQ406" s="244">
        <f>AM406*I406+AL406</f>
        <v>0.92943100000000001</v>
      </c>
      <c r="AR406" s="244">
        <f t="shared" si="665"/>
        <v>9.2943100000000001E-2</v>
      </c>
      <c r="AS406" s="245">
        <f t="shared" si="666"/>
        <v>0.25</v>
      </c>
      <c r="AT406" s="245">
        <f t="shared" si="667"/>
        <v>0.31809352499999999</v>
      </c>
      <c r="AU406" s="244">
        <f>1333*J403*POWER(10,-6)*10</f>
        <v>9.1976999999999996E-3</v>
      </c>
      <c r="AV406" s="245">
        <f t="shared" si="663"/>
        <v>1.5996653250000001</v>
      </c>
      <c r="AW406" s="246">
        <f t="shared" si="668"/>
        <v>0</v>
      </c>
      <c r="AX406" s="246">
        <f t="shared" si="669"/>
        <v>1.6000000000000004E-6</v>
      </c>
      <c r="AY406" s="246">
        <f t="shared" si="672"/>
        <v>2.5594645200000007E-6</v>
      </c>
    </row>
    <row r="407" spans="1:51" s="241" customFormat="1" x14ac:dyDescent="0.3">
      <c r="A407" s="48" t="s">
        <v>841</v>
      </c>
      <c r="B407" s="232" t="str">
        <f>B402</f>
        <v>Перегреватель сырья поз. 6А-Т203, Заводской № 6250-101/6А-Т203 ( 6В-Т203, Заводской № 6250-501)</v>
      </c>
      <c r="C407" s="53" t="s">
        <v>224</v>
      </c>
      <c r="D407" s="234" t="s">
        <v>223</v>
      </c>
      <c r="E407" s="247">
        <f>E406</f>
        <v>1.0000000000000001E-5</v>
      </c>
      <c r="F407" s="248">
        <f t="shared" si="671"/>
        <v>1</v>
      </c>
      <c r="G407" s="232">
        <v>4.0000000000000008E-2</v>
      </c>
      <c r="H407" s="236">
        <f t="shared" si="664"/>
        <v>4.0000000000000009E-7</v>
      </c>
      <c r="I407" s="249">
        <f>I405*0.15</f>
        <v>0.12667499999999998</v>
      </c>
      <c r="J407" s="238">
        <f>I407</f>
        <v>0.12667499999999998</v>
      </c>
      <c r="K407" s="253" t="s">
        <v>200</v>
      </c>
      <c r="L407" s="254">
        <v>21</v>
      </c>
      <c r="M407" s="241" t="str">
        <f t="shared" si="661"/>
        <v>С406</v>
      </c>
      <c r="N407" s="241" t="str">
        <f t="shared" si="661"/>
        <v>Перегреватель сырья поз. 6А-Т203, Заводской № 6250-101/6А-Т203 ( 6В-Т203, Заводской № 6250-501)</v>
      </c>
      <c r="O407" s="241" t="str">
        <f t="shared" si="662"/>
        <v>Частичное факел</v>
      </c>
      <c r="P407" s="241" t="s">
        <v>85</v>
      </c>
      <c r="Q407" s="241" t="s">
        <v>85</v>
      </c>
      <c r="R407" s="241" t="s">
        <v>85</v>
      </c>
      <c r="S407" s="241" t="s">
        <v>85</v>
      </c>
      <c r="T407" s="241" t="s">
        <v>85</v>
      </c>
      <c r="U407" s="241" t="s">
        <v>85</v>
      </c>
      <c r="V407" s="241" t="s">
        <v>85</v>
      </c>
      <c r="W407" s="241" t="s">
        <v>85</v>
      </c>
      <c r="X407" s="241" t="s">
        <v>85</v>
      </c>
      <c r="Y407" s="241">
        <v>11</v>
      </c>
      <c r="Z407" s="241">
        <v>2</v>
      </c>
      <c r="AA407" s="241" t="s">
        <v>85</v>
      </c>
      <c r="AB407" s="241" t="s">
        <v>85</v>
      </c>
      <c r="AC407" s="241" t="s">
        <v>85</v>
      </c>
      <c r="AD407" s="241" t="s">
        <v>85</v>
      </c>
      <c r="AE407" s="241" t="s">
        <v>85</v>
      </c>
      <c r="AF407" s="241" t="s">
        <v>85</v>
      </c>
      <c r="AG407" s="241" t="s">
        <v>85</v>
      </c>
      <c r="AH407" s="241" t="s">
        <v>85</v>
      </c>
      <c r="AI407" s="241" t="s">
        <v>85</v>
      </c>
      <c r="AJ407" s="241">
        <v>1</v>
      </c>
      <c r="AK407" s="241">
        <v>1</v>
      </c>
      <c r="AL407" s="241">
        <f t="shared" si="673"/>
        <v>0.79600000000000004</v>
      </c>
      <c r="AM407" s="241">
        <f>AM402</f>
        <v>0.158</v>
      </c>
      <c r="AN407" s="241">
        <f>AN406</f>
        <v>4</v>
      </c>
      <c r="AQ407" s="244">
        <f t="shared" ref="AQ407:AQ408" si="674">AM407*I407+AL407</f>
        <v>0.81601465000000006</v>
      </c>
      <c r="AR407" s="244">
        <f t="shared" si="665"/>
        <v>8.1601465000000012E-2</v>
      </c>
      <c r="AS407" s="245">
        <f t="shared" si="666"/>
        <v>3.25</v>
      </c>
      <c r="AT407" s="245">
        <f t="shared" si="667"/>
        <v>1.03690402875</v>
      </c>
      <c r="AU407" s="244">
        <f>10068.2*J407*POWER(10,-6)</f>
        <v>1.2753892349999997E-3</v>
      </c>
      <c r="AV407" s="245">
        <f t="shared" si="663"/>
        <v>5.1857955329850007</v>
      </c>
      <c r="AW407" s="246">
        <f t="shared" si="668"/>
        <v>4.0000000000000009E-7</v>
      </c>
      <c r="AX407" s="246">
        <f t="shared" si="669"/>
        <v>4.0000000000000009E-7</v>
      </c>
      <c r="AY407" s="246">
        <f t="shared" si="672"/>
        <v>2.0743182131940007E-6</v>
      </c>
    </row>
    <row r="408" spans="1:51" s="241" customFormat="1" x14ac:dyDescent="0.3">
      <c r="A408" s="48" t="s">
        <v>842</v>
      </c>
      <c r="B408" s="232" t="str">
        <f>B402</f>
        <v>Перегреватель сырья поз. 6А-Т203, Заводской № 6250-101/6А-Т203 ( 6В-Т203, Заводской № 6250-501)</v>
      </c>
      <c r="C408" s="53" t="s">
        <v>225</v>
      </c>
      <c r="D408" s="234" t="s">
        <v>174</v>
      </c>
      <c r="E408" s="247">
        <f>E406</f>
        <v>1.0000000000000001E-5</v>
      </c>
      <c r="F408" s="248">
        <f t="shared" si="671"/>
        <v>1</v>
      </c>
      <c r="G408" s="232">
        <v>0.15200000000000002</v>
      </c>
      <c r="H408" s="236">
        <f t="shared" si="664"/>
        <v>1.5200000000000003E-6</v>
      </c>
      <c r="I408" s="249">
        <f>I405*0.15</f>
        <v>0.12667499999999998</v>
      </c>
      <c r="J408" s="238">
        <f>I408</f>
        <v>0.12667499999999998</v>
      </c>
      <c r="K408" s="250"/>
      <c r="L408" s="251"/>
      <c r="M408" s="241" t="str">
        <f t="shared" si="661"/>
        <v>С407</v>
      </c>
      <c r="N408" s="241" t="str">
        <f t="shared" si="661"/>
        <v>Перегреватель сырья поз. 6А-Т203, Заводской № 6250-101/6А-Т203 ( 6В-Т203, Заводской № 6250-501)</v>
      </c>
      <c r="O408" s="241" t="str">
        <f t="shared" si="662"/>
        <v>Частичное-пожар-вспышка</v>
      </c>
      <c r="P408" s="241" t="s">
        <v>85</v>
      </c>
      <c r="Q408" s="241" t="s">
        <v>85</v>
      </c>
      <c r="R408" s="241" t="s">
        <v>85</v>
      </c>
      <c r="S408" s="241" t="s">
        <v>85</v>
      </c>
      <c r="T408" s="241" t="s">
        <v>85</v>
      </c>
      <c r="U408" s="241" t="s">
        <v>85</v>
      </c>
      <c r="V408" s="241" t="s">
        <v>85</v>
      </c>
      <c r="W408" s="241" t="s">
        <v>85</v>
      </c>
      <c r="X408" s="241" t="s">
        <v>85</v>
      </c>
      <c r="Y408" s="241" t="s">
        <v>85</v>
      </c>
      <c r="Z408" s="241" t="s">
        <v>85</v>
      </c>
      <c r="AA408" s="241">
        <v>16.95</v>
      </c>
      <c r="AB408" s="241">
        <v>20.34</v>
      </c>
      <c r="AC408" s="241" t="s">
        <v>85</v>
      </c>
      <c r="AD408" s="241" t="s">
        <v>85</v>
      </c>
      <c r="AE408" s="241" t="s">
        <v>85</v>
      </c>
      <c r="AF408" s="241" t="s">
        <v>85</v>
      </c>
      <c r="AG408" s="241" t="s">
        <v>85</v>
      </c>
      <c r="AH408" s="241" t="s">
        <v>85</v>
      </c>
      <c r="AI408" s="241" t="s">
        <v>85</v>
      </c>
      <c r="AJ408" s="241">
        <v>1</v>
      </c>
      <c r="AK408" s="241">
        <v>1</v>
      </c>
      <c r="AL408" s="241">
        <f t="shared" si="673"/>
        <v>7.9600000000000004E-2</v>
      </c>
      <c r="AM408" s="241">
        <f>AM402</f>
        <v>0.158</v>
      </c>
      <c r="AN408" s="241">
        <f>ROUNDUP(AN402/3,0)</f>
        <v>4</v>
      </c>
      <c r="AQ408" s="244">
        <f t="shared" si="674"/>
        <v>9.9614649999999999E-2</v>
      </c>
      <c r="AR408" s="244">
        <f t="shared" si="665"/>
        <v>9.9614650000000009E-3</v>
      </c>
      <c r="AS408" s="245">
        <f t="shared" si="666"/>
        <v>3.25</v>
      </c>
      <c r="AT408" s="245">
        <f t="shared" si="667"/>
        <v>0.83989402874999997</v>
      </c>
      <c r="AU408" s="244">
        <f>10068.2*J408*POWER(10,-6)</f>
        <v>1.2753892349999997E-3</v>
      </c>
      <c r="AV408" s="245">
        <f t="shared" si="663"/>
        <v>4.2007455329850005</v>
      </c>
      <c r="AW408" s="246">
        <f t="shared" si="668"/>
        <v>1.5200000000000003E-6</v>
      </c>
      <c r="AX408" s="246">
        <f t="shared" si="669"/>
        <v>1.5200000000000003E-6</v>
      </c>
      <c r="AY408" s="246">
        <f t="shared" si="672"/>
        <v>6.3851332101372016E-6</v>
      </c>
    </row>
    <row r="409" spans="1:51" s="241" customFormat="1" ht="15" thickBot="1" x14ac:dyDescent="0.35">
      <c r="A409" s="48" t="s">
        <v>843</v>
      </c>
      <c r="B409" s="232" t="str">
        <f>B402</f>
        <v>Перегреватель сырья поз. 6А-Т203, Заводской № 6250-101/6А-Т203 ( 6В-Т203, Заводской № 6250-501)</v>
      </c>
      <c r="C409" s="53" t="s">
        <v>226</v>
      </c>
      <c r="D409" s="234" t="s">
        <v>62</v>
      </c>
      <c r="E409" s="247">
        <f>E406</f>
        <v>1.0000000000000001E-5</v>
      </c>
      <c r="F409" s="248">
        <f t="shared" si="671"/>
        <v>1</v>
      </c>
      <c r="G409" s="232">
        <v>0.6080000000000001</v>
      </c>
      <c r="H409" s="236">
        <f t="shared" si="664"/>
        <v>6.0800000000000011E-6</v>
      </c>
      <c r="I409" s="249">
        <f>I405*0.15</f>
        <v>0.12667499999999998</v>
      </c>
      <c r="J409" s="238">
        <v>0</v>
      </c>
      <c r="K409" s="255"/>
      <c r="L409" s="256"/>
      <c r="M409" s="241" t="str">
        <f t="shared" si="661"/>
        <v>С408</v>
      </c>
      <c r="N409" s="241" t="str">
        <f t="shared" si="661"/>
        <v>Перегреватель сырья поз. 6А-Т203, Заводской № 6250-101/6А-Т203 ( 6В-Т203, Заводской № 6250-501)</v>
      </c>
      <c r="O409" s="241" t="str">
        <f t="shared" si="662"/>
        <v>Частичное-ликвидация</v>
      </c>
      <c r="P409" s="241" t="s">
        <v>85</v>
      </c>
      <c r="Q409" s="241" t="s">
        <v>85</v>
      </c>
      <c r="R409" s="241" t="s">
        <v>85</v>
      </c>
      <c r="S409" s="241" t="s">
        <v>85</v>
      </c>
      <c r="T409" s="241" t="s">
        <v>85</v>
      </c>
      <c r="U409" s="241" t="s">
        <v>85</v>
      </c>
      <c r="V409" s="241" t="s">
        <v>85</v>
      </c>
      <c r="W409" s="241" t="s">
        <v>85</v>
      </c>
      <c r="X409" s="241" t="s">
        <v>85</v>
      </c>
      <c r="Y409" s="241" t="s">
        <v>85</v>
      </c>
      <c r="Z409" s="241" t="s">
        <v>85</v>
      </c>
      <c r="AA409" s="241" t="s">
        <v>85</v>
      </c>
      <c r="AB409" s="241" t="s">
        <v>85</v>
      </c>
      <c r="AC409" s="241" t="s">
        <v>85</v>
      </c>
      <c r="AD409" s="241" t="s">
        <v>85</v>
      </c>
      <c r="AE409" s="241" t="s">
        <v>85</v>
      </c>
      <c r="AF409" s="241" t="s">
        <v>85</v>
      </c>
      <c r="AG409" s="241" t="s">
        <v>85</v>
      </c>
      <c r="AH409" s="241" t="s">
        <v>85</v>
      </c>
      <c r="AI409" s="241" t="s">
        <v>85</v>
      </c>
      <c r="AJ409" s="241">
        <v>0</v>
      </c>
      <c r="AK409" s="241">
        <v>0</v>
      </c>
      <c r="AL409" s="241">
        <f t="shared" si="673"/>
        <v>7.9600000000000004E-2</v>
      </c>
      <c r="AM409" s="241">
        <f>AM402</f>
        <v>0.158</v>
      </c>
      <c r="AN409" s="241">
        <f>ROUNDUP(AN402/3,0)</f>
        <v>4</v>
      </c>
      <c r="AQ409" s="244">
        <f>AM409*I409*0.1+AL409</f>
        <v>8.1601464999999998E-2</v>
      </c>
      <c r="AR409" s="244">
        <f t="shared" si="665"/>
        <v>8.1601464999999998E-3</v>
      </c>
      <c r="AS409" s="245">
        <f t="shared" si="666"/>
        <v>0</v>
      </c>
      <c r="AT409" s="245">
        <f t="shared" si="667"/>
        <v>2.2440402875000001E-2</v>
      </c>
      <c r="AU409" s="244">
        <f>1333*J407*POWER(10,-6)</f>
        <v>1.6885777499999998E-4</v>
      </c>
      <c r="AV409" s="245">
        <f t="shared" si="663"/>
        <v>0.11237087215</v>
      </c>
      <c r="AW409" s="246">
        <f t="shared" si="668"/>
        <v>0</v>
      </c>
      <c r="AX409" s="246">
        <f t="shared" si="669"/>
        <v>0</v>
      </c>
      <c r="AY409" s="246">
        <f t="shared" si="672"/>
        <v>6.8321490267200008E-7</v>
      </c>
    </row>
    <row r="410" spans="1:51" s="241" customFormat="1" ht="15" thickBot="1" x14ac:dyDescent="0.35">
      <c r="A410" s="48" t="s">
        <v>844</v>
      </c>
      <c r="B410" s="296" t="str">
        <f>B402</f>
        <v>Перегреватель сырья поз. 6А-Т203, Заводской № 6250-101/6А-Т203 ( 6В-Т203, Заводской № 6250-501)</v>
      </c>
      <c r="C410" s="296" t="s">
        <v>354</v>
      </c>
      <c r="D410" s="296" t="s">
        <v>355</v>
      </c>
      <c r="E410" s="297">
        <v>2.5000000000000001E-5</v>
      </c>
      <c r="F410" s="248">
        <f t="shared" si="671"/>
        <v>1</v>
      </c>
      <c r="G410" s="296">
        <v>1</v>
      </c>
      <c r="H410" s="298">
        <f t="shared" si="664"/>
        <v>2.5000000000000001E-5</v>
      </c>
      <c r="I410" s="299">
        <f>I402</f>
        <v>5.63</v>
      </c>
      <c r="J410" s="299">
        <f>I410*0.2</f>
        <v>1.1260000000000001</v>
      </c>
      <c r="K410" s="296"/>
      <c r="L410" s="296"/>
      <c r="M410" s="300" t="str">
        <f t="shared" si="661"/>
        <v>С409</v>
      </c>
      <c r="N410" s="300"/>
      <c r="O410" s="300"/>
      <c r="P410" s="300">
        <v>14.3</v>
      </c>
      <c r="Q410" s="300">
        <v>19.100000000000001</v>
      </c>
      <c r="R410" s="300">
        <v>26.1</v>
      </c>
      <c r="S410" s="300">
        <v>47.1</v>
      </c>
      <c r="T410" s="300" t="s">
        <v>85</v>
      </c>
      <c r="U410" s="300" t="s">
        <v>85</v>
      </c>
      <c r="V410" s="300" t="s">
        <v>85</v>
      </c>
      <c r="W410" s="300" t="s">
        <v>85</v>
      </c>
      <c r="X410" s="300" t="s">
        <v>85</v>
      </c>
      <c r="Y410" s="300" t="s">
        <v>85</v>
      </c>
      <c r="Z410" s="300" t="s">
        <v>85</v>
      </c>
      <c r="AA410" s="300" t="s">
        <v>85</v>
      </c>
      <c r="AB410" s="300" t="s">
        <v>85</v>
      </c>
      <c r="AC410" s="300" t="s">
        <v>85</v>
      </c>
      <c r="AD410" s="300" t="s">
        <v>85</v>
      </c>
      <c r="AE410" s="300">
        <v>15</v>
      </c>
      <c r="AF410" s="300">
        <v>42</v>
      </c>
      <c r="AG410" s="300">
        <v>55</v>
      </c>
      <c r="AH410" s="300">
        <v>76.5</v>
      </c>
      <c r="AI410" s="241" t="s">
        <v>85</v>
      </c>
      <c r="AJ410" s="300">
        <v>1</v>
      </c>
      <c r="AK410" s="300">
        <v>2</v>
      </c>
      <c r="AL410" s="300">
        <f>AL402</f>
        <v>7.96</v>
      </c>
      <c r="AM410" s="300">
        <f>AM402</f>
        <v>0.158</v>
      </c>
      <c r="AN410" s="300">
        <v>5</v>
      </c>
      <c r="AO410" s="300"/>
      <c r="AP410" s="300"/>
      <c r="AQ410" s="301">
        <f>AM410*I410+AL410</f>
        <v>8.8495399999999993</v>
      </c>
      <c r="AR410" s="301">
        <f>0.1*AQ410</f>
        <v>0.88495400000000002</v>
      </c>
      <c r="AS410" s="302">
        <f>AJ410*3+0.25*AK410</f>
        <v>3.5</v>
      </c>
      <c r="AT410" s="302">
        <f>SUM(AQ410:AS410)/4</f>
        <v>3.3086234999999999</v>
      </c>
      <c r="AU410" s="301">
        <f>10068.2*J410*POWER(10,-6)</f>
        <v>1.1336793200000002E-2</v>
      </c>
      <c r="AV410" s="302">
        <f t="shared" si="663"/>
        <v>16.554454293199999</v>
      </c>
      <c r="AW410" s="303">
        <f>AJ410*H410</f>
        <v>2.5000000000000001E-5</v>
      </c>
      <c r="AX410" s="303">
        <f>H410*AK410</f>
        <v>5.0000000000000002E-5</v>
      </c>
      <c r="AY410" s="303">
        <f>H410*AV410</f>
        <v>4.1386135733000002E-4</v>
      </c>
    </row>
    <row r="411" spans="1:51" ht="18" customHeight="1" x14ac:dyDescent="0.3">
      <c r="A411" s="48" t="s">
        <v>845</v>
      </c>
      <c r="B411" s="311" t="s">
        <v>391</v>
      </c>
      <c r="C411" s="179" t="s">
        <v>191</v>
      </c>
      <c r="D411" s="49" t="s">
        <v>192</v>
      </c>
      <c r="E411" s="166">
        <v>1.0000000000000001E-5</v>
      </c>
      <c r="F411" s="163">
        <v>1</v>
      </c>
      <c r="G411" s="48">
        <v>0.2</v>
      </c>
      <c r="H411" s="50">
        <f>E411*F411*G411</f>
        <v>2.0000000000000003E-6</v>
      </c>
      <c r="I411" s="164">
        <v>6.37</v>
      </c>
      <c r="J411" s="169">
        <f>I411</f>
        <v>6.37</v>
      </c>
      <c r="K411" s="172" t="s">
        <v>184</v>
      </c>
      <c r="L411" s="177">
        <v>0</v>
      </c>
      <c r="M411" s="92" t="str">
        <f t="shared" ref="M411:N418" si="675">A411</f>
        <v>С410</v>
      </c>
      <c r="N411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1" s="92" t="str">
        <f t="shared" ref="O411:O418" si="676">D411</f>
        <v>Полное-факел</v>
      </c>
      <c r="P411" s="92" t="s">
        <v>85</v>
      </c>
      <c r="Q411" s="92" t="s">
        <v>85</v>
      </c>
      <c r="R411" s="92" t="s">
        <v>85</v>
      </c>
      <c r="S411" s="92" t="s">
        <v>85</v>
      </c>
      <c r="T411" s="92" t="s">
        <v>85</v>
      </c>
      <c r="U411" s="92" t="s">
        <v>85</v>
      </c>
      <c r="V411" s="92" t="s">
        <v>85</v>
      </c>
      <c r="W411" s="92" t="s">
        <v>85</v>
      </c>
      <c r="X411" s="92" t="s">
        <v>85</v>
      </c>
      <c r="Y411" s="92">
        <v>17</v>
      </c>
      <c r="Z411" s="92">
        <v>3</v>
      </c>
      <c r="AA411" s="92" t="s">
        <v>85</v>
      </c>
      <c r="AB411" s="92" t="s">
        <v>85</v>
      </c>
      <c r="AC411" s="92" t="s">
        <v>85</v>
      </c>
      <c r="AD411" s="92" t="s">
        <v>85</v>
      </c>
      <c r="AE411" s="92" t="s">
        <v>85</v>
      </c>
      <c r="AF411" s="92" t="s">
        <v>85</v>
      </c>
      <c r="AG411" s="92" t="s">
        <v>85</v>
      </c>
      <c r="AH411" s="92" t="s">
        <v>85</v>
      </c>
      <c r="AI411" t="s">
        <v>85</v>
      </c>
      <c r="AJ411" s="52">
        <v>1</v>
      </c>
      <c r="AK411" s="52">
        <v>2</v>
      </c>
      <c r="AL411" s="165">
        <v>2.36</v>
      </c>
      <c r="AM411" s="165">
        <v>8.8999999999999996E-2</v>
      </c>
      <c r="AN411" s="165">
        <v>3</v>
      </c>
      <c r="AO411" s="92"/>
      <c r="AP411" s="92"/>
      <c r="AQ411" s="93">
        <f>AM411*I411+AL411</f>
        <v>2.9269299999999996</v>
      </c>
      <c r="AR411" s="93">
        <f>0.1*AQ411</f>
        <v>0.29269299999999998</v>
      </c>
      <c r="AS411" s="94">
        <f>AJ411*3+0.25*AK411</f>
        <v>3.5</v>
      </c>
      <c r="AT411" s="94">
        <f>SUM(AQ411:AS411)/4</f>
        <v>1.6799057499999999</v>
      </c>
      <c r="AU411" s="93">
        <f>10068.2*J411*POWER(10,-6)</f>
        <v>6.4134434000000004E-2</v>
      </c>
      <c r="AV411" s="94">
        <f t="shared" ref="AV411:AV418" si="677">AU411+AT411+AS411+AR411+AQ411</f>
        <v>8.4636631839999996</v>
      </c>
      <c r="AW411" s="95">
        <f>AJ411*H411</f>
        <v>2.0000000000000003E-6</v>
      </c>
      <c r="AX411" s="95">
        <f>H411*AK411</f>
        <v>4.0000000000000007E-6</v>
      </c>
      <c r="AY411" s="95">
        <f>H411*AV411</f>
        <v>1.6927326368E-5</v>
      </c>
    </row>
    <row r="412" spans="1:51" x14ac:dyDescent="0.3">
      <c r="A412" s="48" t="s">
        <v>846</v>
      </c>
      <c r="B412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2" s="179" t="s">
        <v>169</v>
      </c>
      <c r="D412" s="49" t="s">
        <v>63</v>
      </c>
      <c r="E412" s="167">
        <f>E411</f>
        <v>1.0000000000000001E-5</v>
      </c>
      <c r="F412" s="168">
        <f>F411</f>
        <v>1</v>
      </c>
      <c r="G412" s="48">
        <v>0.1152</v>
      </c>
      <c r="H412" s="50">
        <f t="shared" ref="H412:H418" si="678">E412*F412*G412</f>
        <v>1.1520000000000002E-6</v>
      </c>
      <c r="I412" s="162">
        <f>I411</f>
        <v>6.37</v>
      </c>
      <c r="J412" s="180">
        <f>0.1*I411</f>
        <v>0.63700000000000001</v>
      </c>
      <c r="K412" s="174" t="s">
        <v>185</v>
      </c>
      <c r="L412" s="178">
        <v>2</v>
      </c>
      <c r="M412" s="92" t="str">
        <f t="shared" si="675"/>
        <v>С411</v>
      </c>
      <c r="N412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2" s="92" t="str">
        <f t="shared" si="676"/>
        <v>Полное-взрыв</v>
      </c>
      <c r="P412" s="92" t="s">
        <v>85</v>
      </c>
      <c r="Q412" s="92" t="s">
        <v>85</v>
      </c>
      <c r="R412" s="92" t="s">
        <v>85</v>
      </c>
      <c r="S412" s="92" t="s">
        <v>85</v>
      </c>
      <c r="T412" s="92">
        <v>0</v>
      </c>
      <c r="U412" s="92">
        <v>55.1</v>
      </c>
      <c r="V412" s="92">
        <v>157.1</v>
      </c>
      <c r="W412" s="92">
        <v>399.1</v>
      </c>
      <c r="X412" s="92">
        <v>674.1</v>
      </c>
      <c r="Y412" s="92" t="s">
        <v>85</v>
      </c>
      <c r="Z412" s="92" t="s">
        <v>85</v>
      </c>
      <c r="AA412" s="92" t="s">
        <v>85</v>
      </c>
      <c r="AB412" s="92" t="s">
        <v>85</v>
      </c>
      <c r="AC412" s="92" t="s">
        <v>85</v>
      </c>
      <c r="AD412" s="92" t="s">
        <v>85</v>
      </c>
      <c r="AE412" s="92" t="s">
        <v>85</v>
      </c>
      <c r="AF412" s="92" t="s">
        <v>85</v>
      </c>
      <c r="AG412" s="92" t="s">
        <v>85</v>
      </c>
      <c r="AH412" s="92" t="s">
        <v>85</v>
      </c>
      <c r="AI412" t="s">
        <v>85</v>
      </c>
      <c r="AJ412" s="52">
        <v>2</v>
      </c>
      <c r="AK412" s="52">
        <v>2</v>
      </c>
      <c r="AL412" s="92">
        <f>AL411</f>
        <v>2.36</v>
      </c>
      <c r="AM412" s="92">
        <f>AM411</f>
        <v>8.8999999999999996E-2</v>
      </c>
      <c r="AN412" s="92">
        <f>AN411</f>
        <v>3</v>
      </c>
      <c r="AO412" s="92"/>
      <c r="AP412" s="92"/>
      <c r="AQ412" s="93">
        <f>AM412*I412+AL412</f>
        <v>2.9269299999999996</v>
      </c>
      <c r="AR412" s="93">
        <f t="shared" ref="AR412:AR418" si="679">0.1*AQ412</f>
        <v>0.29269299999999998</v>
      </c>
      <c r="AS412" s="94">
        <f t="shared" ref="AS412:AS418" si="680">AJ412*3+0.25*AK412</f>
        <v>6.5</v>
      </c>
      <c r="AT412" s="94">
        <f t="shared" ref="AT412:AT418" si="681">SUM(AQ412:AS412)/4</f>
        <v>2.4299057499999996</v>
      </c>
      <c r="AU412" s="93">
        <f>10068.2*J412*POWER(10,-6)*10</f>
        <v>6.4134434000000004E-2</v>
      </c>
      <c r="AV412" s="94">
        <f t="shared" si="677"/>
        <v>12.213663183999998</v>
      </c>
      <c r="AW412" s="95">
        <f t="shared" ref="AW412:AW418" si="682">AJ412*H412</f>
        <v>2.3040000000000003E-6</v>
      </c>
      <c r="AX412" s="95">
        <f t="shared" ref="AX412:AX418" si="683">H412*AK412</f>
        <v>2.3040000000000003E-6</v>
      </c>
      <c r="AY412" s="95">
        <f t="shared" ref="AY412:AY418" si="684">H412*AV412</f>
        <v>1.4070139987967999E-5</v>
      </c>
    </row>
    <row r="413" spans="1:51" x14ac:dyDescent="0.3">
      <c r="A413" s="48" t="s">
        <v>847</v>
      </c>
      <c r="B413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3" s="179" t="s">
        <v>193</v>
      </c>
      <c r="D413" s="49" t="s">
        <v>194</v>
      </c>
      <c r="E413" s="167">
        <f>E411</f>
        <v>1.0000000000000001E-5</v>
      </c>
      <c r="F413" s="168">
        <f>F411</f>
        <v>1</v>
      </c>
      <c r="G413" s="48">
        <v>7.6799999999999993E-2</v>
      </c>
      <c r="H413" s="50">
        <f t="shared" si="678"/>
        <v>7.6799999999999999E-7</v>
      </c>
      <c r="I413" s="162">
        <f>I411</f>
        <v>6.37</v>
      </c>
      <c r="J413" s="169">
        <f>J412</f>
        <v>0.63700000000000001</v>
      </c>
      <c r="K413" s="174" t="s">
        <v>186</v>
      </c>
      <c r="L413" s="178">
        <v>0</v>
      </c>
      <c r="M413" s="92" t="str">
        <f t="shared" si="675"/>
        <v>С412</v>
      </c>
      <c r="N413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3" s="92" t="str">
        <f t="shared" si="676"/>
        <v>Полное-вспышка</v>
      </c>
      <c r="P413" s="92" t="s">
        <v>85</v>
      </c>
      <c r="Q413" s="92" t="s">
        <v>85</v>
      </c>
      <c r="R413" s="92" t="s">
        <v>85</v>
      </c>
      <c r="S413" s="92" t="s">
        <v>85</v>
      </c>
      <c r="T413" s="92" t="s">
        <v>85</v>
      </c>
      <c r="U413" s="92" t="s">
        <v>85</v>
      </c>
      <c r="V413" s="92" t="s">
        <v>85</v>
      </c>
      <c r="W413" s="92" t="s">
        <v>85</v>
      </c>
      <c r="X413" s="92" t="s">
        <v>85</v>
      </c>
      <c r="Y413" s="92" t="s">
        <v>85</v>
      </c>
      <c r="Z413" s="92" t="s">
        <v>85</v>
      </c>
      <c r="AA413" s="92">
        <v>28.88</v>
      </c>
      <c r="AB413" s="92">
        <v>34.659999999999997</v>
      </c>
      <c r="AC413" s="92" t="s">
        <v>85</v>
      </c>
      <c r="AD413" s="92" t="s">
        <v>85</v>
      </c>
      <c r="AE413" s="92" t="s">
        <v>85</v>
      </c>
      <c r="AF413" s="92" t="s">
        <v>85</v>
      </c>
      <c r="AG413" s="92" t="s">
        <v>85</v>
      </c>
      <c r="AH413" s="92" t="s">
        <v>85</v>
      </c>
      <c r="AI413" t="s">
        <v>85</v>
      </c>
      <c r="AJ413" s="92">
        <v>0</v>
      </c>
      <c r="AK413" s="92">
        <v>0</v>
      </c>
      <c r="AL413" s="92">
        <f>AL411</f>
        <v>2.36</v>
      </c>
      <c r="AM413" s="92">
        <f>AM411</f>
        <v>8.8999999999999996E-2</v>
      </c>
      <c r="AN413" s="92">
        <f>AN411</f>
        <v>3</v>
      </c>
      <c r="AO413" s="92"/>
      <c r="AP413" s="92"/>
      <c r="AQ413" s="93">
        <f>AM413*I413*0.1+AL413</f>
        <v>2.416693</v>
      </c>
      <c r="AR413" s="93">
        <f t="shared" si="679"/>
        <v>0.2416693</v>
      </c>
      <c r="AS413" s="94">
        <f t="shared" si="680"/>
        <v>0</v>
      </c>
      <c r="AT413" s="94">
        <f t="shared" si="681"/>
        <v>0.66459057499999996</v>
      </c>
      <c r="AU413" s="93">
        <f>1333*J411*POWER(10,-6)</f>
        <v>8.4912100000000008E-3</v>
      </c>
      <c r="AV413" s="94">
        <f t="shared" si="677"/>
        <v>3.3314440849999998</v>
      </c>
      <c r="AW413" s="95">
        <f t="shared" si="682"/>
        <v>0</v>
      </c>
      <c r="AX413" s="95">
        <f t="shared" si="683"/>
        <v>0</v>
      </c>
      <c r="AY413" s="95">
        <f t="shared" si="684"/>
        <v>2.55854905728E-6</v>
      </c>
    </row>
    <row r="414" spans="1:51" x14ac:dyDescent="0.3">
      <c r="A414" s="48" t="s">
        <v>848</v>
      </c>
      <c r="B414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4" s="179" t="s">
        <v>178</v>
      </c>
      <c r="D414" s="49" t="s">
        <v>180</v>
      </c>
      <c r="E414" s="167">
        <f>E411</f>
        <v>1.0000000000000001E-5</v>
      </c>
      <c r="F414" s="168">
        <f>F411</f>
        <v>1</v>
      </c>
      <c r="G414" s="48">
        <v>0.60799999999999998</v>
      </c>
      <c r="H414" s="50">
        <f t="shared" si="678"/>
        <v>6.0800000000000002E-6</v>
      </c>
      <c r="I414" s="162">
        <f>I411</f>
        <v>6.37</v>
      </c>
      <c r="J414" s="169">
        <f>J412</f>
        <v>0.63700000000000001</v>
      </c>
      <c r="K414" s="174" t="s">
        <v>188</v>
      </c>
      <c r="L414" s="178">
        <v>45390</v>
      </c>
      <c r="M414" s="92" t="str">
        <f t="shared" si="675"/>
        <v>С413</v>
      </c>
      <c r="N414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4" s="92" t="str">
        <f t="shared" si="676"/>
        <v>Полное-токси</v>
      </c>
      <c r="P414" s="92" t="s">
        <v>85</v>
      </c>
      <c r="Q414" s="92" t="s">
        <v>85</v>
      </c>
      <c r="R414" s="92" t="s">
        <v>85</v>
      </c>
      <c r="S414" s="92" t="s">
        <v>85</v>
      </c>
      <c r="T414" s="92" t="s">
        <v>85</v>
      </c>
      <c r="U414" s="92" t="s">
        <v>85</v>
      </c>
      <c r="V414" s="92" t="s">
        <v>85</v>
      </c>
      <c r="W414" s="92" t="s">
        <v>85</v>
      </c>
      <c r="X414" s="92" t="s">
        <v>85</v>
      </c>
      <c r="Y414" s="92" t="s">
        <v>85</v>
      </c>
      <c r="Z414" s="92" t="s">
        <v>85</v>
      </c>
      <c r="AA414" s="92" t="s">
        <v>85</v>
      </c>
      <c r="AB414" s="92" t="s">
        <v>85</v>
      </c>
      <c r="AC414" s="92">
        <v>79.599999999999994</v>
      </c>
      <c r="AD414" s="92">
        <v>232.5</v>
      </c>
      <c r="AE414" s="92" t="s">
        <v>85</v>
      </c>
      <c r="AF414" s="92" t="s">
        <v>85</v>
      </c>
      <c r="AG414" s="92" t="s">
        <v>85</v>
      </c>
      <c r="AH414" s="92" t="s">
        <v>85</v>
      </c>
      <c r="AI414" t="s">
        <v>85</v>
      </c>
      <c r="AJ414" s="92">
        <v>1</v>
      </c>
      <c r="AK414" s="92">
        <v>1</v>
      </c>
      <c r="AL414" s="92">
        <f>AL411</f>
        <v>2.36</v>
      </c>
      <c r="AM414" s="92">
        <f>AM411</f>
        <v>8.8999999999999996E-2</v>
      </c>
      <c r="AN414" s="92">
        <f>AN411</f>
        <v>3</v>
      </c>
      <c r="AO414" s="92"/>
      <c r="AP414" s="92"/>
      <c r="AQ414" s="93">
        <f>AM414*I414*0.1+AL414</f>
        <v>2.416693</v>
      </c>
      <c r="AR414" s="93">
        <f t="shared" si="679"/>
        <v>0.2416693</v>
      </c>
      <c r="AS414" s="94">
        <f t="shared" si="680"/>
        <v>3.25</v>
      </c>
      <c r="AT414" s="94">
        <f t="shared" si="681"/>
        <v>1.4770905750000001</v>
      </c>
      <c r="AU414" s="93">
        <f>1333*J412*POWER(10,-6)</f>
        <v>8.4912099999999999E-4</v>
      </c>
      <c r="AV414" s="94">
        <f t="shared" si="677"/>
        <v>7.3863019960000003</v>
      </c>
      <c r="AW414" s="95">
        <f t="shared" si="682"/>
        <v>6.0800000000000002E-6</v>
      </c>
      <c r="AX414" s="95">
        <f t="shared" si="683"/>
        <v>6.0800000000000002E-6</v>
      </c>
      <c r="AY414" s="95">
        <f t="shared" si="684"/>
        <v>4.4908716135680004E-5</v>
      </c>
    </row>
    <row r="415" spans="1:51" x14ac:dyDescent="0.3">
      <c r="A415" s="48" t="s">
        <v>849</v>
      </c>
      <c r="B415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5" s="179" t="s">
        <v>195</v>
      </c>
      <c r="D415" s="49" t="s">
        <v>196</v>
      </c>
      <c r="E415" s="166">
        <v>1E-4</v>
      </c>
      <c r="F415" s="168">
        <f>F411</f>
        <v>1</v>
      </c>
      <c r="G415" s="48">
        <v>3.5000000000000003E-2</v>
      </c>
      <c r="H415" s="50">
        <f t="shared" si="678"/>
        <v>3.5000000000000004E-6</v>
      </c>
      <c r="I415" s="162">
        <f>0.15*I411</f>
        <v>0.95550000000000002</v>
      </c>
      <c r="J415" s="169">
        <f>I415</f>
        <v>0.95550000000000002</v>
      </c>
      <c r="K415" s="174" t="s">
        <v>189</v>
      </c>
      <c r="L415" s="178">
        <v>3</v>
      </c>
      <c r="M415" s="92" t="str">
        <f t="shared" si="675"/>
        <v>С414</v>
      </c>
      <c r="N415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5" s="92" t="str">
        <f t="shared" si="676"/>
        <v>Частичное-факел</v>
      </c>
      <c r="P415" s="92" t="s">
        <v>85</v>
      </c>
      <c r="Q415" s="92" t="s">
        <v>85</v>
      </c>
      <c r="R415" s="92" t="s">
        <v>85</v>
      </c>
      <c r="S415" s="92" t="s">
        <v>85</v>
      </c>
      <c r="T415" s="92" t="s">
        <v>85</v>
      </c>
      <c r="U415" s="92" t="s">
        <v>85</v>
      </c>
      <c r="V415" s="92" t="s">
        <v>85</v>
      </c>
      <c r="W415" s="92" t="s">
        <v>85</v>
      </c>
      <c r="X415" s="92" t="s">
        <v>85</v>
      </c>
      <c r="Y415" s="92">
        <v>11</v>
      </c>
      <c r="Z415" s="92">
        <v>2</v>
      </c>
      <c r="AA415" s="92" t="s">
        <v>85</v>
      </c>
      <c r="AB415" s="92" t="s">
        <v>85</v>
      </c>
      <c r="AC415" s="92" t="s">
        <v>85</v>
      </c>
      <c r="AD415" s="92" t="s">
        <v>85</v>
      </c>
      <c r="AE415" s="92" t="s">
        <v>85</v>
      </c>
      <c r="AF415" s="92" t="s">
        <v>85</v>
      </c>
      <c r="AG415" s="92" t="s">
        <v>85</v>
      </c>
      <c r="AH415" s="92" t="s">
        <v>85</v>
      </c>
      <c r="AI415" t="s">
        <v>85</v>
      </c>
      <c r="AJ415" s="92">
        <v>0</v>
      </c>
      <c r="AK415" s="92">
        <v>2</v>
      </c>
      <c r="AL415" s="92">
        <f>0.1*$AL$2</f>
        <v>0.25</v>
      </c>
      <c r="AM415" s="92">
        <f>AM411</f>
        <v>8.8999999999999996E-2</v>
      </c>
      <c r="AN415" s="92">
        <f>ROUNDUP(AN411/3,0)</f>
        <v>1</v>
      </c>
      <c r="AO415" s="92"/>
      <c r="AP415" s="92"/>
      <c r="AQ415" s="93">
        <f>AM415*I415+AL415</f>
        <v>0.33503949999999999</v>
      </c>
      <c r="AR415" s="93">
        <f t="shared" si="679"/>
        <v>3.3503949999999998E-2</v>
      </c>
      <c r="AS415" s="94">
        <f t="shared" si="680"/>
        <v>0.5</v>
      </c>
      <c r="AT415" s="94">
        <f t="shared" si="681"/>
        <v>0.2171358625</v>
      </c>
      <c r="AU415" s="93">
        <f>10068.2*J415*POWER(10,-6)</f>
        <v>9.6201650999999996E-3</v>
      </c>
      <c r="AV415" s="94">
        <f t="shared" si="677"/>
        <v>1.0952994776</v>
      </c>
      <c r="AW415" s="95">
        <f t="shared" si="682"/>
        <v>0</v>
      </c>
      <c r="AX415" s="95">
        <f t="shared" si="683"/>
        <v>7.0000000000000007E-6</v>
      </c>
      <c r="AY415" s="95">
        <f t="shared" si="684"/>
        <v>3.8335481716000002E-6</v>
      </c>
    </row>
    <row r="416" spans="1:51" x14ac:dyDescent="0.3">
      <c r="A416" s="48" t="s">
        <v>850</v>
      </c>
      <c r="B416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6" s="179" t="s">
        <v>197</v>
      </c>
      <c r="D416" s="49" t="s">
        <v>198</v>
      </c>
      <c r="E416" s="167">
        <f>E415</f>
        <v>1E-4</v>
      </c>
      <c r="F416" s="168">
        <v>1</v>
      </c>
      <c r="G416" s="48">
        <v>8.3000000000000001E-3</v>
      </c>
      <c r="H416" s="50">
        <f t="shared" si="678"/>
        <v>8.300000000000001E-7</v>
      </c>
      <c r="I416" s="162">
        <f>I415</f>
        <v>0.95550000000000002</v>
      </c>
      <c r="J416" s="169">
        <f>J412*0.15</f>
        <v>9.5549999999999996E-2</v>
      </c>
      <c r="K416" s="173" t="s">
        <v>200</v>
      </c>
      <c r="L416" s="230">
        <v>5</v>
      </c>
      <c r="M416" s="92" t="str">
        <f t="shared" si="675"/>
        <v>С415</v>
      </c>
      <c r="N416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6" s="92" t="str">
        <f t="shared" si="676"/>
        <v>Частичное-взрыв</v>
      </c>
      <c r="P416" s="92" t="s">
        <v>85</v>
      </c>
      <c r="Q416" s="92" t="s">
        <v>85</v>
      </c>
      <c r="R416" s="92" t="s">
        <v>85</v>
      </c>
      <c r="S416" s="92" t="s">
        <v>85</v>
      </c>
      <c r="T416" s="92">
        <v>0</v>
      </c>
      <c r="U416" s="92">
        <v>29.1</v>
      </c>
      <c r="V416" s="92">
        <v>83.6</v>
      </c>
      <c r="W416" s="92">
        <v>212.1</v>
      </c>
      <c r="X416" s="92">
        <v>358.1</v>
      </c>
      <c r="Y416" s="92" t="s">
        <v>85</v>
      </c>
      <c r="Z416" s="92" t="s">
        <v>85</v>
      </c>
      <c r="AA416" s="92" t="s">
        <v>85</v>
      </c>
      <c r="AB416" s="92" t="s">
        <v>85</v>
      </c>
      <c r="AC416" s="92" t="s">
        <v>85</v>
      </c>
      <c r="AD416" s="92" t="s">
        <v>85</v>
      </c>
      <c r="AE416" s="92" t="s">
        <v>85</v>
      </c>
      <c r="AF416" s="92" t="s">
        <v>85</v>
      </c>
      <c r="AG416" s="92" t="s">
        <v>85</v>
      </c>
      <c r="AH416" s="92" t="s">
        <v>85</v>
      </c>
      <c r="AI416" t="s">
        <v>85</v>
      </c>
      <c r="AJ416" s="92">
        <v>0</v>
      </c>
      <c r="AK416" s="92">
        <v>2</v>
      </c>
      <c r="AL416" s="92">
        <f>0.1*$AL$2</f>
        <v>0.25</v>
      </c>
      <c r="AM416" s="92">
        <f>AM411</f>
        <v>8.8999999999999996E-2</v>
      </c>
      <c r="AN416" s="92">
        <f>AN415</f>
        <v>1</v>
      </c>
      <c r="AO416" s="92"/>
      <c r="AP416" s="92"/>
      <c r="AQ416" s="93">
        <f t="shared" ref="AQ416:AQ417" si="685">AM416*I416+AL416</f>
        <v>0.33503949999999999</v>
      </c>
      <c r="AR416" s="93">
        <f t="shared" si="679"/>
        <v>3.3503949999999998E-2</v>
      </c>
      <c r="AS416" s="94">
        <f t="shared" si="680"/>
        <v>0.5</v>
      </c>
      <c r="AT416" s="94">
        <f t="shared" si="681"/>
        <v>0.2171358625</v>
      </c>
      <c r="AU416" s="93">
        <f>10068.2*J416*POWER(10,-6)*10</f>
        <v>9.6201650999999996E-3</v>
      </c>
      <c r="AV416" s="94">
        <f t="shared" si="677"/>
        <v>1.0952994776</v>
      </c>
      <c r="AW416" s="95">
        <f t="shared" si="682"/>
        <v>0</v>
      </c>
      <c r="AX416" s="95">
        <f t="shared" si="683"/>
        <v>1.6600000000000002E-6</v>
      </c>
      <c r="AY416" s="95">
        <f t="shared" si="684"/>
        <v>9.0909856640800009E-7</v>
      </c>
    </row>
    <row r="417" spans="1:60" x14ac:dyDescent="0.3">
      <c r="A417" s="48" t="s">
        <v>851</v>
      </c>
      <c r="B417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7" s="179" t="s">
        <v>172</v>
      </c>
      <c r="D417" s="49" t="s">
        <v>174</v>
      </c>
      <c r="E417" s="167">
        <f>E415</f>
        <v>1E-4</v>
      </c>
      <c r="F417" s="168">
        <f>F411</f>
        <v>1</v>
      </c>
      <c r="G417" s="48">
        <v>2.64E-2</v>
      </c>
      <c r="H417" s="50">
        <f t="shared" si="678"/>
        <v>2.6400000000000001E-6</v>
      </c>
      <c r="I417" s="162">
        <f>0.15*I411</f>
        <v>0.95550000000000002</v>
      </c>
      <c r="J417" s="169">
        <f>J413*0.15</f>
        <v>9.5549999999999996E-2</v>
      </c>
      <c r="K417" s="174"/>
      <c r="L417" s="178"/>
      <c r="M417" s="92" t="str">
        <f t="shared" si="675"/>
        <v>С416</v>
      </c>
      <c r="N417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7" s="92" t="str">
        <f t="shared" si="676"/>
        <v>Частичное-пожар-вспышка</v>
      </c>
      <c r="P417" s="92" t="s">
        <v>85</v>
      </c>
      <c r="Q417" s="92" t="s">
        <v>85</v>
      </c>
      <c r="R417" s="92" t="s">
        <v>85</v>
      </c>
      <c r="S417" s="92" t="s">
        <v>85</v>
      </c>
      <c r="T417" s="92" t="s">
        <v>85</v>
      </c>
      <c r="U417" s="92" t="s">
        <v>85</v>
      </c>
      <c r="V417" s="92" t="s">
        <v>85</v>
      </c>
      <c r="W417" s="92" t="s">
        <v>85</v>
      </c>
      <c r="X417" s="92" t="s">
        <v>85</v>
      </c>
      <c r="Y417" s="92" t="s">
        <v>85</v>
      </c>
      <c r="Z417" s="92" t="s">
        <v>85</v>
      </c>
      <c r="AA417" s="92">
        <v>15.44</v>
      </c>
      <c r="AB417" s="92">
        <v>18.53</v>
      </c>
      <c r="AC417" s="92" t="s">
        <v>85</v>
      </c>
      <c r="AD417" s="92" t="s">
        <v>85</v>
      </c>
      <c r="AE417" s="92" t="s">
        <v>85</v>
      </c>
      <c r="AF417" s="92" t="s">
        <v>85</v>
      </c>
      <c r="AG417" s="92" t="s">
        <v>85</v>
      </c>
      <c r="AH417" s="92" t="s">
        <v>85</v>
      </c>
      <c r="AI417" t="s">
        <v>85</v>
      </c>
      <c r="AJ417" s="92">
        <v>0</v>
      </c>
      <c r="AK417" s="92">
        <v>1</v>
      </c>
      <c r="AL417" s="92">
        <f>0.1*$AL$2</f>
        <v>0.25</v>
      </c>
      <c r="AM417" s="92">
        <f>AM411</f>
        <v>8.8999999999999996E-2</v>
      </c>
      <c r="AN417" s="92">
        <f>ROUNDUP(AN411/3,0)</f>
        <v>1</v>
      </c>
      <c r="AO417" s="92"/>
      <c r="AP417" s="92"/>
      <c r="AQ417" s="93">
        <f t="shared" si="685"/>
        <v>0.33503949999999999</v>
      </c>
      <c r="AR417" s="93">
        <f t="shared" si="679"/>
        <v>3.3503949999999998E-2</v>
      </c>
      <c r="AS417" s="94">
        <f t="shared" si="680"/>
        <v>0.25</v>
      </c>
      <c r="AT417" s="94">
        <f t="shared" si="681"/>
        <v>0.1546358625</v>
      </c>
      <c r="AU417" s="93">
        <f>10068.2*J417*POWER(10,-6)*10</f>
        <v>9.6201650999999996E-3</v>
      </c>
      <c r="AV417" s="94">
        <f t="shared" si="677"/>
        <v>0.78279947760000002</v>
      </c>
      <c r="AW417" s="95">
        <f t="shared" si="682"/>
        <v>0</v>
      </c>
      <c r="AX417" s="95">
        <f t="shared" si="683"/>
        <v>2.6400000000000001E-6</v>
      </c>
      <c r="AY417" s="95">
        <f t="shared" si="684"/>
        <v>2.066590620864E-6</v>
      </c>
    </row>
    <row r="418" spans="1:60" ht="15" thickBot="1" x14ac:dyDescent="0.35">
      <c r="A418" s="48" t="s">
        <v>852</v>
      </c>
      <c r="B418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8" s="179" t="s">
        <v>179</v>
      </c>
      <c r="D418" s="49" t="s">
        <v>181</v>
      </c>
      <c r="E418" s="167">
        <f>E415</f>
        <v>1E-4</v>
      </c>
      <c r="F418" s="168">
        <f>F411</f>
        <v>1</v>
      </c>
      <c r="G418" s="48">
        <v>0.93030000000000002</v>
      </c>
      <c r="H418" s="50">
        <f t="shared" si="678"/>
        <v>9.3030000000000009E-5</v>
      </c>
      <c r="I418" s="162">
        <f>0.15*I411</f>
        <v>0.95550000000000002</v>
      </c>
      <c r="J418" s="169">
        <f>J417</f>
        <v>9.5549999999999996E-2</v>
      </c>
      <c r="K418" s="175"/>
      <c r="L418" s="176"/>
      <c r="M418" s="92" t="str">
        <f t="shared" si="675"/>
        <v>С417</v>
      </c>
      <c r="N418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8" s="92" t="str">
        <f t="shared" si="676"/>
        <v>Частичное-токси</v>
      </c>
      <c r="P418" s="92" t="s">
        <v>85</v>
      </c>
      <c r="Q418" s="92" t="s">
        <v>85</v>
      </c>
      <c r="R418" s="92" t="s">
        <v>85</v>
      </c>
      <c r="S418" s="92" t="s">
        <v>85</v>
      </c>
      <c r="T418" s="92" t="s">
        <v>85</v>
      </c>
      <c r="U418" s="92" t="s">
        <v>85</v>
      </c>
      <c r="V418" s="92" t="s">
        <v>85</v>
      </c>
      <c r="W418" s="92" t="s">
        <v>85</v>
      </c>
      <c r="X418" s="92" t="s">
        <v>85</v>
      </c>
      <c r="Y418" s="92" t="s">
        <v>85</v>
      </c>
      <c r="Z418" s="92" t="s">
        <v>85</v>
      </c>
      <c r="AA418" s="92" t="s">
        <v>85</v>
      </c>
      <c r="AB418" s="92" t="s">
        <v>85</v>
      </c>
      <c r="AC418" s="92">
        <v>11.9</v>
      </c>
      <c r="AD418" s="92">
        <v>34.9</v>
      </c>
      <c r="AE418" s="92" t="s">
        <v>85</v>
      </c>
      <c r="AF418" s="92" t="s">
        <v>85</v>
      </c>
      <c r="AG418" s="92" t="s">
        <v>85</v>
      </c>
      <c r="AH418" s="92" t="s">
        <v>85</v>
      </c>
      <c r="AI418" t="s">
        <v>85</v>
      </c>
      <c r="AJ418" s="92">
        <v>0</v>
      </c>
      <c r="AK418" s="92">
        <v>1</v>
      </c>
      <c r="AL418" s="92">
        <f>0.1*$AL$2</f>
        <v>0.25</v>
      </c>
      <c r="AM418" s="92">
        <f>AM411</f>
        <v>8.8999999999999996E-2</v>
      </c>
      <c r="AN418" s="92">
        <f>ROUNDUP(AN411/3,0)</f>
        <v>1</v>
      </c>
      <c r="AO418" s="92"/>
      <c r="AP418" s="92"/>
      <c r="AQ418" s="93">
        <f>AM418*I418*0.1+AL418</f>
        <v>0.25850394999999998</v>
      </c>
      <c r="AR418" s="93">
        <f t="shared" si="679"/>
        <v>2.5850394999999998E-2</v>
      </c>
      <c r="AS418" s="94">
        <f t="shared" si="680"/>
        <v>0.25</v>
      </c>
      <c r="AT418" s="94">
        <f t="shared" si="681"/>
        <v>0.13358858625</v>
      </c>
      <c r="AU418" s="93">
        <f>1333*J417*POWER(10,-6)</f>
        <v>1.2736814999999999E-4</v>
      </c>
      <c r="AV418" s="94">
        <f t="shared" si="677"/>
        <v>0.66807029940000007</v>
      </c>
      <c r="AW418" s="95">
        <f t="shared" si="682"/>
        <v>0</v>
      </c>
      <c r="AX418" s="95">
        <f t="shared" si="683"/>
        <v>9.3030000000000009E-5</v>
      </c>
      <c r="AY418" s="95">
        <f t="shared" si="684"/>
        <v>6.2150579953182015E-5</v>
      </c>
    </row>
    <row r="419" spans="1:60" ht="15" thickBot="1" x14ac:dyDescent="0.35">
      <c r="A419" s="48" t="s">
        <v>853</v>
      </c>
      <c r="B419" s="311" t="s">
        <v>392</v>
      </c>
      <c r="C419" s="179" t="s">
        <v>168</v>
      </c>
      <c r="D419" s="49" t="s">
        <v>60</v>
      </c>
      <c r="E419" s="166">
        <v>9.9999999999999995E-8</v>
      </c>
      <c r="F419" s="163">
        <v>125</v>
      </c>
      <c r="G419" s="48">
        <v>0.2</v>
      </c>
      <c r="H419" s="50">
        <f>E419*F419*G419</f>
        <v>2.4999999999999998E-6</v>
      </c>
      <c r="I419" s="164">
        <v>2.89</v>
      </c>
      <c r="J419" s="169">
        <f>I419</f>
        <v>2.89</v>
      </c>
      <c r="K419" s="172" t="s">
        <v>184</v>
      </c>
      <c r="L419" s="177">
        <f>I419*20</f>
        <v>57.800000000000004</v>
      </c>
      <c r="M419" s="92" t="str">
        <f t="shared" ref="M419:N424" si="686">A419</f>
        <v>С418</v>
      </c>
      <c r="N419" s="92" t="str">
        <f t="shared" si="686"/>
        <v>Трубопровод некондиционной нефти Рег. № ТТ-369</v>
      </c>
      <c r="O419" s="92" t="str">
        <f t="shared" ref="O419:O424" si="687">D419</f>
        <v>Полное-пожар</v>
      </c>
      <c r="P419" s="92">
        <v>13.3</v>
      </c>
      <c r="Q419" s="92">
        <v>17.600000000000001</v>
      </c>
      <c r="R419" s="92">
        <v>24</v>
      </c>
      <c r="S419" s="92">
        <v>43.1</v>
      </c>
      <c r="T419" s="92" t="s">
        <v>85</v>
      </c>
      <c r="U419" s="92" t="s">
        <v>85</v>
      </c>
      <c r="V419" s="92" t="s">
        <v>85</v>
      </c>
      <c r="W419" s="92" t="s">
        <v>85</v>
      </c>
      <c r="X419" s="92" t="s">
        <v>85</v>
      </c>
      <c r="Y419" s="92" t="s">
        <v>85</v>
      </c>
      <c r="Z419" s="92" t="s">
        <v>85</v>
      </c>
      <c r="AA419" s="92" t="s">
        <v>85</v>
      </c>
      <c r="AB419" s="92" t="s">
        <v>85</v>
      </c>
      <c r="AC419" s="92" t="s">
        <v>85</v>
      </c>
      <c r="AD419" s="92" t="s">
        <v>85</v>
      </c>
      <c r="AE419" s="92" t="s">
        <v>85</v>
      </c>
      <c r="AF419" s="92" t="s">
        <v>85</v>
      </c>
      <c r="AG419" s="92" t="s">
        <v>85</v>
      </c>
      <c r="AH419" s="92" t="s">
        <v>85</v>
      </c>
      <c r="AI419" t="s">
        <v>85</v>
      </c>
      <c r="AJ419" s="52">
        <v>1</v>
      </c>
      <c r="AK419" s="52">
        <v>2</v>
      </c>
      <c r="AL419" s="165">
        <v>0.35</v>
      </c>
      <c r="AM419" s="165">
        <v>0.09</v>
      </c>
      <c r="AN419" s="165">
        <v>7</v>
      </c>
      <c r="AO419" s="92"/>
      <c r="AP419" s="92"/>
      <c r="AQ419" s="93">
        <f>AM419*I419+AL419</f>
        <v>0.61009999999999998</v>
      </c>
      <c r="AR419" s="93">
        <f>0.1*AQ419</f>
        <v>6.1010000000000002E-2</v>
      </c>
      <c r="AS419" s="94">
        <f>AJ419*3+0.25*AK419</f>
        <v>3.5</v>
      </c>
      <c r="AT419" s="94">
        <f>SUM(AQ419:AS419)/4</f>
        <v>1.0427774999999999</v>
      </c>
      <c r="AU419" s="93">
        <f>10068.2*J419*POWER(10,-6)</f>
        <v>2.9097098000000002E-2</v>
      </c>
      <c r="AV419" s="94">
        <f t="shared" ref="AV419:AV424" si="688">AU419+AT419+AS419+AR419+AQ419</f>
        <v>5.2429845979999996</v>
      </c>
      <c r="AW419" s="95">
        <f>AJ419*H419</f>
        <v>2.4999999999999998E-6</v>
      </c>
      <c r="AX419" s="95">
        <f>H419*AK419</f>
        <v>4.9999999999999996E-6</v>
      </c>
      <c r="AY419" s="95">
        <f>H419*AV419</f>
        <v>1.3107461494999998E-5</v>
      </c>
      <c r="BB419" s="98">
        <f>SUM(AW419:AW514)</f>
        <v>2.3628800000000005E-4</v>
      </c>
      <c r="BC419" s="98">
        <f>SUM(AX419:AX514)</f>
        <v>2.1791119999999995E-3</v>
      </c>
      <c r="BD419" s="98">
        <f>BB419/85</f>
        <v>2.7798588235294122E-6</v>
      </c>
      <c r="BE419" s="98">
        <f>BC419/85</f>
        <v>2.5636611764705876E-5</v>
      </c>
      <c r="BH419" s="3">
        <f>MAX(AV419:AV514)</f>
        <v>69.749449499999997</v>
      </c>
    </row>
    <row r="420" spans="1:60" ht="15" thickBot="1" x14ac:dyDescent="0.35">
      <c r="A420" s="48" t="s">
        <v>854</v>
      </c>
      <c r="B420" s="48" t="str">
        <f>B419</f>
        <v>Трубопровод некондиционной нефти Рег. № ТТ-369</v>
      </c>
      <c r="C420" s="179" t="s">
        <v>169</v>
      </c>
      <c r="D420" s="49" t="s">
        <v>63</v>
      </c>
      <c r="E420" s="167">
        <f>E419</f>
        <v>9.9999999999999995E-8</v>
      </c>
      <c r="F420" s="168">
        <f>F419</f>
        <v>125</v>
      </c>
      <c r="G420" s="48">
        <v>0.04</v>
      </c>
      <c r="H420" s="50">
        <f t="shared" ref="H420:H424" si="689">E420*F420*G420</f>
        <v>4.9999999999999998E-7</v>
      </c>
      <c r="I420" s="162">
        <f>I419</f>
        <v>2.89</v>
      </c>
      <c r="J420" s="170">
        <v>0.12</v>
      </c>
      <c r="K420" s="172" t="s">
        <v>185</v>
      </c>
      <c r="L420" s="177">
        <v>0</v>
      </c>
      <c r="M420" s="92" t="str">
        <f t="shared" si="686"/>
        <v>С419</v>
      </c>
      <c r="N420" s="92" t="str">
        <f t="shared" si="686"/>
        <v>Трубопровод некондиционной нефти Рег. № ТТ-369</v>
      </c>
      <c r="O420" s="92" t="str">
        <f t="shared" si="687"/>
        <v>Полное-взрыв</v>
      </c>
      <c r="P420" s="92" t="s">
        <v>85</v>
      </c>
      <c r="Q420" s="92" t="s">
        <v>85</v>
      </c>
      <c r="R420" s="92" t="s">
        <v>85</v>
      </c>
      <c r="S420" s="92" t="s">
        <v>85</v>
      </c>
      <c r="T420" s="92">
        <v>0</v>
      </c>
      <c r="U420" s="92">
        <v>0</v>
      </c>
      <c r="V420" s="92">
        <v>45.6</v>
      </c>
      <c r="W420" s="92">
        <v>124.6</v>
      </c>
      <c r="X420" s="92">
        <v>213.6</v>
      </c>
      <c r="Y420" s="92" t="s">
        <v>85</v>
      </c>
      <c r="Z420" s="92" t="s">
        <v>85</v>
      </c>
      <c r="AA420" s="92" t="s">
        <v>85</v>
      </c>
      <c r="AB420" s="92" t="s">
        <v>85</v>
      </c>
      <c r="AC420" s="92" t="s">
        <v>85</v>
      </c>
      <c r="AD420" s="92" t="s">
        <v>85</v>
      </c>
      <c r="AE420" s="92" t="s">
        <v>85</v>
      </c>
      <c r="AF420" s="92" t="s">
        <v>85</v>
      </c>
      <c r="AG420" s="92" t="s">
        <v>85</v>
      </c>
      <c r="AH420" s="92" t="s">
        <v>85</v>
      </c>
      <c r="AI420" t="s">
        <v>85</v>
      </c>
      <c r="AJ420" s="52">
        <v>2</v>
      </c>
      <c r="AK420" s="52">
        <v>2</v>
      </c>
      <c r="AL420" s="92">
        <f>AL419</f>
        <v>0.35</v>
      </c>
      <c r="AM420" s="92">
        <f>AM419</f>
        <v>0.09</v>
      </c>
      <c r="AN420" s="92">
        <f>AN419</f>
        <v>7</v>
      </c>
      <c r="AO420" s="92"/>
      <c r="AP420" s="92"/>
      <c r="AQ420" s="93">
        <f>AM420*I420+AL420</f>
        <v>0.61009999999999998</v>
      </c>
      <c r="AR420" s="93">
        <f t="shared" ref="AR420:AR424" si="690">0.1*AQ420</f>
        <v>6.1010000000000002E-2</v>
      </c>
      <c r="AS420" s="94">
        <f t="shared" ref="AS420:AS424" si="691">AJ420*3+0.25*AK420</f>
        <v>6.5</v>
      </c>
      <c r="AT420" s="94">
        <f t="shared" ref="AT420:AT424" si="692">SUM(AQ420:AS420)/4</f>
        <v>1.7927774999999999</v>
      </c>
      <c r="AU420" s="93">
        <f>10068.2*J420*POWER(10,-6)*10</f>
        <v>1.208184E-2</v>
      </c>
      <c r="AV420" s="94">
        <f t="shared" si="688"/>
        <v>8.9759693399999989</v>
      </c>
      <c r="AW420" s="95">
        <f t="shared" ref="AW420:AW424" si="693">AJ420*H420</f>
        <v>9.9999999999999995E-7</v>
      </c>
      <c r="AX420" s="95">
        <f t="shared" ref="AX420:AX424" si="694">H420*AK420</f>
        <v>9.9999999999999995E-7</v>
      </c>
      <c r="AY420" s="95">
        <f t="shared" ref="AY420:AY424" si="695">H420*AV420</f>
        <v>4.4879846699999989E-6</v>
      </c>
    </row>
    <row r="421" spans="1:60" x14ac:dyDescent="0.3">
      <c r="A421" s="48" t="s">
        <v>855</v>
      </c>
      <c r="B421" s="48" t="str">
        <f>B419</f>
        <v>Трубопровод некондиционной нефти Рег. № ТТ-369</v>
      </c>
      <c r="C421" s="179" t="s">
        <v>170</v>
      </c>
      <c r="D421" s="49" t="s">
        <v>61</v>
      </c>
      <c r="E421" s="167">
        <f>E419</f>
        <v>9.9999999999999995E-8</v>
      </c>
      <c r="F421" s="168">
        <f>F419</f>
        <v>125</v>
      </c>
      <c r="G421" s="48">
        <v>0.76</v>
      </c>
      <c r="H421" s="50">
        <f t="shared" si="689"/>
        <v>9.4999999999999988E-6</v>
      </c>
      <c r="I421" s="162">
        <f>I419</f>
        <v>2.89</v>
      </c>
      <c r="J421" s="171">
        <v>0</v>
      </c>
      <c r="K421" s="172" t="s">
        <v>186</v>
      </c>
      <c r="L421" s="177">
        <v>0</v>
      </c>
      <c r="M421" s="92" t="str">
        <f t="shared" si="686"/>
        <v>С420</v>
      </c>
      <c r="N421" s="92" t="str">
        <f t="shared" si="686"/>
        <v>Трубопровод некондиционной нефти Рег. № ТТ-369</v>
      </c>
      <c r="O421" s="92" t="str">
        <f t="shared" si="687"/>
        <v>Полное-ликвидация</v>
      </c>
      <c r="P421" s="92" t="s">
        <v>85</v>
      </c>
      <c r="Q421" s="92" t="s">
        <v>85</v>
      </c>
      <c r="R421" s="92" t="s">
        <v>85</v>
      </c>
      <c r="S421" s="92" t="s">
        <v>85</v>
      </c>
      <c r="T421" s="92" t="s">
        <v>85</v>
      </c>
      <c r="U421" s="92" t="s">
        <v>85</v>
      </c>
      <c r="V421" s="92" t="s">
        <v>85</v>
      </c>
      <c r="W421" s="92" t="s">
        <v>85</v>
      </c>
      <c r="X421" s="92" t="s">
        <v>85</v>
      </c>
      <c r="Y421" s="92" t="s">
        <v>85</v>
      </c>
      <c r="Z421" s="92" t="s">
        <v>85</v>
      </c>
      <c r="AA421" s="92" t="s">
        <v>85</v>
      </c>
      <c r="AB421" s="92" t="s">
        <v>85</v>
      </c>
      <c r="AC421" s="92" t="s">
        <v>85</v>
      </c>
      <c r="AD421" s="92" t="s">
        <v>85</v>
      </c>
      <c r="AE421" s="92" t="s">
        <v>85</v>
      </c>
      <c r="AF421" s="92" t="s">
        <v>85</v>
      </c>
      <c r="AG421" s="92" t="s">
        <v>85</v>
      </c>
      <c r="AH421" s="92" t="s">
        <v>85</v>
      </c>
      <c r="AI421" t="s">
        <v>85</v>
      </c>
      <c r="AJ421" s="92">
        <v>0</v>
      </c>
      <c r="AK421" s="92">
        <v>0</v>
      </c>
      <c r="AL421" s="92">
        <f>AL419</f>
        <v>0.35</v>
      </c>
      <c r="AM421" s="92">
        <f>AM419</f>
        <v>0.09</v>
      </c>
      <c r="AN421" s="92">
        <f>AN419</f>
        <v>7</v>
      </c>
      <c r="AO421" s="92"/>
      <c r="AP421" s="92"/>
      <c r="AQ421" s="93">
        <f>AM421*I421*0.1+AL421</f>
        <v>0.37600999999999996</v>
      </c>
      <c r="AR421" s="93">
        <f t="shared" si="690"/>
        <v>3.7600999999999996E-2</v>
      </c>
      <c r="AS421" s="94">
        <f t="shared" si="691"/>
        <v>0</v>
      </c>
      <c r="AT421" s="94">
        <f t="shared" si="692"/>
        <v>0.10340274999999999</v>
      </c>
      <c r="AU421" s="93">
        <f>1333*J420*POWER(10,-6)</f>
        <v>1.5996000000000001E-4</v>
      </c>
      <c r="AV421" s="94">
        <f t="shared" si="688"/>
        <v>0.51717371000000001</v>
      </c>
      <c r="AW421" s="95">
        <f t="shared" si="693"/>
        <v>0</v>
      </c>
      <c r="AX421" s="95">
        <f t="shared" si="694"/>
        <v>0</v>
      </c>
      <c r="AY421" s="95">
        <f t="shared" si="695"/>
        <v>4.9131502449999996E-6</v>
      </c>
    </row>
    <row r="422" spans="1:60" x14ac:dyDescent="0.3">
      <c r="A422" s="48" t="s">
        <v>856</v>
      </c>
      <c r="B422" s="48" t="str">
        <f>B419</f>
        <v>Трубопровод некондиционной нефти Рег. № ТТ-369</v>
      </c>
      <c r="C422" s="179" t="s">
        <v>171</v>
      </c>
      <c r="D422" s="49" t="s">
        <v>86</v>
      </c>
      <c r="E422" s="166">
        <v>4.9999999999999998E-7</v>
      </c>
      <c r="F422" s="168">
        <f>F419</f>
        <v>125</v>
      </c>
      <c r="G422" s="48">
        <v>0.2</v>
      </c>
      <c r="H422" s="50">
        <f t="shared" si="689"/>
        <v>1.2500000000000001E-5</v>
      </c>
      <c r="I422" s="162">
        <f>0.15*I419</f>
        <v>0.4335</v>
      </c>
      <c r="J422" s="169">
        <f>I422</f>
        <v>0.4335</v>
      </c>
      <c r="K422" s="174" t="s">
        <v>188</v>
      </c>
      <c r="L422" s="178">
        <v>45390</v>
      </c>
      <c r="M422" s="92" t="str">
        <f t="shared" si="686"/>
        <v>С421</v>
      </c>
      <c r="N422" s="92" t="str">
        <f t="shared" si="686"/>
        <v>Трубопровод некондиционной нефти Рег. № ТТ-369</v>
      </c>
      <c r="O422" s="92" t="str">
        <f t="shared" si="687"/>
        <v>Частичное-пожар</v>
      </c>
      <c r="P422" s="92">
        <v>9.1999999999999993</v>
      </c>
      <c r="Q422" s="92">
        <v>11.2</v>
      </c>
      <c r="R422" s="92">
        <v>14.2</v>
      </c>
      <c r="S422" s="92">
        <v>23.1</v>
      </c>
      <c r="T422" s="92" t="s">
        <v>85</v>
      </c>
      <c r="U422" s="92" t="s">
        <v>85</v>
      </c>
      <c r="V422" s="92" t="s">
        <v>85</v>
      </c>
      <c r="W422" s="92" t="s">
        <v>85</v>
      </c>
      <c r="X422" s="92" t="s">
        <v>85</v>
      </c>
      <c r="Y422" s="92" t="s">
        <v>85</v>
      </c>
      <c r="Z422" s="92" t="s">
        <v>85</v>
      </c>
      <c r="AA422" s="92" t="s">
        <v>85</v>
      </c>
      <c r="AB422" s="92" t="s">
        <v>85</v>
      </c>
      <c r="AC422" s="92" t="s">
        <v>85</v>
      </c>
      <c r="AD422" s="92" t="s">
        <v>85</v>
      </c>
      <c r="AE422" s="92" t="s">
        <v>85</v>
      </c>
      <c r="AF422" s="92" t="s">
        <v>85</v>
      </c>
      <c r="AG422" s="92" t="s">
        <v>85</v>
      </c>
      <c r="AH422" s="92" t="s">
        <v>85</v>
      </c>
      <c r="AI422" t="s">
        <v>85</v>
      </c>
      <c r="AJ422" s="92">
        <v>0</v>
      </c>
      <c r="AK422" s="92">
        <v>2</v>
      </c>
      <c r="AL422" s="92">
        <f>0.1*AL419</f>
        <v>3.4999999999999996E-2</v>
      </c>
      <c r="AM422" s="92">
        <f>AM419</f>
        <v>0.09</v>
      </c>
      <c r="AN422" s="92">
        <f>ROUNDUP(AN419/3,0)</f>
        <v>3</v>
      </c>
      <c r="AO422" s="92"/>
      <c r="AP422" s="92"/>
      <c r="AQ422" s="93">
        <f>AM422*I422+AL422</f>
        <v>7.4014999999999997E-2</v>
      </c>
      <c r="AR422" s="93">
        <f t="shared" si="690"/>
        <v>7.4015000000000001E-3</v>
      </c>
      <c r="AS422" s="94">
        <f t="shared" si="691"/>
        <v>0.5</v>
      </c>
      <c r="AT422" s="94">
        <f t="shared" si="692"/>
        <v>0.145354125</v>
      </c>
      <c r="AU422" s="93">
        <f>10068.2*J422*POWER(10,-6)</f>
        <v>4.3645646999999994E-3</v>
      </c>
      <c r="AV422" s="94">
        <f t="shared" si="688"/>
        <v>0.73113518970000002</v>
      </c>
      <c r="AW422" s="95">
        <f t="shared" si="693"/>
        <v>0</v>
      </c>
      <c r="AX422" s="95">
        <f t="shared" si="694"/>
        <v>2.5000000000000001E-5</v>
      </c>
      <c r="AY422" s="95">
        <f t="shared" si="695"/>
        <v>9.1391898712500008E-6</v>
      </c>
    </row>
    <row r="423" spans="1:60" x14ac:dyDescent="0.3">
      <c r="A423" s="48" t="s">
        <v>857</v>
      </c>
      <c r="B423" s="48" t="str">
        <f>B419</f>
        <v>Трубопровод некондиционной нефти Рег. № ТТ-369</v>
      </c>
      <c r="C423" s="179" t="s">
        <v>172</v>
      </c>
      <c r="D423" s="49" t="s">
        <v>174</v>
      </c>
      <c r="E423" s="167">
        <f>E422</f>
        <v>4.9999999999999998E-7</v>
      </c>
      <c r="F423" s="168">
        <f>F419</f>
        <v>125</v>
      </c>
      <c r="G423" s="48">
        <v>0.04</v>
      </c>
      <c r="H423" s="50">
        <f t="shared" si="689"/>
        <v>2.5000000000000002E-6</v>
      </c>
      <c r="I423" s="162">
        <f>0.15*I419</f>
        <v>0.4335</v>
      </c>
      <c r="J423" s="169">
        <f>0.15*J420</f>
        <v>1.7999999999999999E-2</v>
      </c>
      <c r="K423" s="174" t="s">
        <v>189</v>
      </c>
      <c r="L423" s="178">
        <v>3</v>
      </c>
      <c r="M423" s="92" t="str">
        <f t="shared" si="686"/>
        <v>С422</v>
      </c>
      <c r="N423" s="92" t="str">
        <f t="shared" si="686"/>
        <v>Трубопровод некондиционной нефти Рег. № ТТ-369</v>
      </c>
      <c r="O423" s="92" t="str">
        <f t="shared" si="687"/>
        <v>Частичное-пожар-вспышка</v>
      </c>
      <c r="P423" s="92" t="s">
        <v>85</v>
      </c>
      <c r="Q423" s="92" t="s">
        <v>85</v>
      </c>
      <c r="R423" s="92" t="s">
        <v>85</v>
      </c>
      <c r="S423" s="92" t="s">
        <v>85</v>
      </c>
      <c r="T423" s="92" t="s">
        <v>85</v>
      </c>
      <c r="U423" s="92" t="s">
        <v>85</v>
      </c>
      <c r="V423" s="92" t="s">
        <v>85</v>
      </c>
      <c r="W423" s="92" t="s">
        <v>85</v>
      </c>
      <c r="X423" s="92" t="s">
        <v>85</v>
      </c>
      <c r="Y423" s="92" t="s">
        <v>85</v>
      </c>
      <c r="Z423" s="92" t="s">
        <v>85</v>
      </c>
      <c r="AA423" s="92">
        <v>8.9</v>
      </c>
      <c r="AB423" s="92">
        <v>10.68</v>
      </c>
      <c r="AC423" s="92" t="s">
        <v>85</v>
      </c>
      <c r="AD423" s="92" t="s">
        <v>85</v>
      </c>
      <c r="AE423" s="92" t="s">
        <v>85</v>
      </c>
      <c r="AF423" s="92" t="s">
        <v>85</v>
      </c>
      <c r="AG423" s="92" t="s">
        <v>85</v>
      </c>
      <c r="AH423" s="92" t="s">
        <v>85</v>
      </c>
      <c r="AI423" t="s">
        <v>85</v>
      </c>
      <c r="AJ423" s="92">
        <v>0</v>
      </c>
      <c r="AK423" s="92">
        <v>1</v>
      </c>
      <c r="AL423" s="92">
        <f t="shared" ref="AL423:AL424" si="696">0.1*AL420</f>
        <v>3.4999999999999996E-2</v>
      </c>
      <c r="AM423" s="92">
        <f>AM419</f>
        <v>0.09</v>
      </c>
      <c r="AN423" s="92">
        <f>ROUNDUP(AN419/3,0)</f>
        <v>3</v>
      </c>
      <c r="AO423" s="92"/>
      <c r="AP423" s="92"/>
      <c r="AQ423" s="93">
        <f t="shared" ref="AQ423" si="697">AM423*I423+AL423</f>
        <v>7.4014999999999997E-2</v>
      </c>
      <c r="AR423" s="93">
        <f t="shared" si="690"/>
        <v>7.4015000000000001E-3</v>
      </c>
      <c r="AS423" s="94">
        <f t="shared" si="691"/>
        <v>0.25</v>
      </c>
      <c r="AT423" s="94">
        <f t="shared" si="692"/>
        <v>8.2854125000000001E-2</v>
      </c>
      <c r="AU423" s="93">
        <f>10068.2*J423*POWER(10,-6)*10</f>
        <v>1.8122759999999998E-3</v>
      </c>
      <c r="AV423" s="94">
        <f t="shared" si="688"/>
        <v>0.416082901</v>
      </c>
      <c r="AW423" s="95">
        <f t="shared" si="693"/>
        <v>0</v>
      </c>
      <c r="AX423" s="95">
        <f t="shared" si="694"/>
        <v>2.5000000000000002E-6</v>
      </c>
      <c r="AY423" s="95">
        <f t="shared" si="695"/>
        <v>1.0402072525E-6</v>
      </c>
    </row>
    <row r="424" spans="1:60" ht="15" thickBot="1" x14ac:dyDescent="0.35">
      <c r="A424" s="48" t="s">
        <v>858</v>
      </c>
      <c r="B424" s="271" t="str">
        <f>B419</f>
        <v>Трубопровод некондиционной нефти Рег. № ТТ-369</v>
      </c>
      <c r="C424" s="272" t="s">
        <v>173</v>
      </c>
      <c r="D424" s="273" t="s">
        <v>62</v>
      </c>
      <c r="E424" s="274">
        <f>E422</f>
        <v>4.9999999999999998E-7</v>
      </c>
      <c r="F424" s="275">
        <f>F419</f>
        <v>125</v>
      </c>
      <c r="G424" s="271">
        <v>0.76</v>
      </c>
      <c r="H424" s="276">
        <f t="shared" si="689"/>
        <v>4.7500000000000003E-5</v>
      </c>
      <c r="I424" s="277">
        <f>0.15*I419</f>
        <v>0.4335</v>
      </c>
      <c r="J424" s="278">
        <v>0</v>
      </c>
      <c r="K424" s="279" t="s">
        <v>200</v>
      </c>
      <c r="L424" s="280">
        <v>1</v>
      </c>
      <c r="M424" s="92" t="str">
        <f t="shared" si="686"/>
        <v>С423</v>
      </c>
      <c r="N424" s="92" t="str">
        <f t="shared" si="686"/>
        <v>Трубопровод некондиционной нефти Рег. № ТТ-369</v>
      </c>
      <c r="O424" s="92" t="str">
        <f t="shared" si="687"/>
        <v>Частичное-ликвидация</v>
      </c>
      <c r="P424" s="92" t="s">
        <v>85</v>
      </c>
      <c r="Q424" s="92" t="s">
        <v>85</v>
      </c>
      <c r="R424" s="92" t="s">
        <v>85</v>
      </c>
      <c r="S424" s="92" t="s">
        <v>85</v>
      </c>
      <c r="T424" s="92" t="s">
        <v>85</v>
      </c>
      <c r="U424" s="92" t="s">
        <v>85</v>
      </c>
      <c r="V424" s="92" t="s">
        <v>85</v>
      </c>
      <c r="W424" s="92" t="s">
        <v>85</v>
      </c>
      <c r="X424" s="92" t="s">
        <v>85</v>
      </c>
      <c r="Y424" s="92" t="s">
        <v>85</v>
      </c>
      <c r="Z424" s="92" t="s">
        <v>85</v>
      </c>
      <c r="AA424" s="92" t="s">
        <v>85</v>
      </c>
      <c r="AB424" s="92" t="s">
        <v>85</v>
      </c>
      <c r="AC424" s="92" t="s">
        <v>85</v>
      </c>
      <c r="AD424" s="92" t="s">
        <v>85</v>
      </c>
      <c r="AE424" s="92" t="s">
        <v>85</v>
      </c>
      <c r="AF424" s="92" t="s">
        <v>85</v>
      </c>
      <c r="AG424" s="92" t="s">
        <v>85</v>
      </c>
      <c r="AH424" s="92" t="s">
        <v>85</v>
      </c>
      <c r="AI424" t="s">
        <v>85</v>
      </c>
      <c r="AJ424" s="92">
        <v>0</v>
      </c>
      <c r="AK424" s="92">
        <v>0</v>
      </c>
      <c r="AL424" s="92">
        <f t="shared" si="696"/>
        <v>3.4999999999999996E-2</v>
      </c>
      <c r="AM424" s="92">
        <f>AM419</f>
        <v>0.09</v>
      </c>
      <c r="AN424" s="92">
        <f>ROUNDUP(AN419/3,0)</f>
        <v>3</v>
      </c>
      <c r="AO424" s="92"/>
      <c r="AP424" s="92"/>
      <c r="AQ424" s="93">
        <f>AM424*I424*0.1+AL424</f>
        <v>3.8901499999999999E-2</v>
      </c>
      <c r="AR424" s="93">
        <f t="shared" si="690"/>
        <v>3.8901500000000002E-3</v>
      </c>
      <c r="AS424" s="94">
        <f t="shared" si="691"/>
        <v>0</v>
      </c>
      <c r="AT424" s="94">
        <f t="shared" si="692"/>
        <v>1.06979125E-2</v>
      </c>
      <c r="AU424" s="93">
        <f>1333*J423*POWER(10,-6)</f>
        <v>2.3993999999999998E-5</v>
      </c>
      <c r="AV424" s="94">
        <f t="shared" si="688"/>
        <v>5.3513556499999997E-2</v>
      </c>
      <c r="AW424" s="95">
        <f t="shared" si="693"/>
        <v>0</v>
      </c>
      <c r="AX424" s="95">
        <f t="shared" si="694"/>
        <v>0</v>
      </c>
      <c r="AY424" s="95">
        <f t="shared" si="695"/>
        <v>2.5418939337499999E-6</v>
      </c>
    </row>
    <row r="425" spans="1:60" ht="15" thickBot="1" x14ac:dyDescent="0.35">
      <c r="A425" s="48" t="s">
        <v>859</v>
      </c>
      <c r="B425" s="163" t="s">
        <v>393</v>
      </c>
      <c r="C425" s="179" t="s">
        <v>168</v>
      </c>
      <c r="D425" s="49" t="s">
        <v>60</v>
      </c>
      <c r="E425" s="166">
        <v>9.9999999999999995E-8</v>
      </c>
      <c r="F425" s="163">
        <v>189</v>
      </c>
      <c r="G425" s="48">
        <v>0.2</v>
      </c>
      <c r="H425" s="50">
        <f>E425*F425*G425</f>
        <v>3.7799999999999998E-6</v>
      </c>
      <c r="I425" s="164">
        <v>22.03</v>
      </c>
      <c r="J425" s="162">
        <f>I425</f>
        <v>22.03</v>
      </c>
      <c r="K425" s="172" t="s">
        <v>184</v>
      </c>
      <c r="L425" s="177">
        <f>I425*20</f>
        <v>440.6</v>
      </c>
      <c r="M425" s="92" t="str">
        <f t="shared" ref="M425:N430" si="698">A425</f>
        <v>С424</v>
      </c>
      <c r="N425" s="92" t="str">
        <f t="shared" si="698"/>
        <v>Трубоппровод насыщенного амина Рег. № ТТ-364</v>
      </c>
      <c r="O425" s="92" t="str">
        <f t="shared" ref="O425:O430" si="699">D425</f>
        <v>Полное-пожар</v>
      </c>
      <c r="P425" s="92">
        <v>18.100000000000001</v>
      </c>
      <c r="Q425" s="92">
        <v>25.1</v>
      </c>
      <c r="R425" s="92">
        <v>35.799999999999997</v>
      </c>
      <c r="S425" s="92">
        <v>66.7</v>
      </c>
      <c r="T425" s="92" t="s">
        <v>85</v>
      </c>
      <c r="U425" s="92" t="s">
        <v>85</v>
      </c>
      <c r="V425" s="92" t="s">
        <v>85</v>
      </c>
      <c r="W425" s="92" t="s">
        <v>85</v>
      </c>
      <c r="X425" s="92" t="s">
        <v>85</v>
      </c>
      <c r="Y425" s="92" t="s">
        <v>85</v>
      </c>
      <c r="Z425" s="92" t="s">
        <v>85</v>
      </c>
      <c r="AA425" s="92" t="s">
        <v>85</v>
      </c>
      <c r="AB425" s="92" t="s">
        <v>85</v>
      </c>
      <c r="AC425" s="92" t="s">
        <v>85</v>
      </c>
      <c r="AD425" s="92" t="s">
        <v>85</v>
      </c>
      <c r="AE425" s="92" t="s">
        <v>85</v>
      </c>
      <c r="AF425" s="92" t="s">
        <v>85</v>
      </c>
      <c r="AG425" s="92" t="s">
        <v>85</v>
      </c>
      <c r="AH425" s="92" t="s">
        <v>85</v>
      </c>
      <c r="AI425" t="s">
        <v>85</v>
      </c>
      <c r="AJ425" s="52">
        <v>2</v>
      </c>
      <c r="AK425" s="52">
        <v>4</v>
      </c>
      <c r="AL425" s="165">
        <v>1.9</v>
      </c>
      <c r="AM425" s="165">
        <v>0.15</v>
      </c>
      <c r="AN425" s="165">
        <v>7</v>
      </c>
      <c r="AO425" s="92"/>
      <c r="AP425" s="92"/>
      <c r="AQ425" s="93">
        <f>AM425*I425+AL425</f>
        <v>5.2044999999999995</v>
      </c>
      <c r="AR425" s="93">
        <f>0.1*AQ425</f>
        <v>0.52044999999999997</v>
      </c>
      <c r="AS425" s="94">
        <f>AJ425*3+0.25*AK425</f>
        <v>7</v>
      </c>
      <c r="AT425" s="94">
        <f>SUM(AQ425:AS425)/4</f>
        <v>3.1812374999999999</v>
      </c>
      <c r="AU425" s="93">
        <f>10068.2*J425*POWER(10,-6)</f>
        <v>0.22180244600000001</v>
      </c>
      <c r="AV425" s="94">
        <f>AU425+AT425+AS425+AR425+AQ425</f>
        <v>16.127989946</v>
      </c>
      <c r="AW425" s="95">
        <f>AJ425*H425</f>
        <v>7.5599999999999996E-6</v>
      </c>
      <c r="AX425" s="95">
        <f>H425*AK425</f>
        <v>1.5119999999999999E-5</v>
      </c>
      <c r="AY425" s="95">
        <f>H425*AV425</f>
        <v>6.0963801995879997E-5</v>
      </c>
    </row>
    <row r="426" spans="1:60" ht="15" thickBot="1" x14ac:dyDescent="0.35">
      <c r="A426" s="48" t="s">
        <v>860</v>
      </c>
      <c r="B426" s="48" t="str">
        <f>B425</f>
        <v>Трубоппровод насыщенного амина Рег. № ТТ-364</v>
      </c>
      <c r="C426" s="179" t="s">
        <v>169</v>
      </c>
      <c r="D426" s="49" t="s">
        <v>63</v>
      </c>
      <c r="E426" s="167">
        <f>E425</f>
        <v>9.9999999999999995E-8</v>
      </c>
      <c r="F426" s="168">
        <f>F425</f>
        <v>189</v>
      </c>
      <c r="G426" s="48">
        <v>0.04</v>
      </c>
      <c r="H426" s="50">
        <f t="shared" ref="H426:H430" si="700">E426*F426*G426</f>
        <v>7.5599999999999994E-7</v>
      </c>
      <c r="I426" s="162">
        <f>I425</f>
        <v>22.03</v>
      </c>
      <c r="J426" s="163">
        <v>0.25</v>
      </c>
      <c r="K426" s="172" t="s">
        <v>185</v>
      </c>
      <c r="L426" s="177">
        <v>0</v>
      </c>
      <c r="M426" s="92" t="str">
        <f t="shared" si="698"/>
        <v>С425</v>
      </c>
      <c r="N426" s="92" t="str">
        <f t="shared" si="698"/>
        <v>Трубоппровод насыщенного амина Рег. № ТТ-364</v>
      </c>
      <c r="O426" s="92" t="str">
        <f t="shared" si="699"/>
        <v>Полное-взрыв</v>
      </c>
      <c r="P426" s="92" t="s">
        <v>85</v>
      </c>
      <c r="Q426" s="92" t="s">
        <v>85</v>
      </c>
      <c r="R426" s="92" t="s">
        <v>85</v>
      </c>
      <c r="S426" s="92" t="s">
        <v>85</v>
      </c>
      <c r="T426" s="92">
        <v>0</v>
      </c>
      <c r="U426" s="92">
        <v>0</v>
      </c>
      <c r="V426" s="92">
        <v>58.6</v>
      </c>
      <c r="W426" s="92">
        <v>159.1</v>
      </c>
      <c r="X426" s="92">
        <v>273.10000000000002</v>
      </c>
      <c r="Y426" s="92" t="s">
        <v>85</v>
      </c>
      <c r="Z426" s="92" t="s">
        <v>85</v>
      </c>
      <c r="AA426" s="92" t="s">
        <v>85</v>
      </c>
      <c r="AB426" s="92" t="s">
        <v>85</v>
      </c>
      <c r="AC426" s="92" t="s">
        <v>85</v>
      </c>
      <c r="AD426" s="92" t="s">
        <v>85</v>
      </c>
      <c r="AE426" s="92" t="s">
        <v>85</v>
      </c>
      <c r="AF426" s="92" t="s">
        <v>85</v>
      </c>
      <c r="AG426" s="92" t="s">
        <v>85</v>
      </c>
      <c r="AH426" s="92" t="s">
        <v>85</v>
      </c>
      <c r="AI426" t="s">
        <v>85</v>
      </c>
      <c r="AJ426" s="52">
        <v>2</v>
      </c>
      <c r="AK426" s="52">
        <v>5</v>
      </c>
      <c r="AL426" s="92">
        <f>AL425</f>
        <v>1.9</v>
      </c>
      <c r="AM426" s="92">
        <f>AM425</f>
        <v>0.15</v>
      </c>
      <c r="AN426" s="92">
        <f>AN425</f>
        <v>7</v>
      </c>
      <c r="AO426" s="92"/>
      <c r="AP426" s="92"/>
      <c r="AQ426" s="93">
        <f>AM426*I426+AL426</f>
        <v>5.2044999999999995</v>
      </c>
      <c r="AR426" s="93">
        <f t="shared" ref="AR426:AR430" si="701">0.1*AQ426</f>
        <v>0.52044999999999997</v>
      </c>
      <c r="AS426" s="94">
        <f t="shared" ref="AS426:AS430" si="702">AJ426*3+0.25*AK426</f>
        <v>7.25</v>
      </c>
      <c r="AT426" s="94">
        <f t="shared" ref="AT426:AT430" si="703">SUM(AQ426:AS426)/4</f>
        <v>3.2437374999999999</v>
      </c>
      <c r="AU426" s="93">
        <f>10068.2*J426*POWER(10,-6)*10</f>
        <v>2.5170500000000002E-2</v>
      </c>
      <c r="AV426" s="94">
        <f t="shared" ref="AV426:AV430" si="704">AU426+AT426+AS426+AR426+AQ426</f>
        <v>16.243857999999999</v>
      </c>
      <c r="AW426" s="95">
        <f t="shared" ref="AW426:AW430" si="705">AJ426*H426</f>
        <v>1.5119999999999999E-6</v>
      </c>
      <c r="AX426" s="95">
        <f t="shared" ref="AX426:AX430" si="706">H426*AK426</f>
        <v>3.7799999999999998E-6</v>
      </c>
      <c r="AY426" s="95">
        <f t="shared" ref="AY426:AY430" si="707">H426*AV426</f>
        <v>1.2280356647999998E-5</v>
      </c>
    </row>
    <row r="427" spans="1:60" x14ac:dyDescent="0.3">
      <c r="A427" s="48" t="s">
        <v>861</v>
      </c>
      <c r="B427" s="48" t="str">
        <f>B425</f>
        <v>Трубоппровод насыщенного амина Рег. № ТТ-364</v>
      </c>
      <c r="C427" s="179" t="s">
        <v>178</v>
      </c>
      <c r="D427" s="49" t="s">
        <v>180</v>
      </c>
      <c r="E427" s="167">
        <f>E425</f>
        <v>9.9999999999999995E-8</v>
      </c>
      <c r="F427" s="168">
        <f>F425</f>
        <v>189</v>
      </c>
      <c r="G427" s="48">
        <v>0.76</v>
      </c>
      <c r="H427" s="50">
        <f t="shared" si="700"/>
        <v>1.4363999999999998E-5</v>
      </c>
      <c r="I427" s="162">
        <f>I425</f>
        <v>22.03</v>
      </c>
      <c r="J427" s="162">
        <f>J426</f>
        <v>0.25</v>
      </c>
      <c r="K427" s="172" t="s">
        <v>186</v>
      </c>
      <c r="L427" s="177">
        <v>0</v>
      </c>
      <c r="M427" s="92" t="str">
        <f t="shared" si="698"/>
        <v>С426</v>
      </c>
      <c r="N427" s="92" t="str">
        <f t="shared" si="698"/>
        <v>Трубоппровод насыщенного амина Рег. № ТТ-364</v>
      </c>
      <c r="O427" s="92" t="str">
        <f t="shared" si="699"/>
        <v>Полное-токси</v>
      </c>
      <c r="P427" s="92" t="s">
        <v>85</v>
      </c>
      <c r="Q427" s="92" t="s">
        <v>85</v>
      </c>
      <c r="R427" s="92" t="s">
        <v>85</v>
      </c>
      <c r="S427" s="92" t="s">
        <v>85</v>
      </c>
      <c r="T427" s="92" t="s">
        <v>85</v>
      </c>
      <c r="U427" s="92" t="s">
        <v>85</v>
      </c>
      <c r="V427" s="92" t="s">
        <v>85</v>
      </c>
      <c r="W427" s="92" t="s">
        <v>85</v>
      </c>
      <c r="X427" s="92" t="s">
        <v>85</v>
      </c>
      <c r="Y427" s="92" t="s">
        <v>85</v>
      </c>
      <c r="Z427" s="92" t="s">
        <v>85</v>
      </c>
      <c r="AA427" s="92" t="s">
        <v>85</v>
      </c>
      <c r="AB427" s="92" t="s">
        <v>85</v>
      </c>
      <c r="AC427" s="92">
        <v>31.2</v>
      </c>
      <c r="AD427" s="92">
        <v>91.2</v>
      </c>
      <c r="AE427" s="92" t="s">
        <v>85</v>
      </c>
      <c r="AF427" s="92" t="s">
        <v>85</v>
      </c>
      <c r="AG427" s="92" t="s">
        <v>85</v>
      </c>
      <c r="AH427" s="92" t="s">
        <v>85</v>
      </c>
      <c r="AI427" t="s">
        <v>85</v>
      </c>
      <c r="AJ427" s="92">
        <v>0</v>
      </c>
      <c r="AK427" s="92">
        <v>1</v>
      </c>
      <c r="AL427" s="92">
        <f>AL425</f>
        <v>1.9</v>
      </c>
      <c r="AM427" s="92">
        <f>AM425</f>
        <v>0.15</v>
      </c>
      <c r="AN427" s="92">
        <f>AN425</f>
        <v>7</v>
      </c>
      <c r="AO427" s="92"/>
      <c r="AP427" s="92"/>
      <c r="AQ427" s="93">
        <f>AM427*I427*0.1+AL427</f>
        <v>2.2304499999999998</v>
      </c>
      <c r="AR427" s="93">
        <f t="shared" si="701"/>
        <v>0.22304499999999999</v>
      </c>
      <c r="AS427" s="94">
        <f t="shared" si="702"/>
        <v>0.25</v>
      </c>
      <c r="AT427" s="94">
        <f t="shared" si="703"/>
        <v>0.67587374999999994</v>
      </c>
      <c r="AU427" s="93">
        <f>1333*J426*POWER(10,-6)</f>
        <v>3.3325E-4</v>
      </c>
      <c r="AV427" s="94">
        <f t="shared" si="704"/>
        <v>3.379702</v>
      </c>
      <c r="AW427" s="95">
        <f t="shared" si="705"/>
        <v>0</v>
      </c>
      <c r="AX427" s="95">
        <f t="shared" si="706"/>
        <v>1.4363999999999998E-5</v>
      </c>
      <c r="AY427" s="95">
        <f t="shared" si="707"/>
        <v>4.8546039527999993E-5</v>
      </c>
    </row>
    <row r="428" spans="1:60" x14ac:dyDescent="0.3">
      <c r="A428" s="48" t="s">
        <v>862</v>
      </c>
      <c r="B428" s="48" t="str">
        <f>B425</f>
        <v>Трубоппровод насыщенного амина Рег. № ТТ-364</v>
      </c>
      <c r="C428" s="179" t="s">
        <v>171</v>
      </c>
      <c r="D428" s="49" t="s">
        <v>86</v>
      </c>
      <c r="E428" s="166">
        <v>4.9999999999999998E-7</v>
      </c>
      <c r="F428" s="168">
        <f>F425</f>
        <v>189</v>
      </c>
      <c r="G428" s="48">
        <v>0.2</v>
      </c>
      <c r="H428" s="50">
        <f t="shared" si="700"/>
        <v>1.8899999999999999E-5</v>
      </c>
      <c r="I428" s="162">
        <f>0.15*I425</f>
        <v>3.3045</v>
      </c>
      <c r="J428" s="162">
        <f>I428</f>
        <v>3.3045</v>
      </c>
      <c r="K428" s="174" t="s">
        <v>188</v>
      </c>
      <c r="L428" s="178">
        <v>45390</v>
      </c>
      <c r="M428" s="92" t="str">
        <f t="shared" si="698"/>
        <v>С427</v>
      </c>
      <c r="N428" s="92" t="str">
        <f t="shared" si="698"/>
        <v>Трубоппровод насыщенного амина Рег. № ТТ-364</v>
      </c>
      <c r="O428" s="92" t="str">
        <f t="shared" si="699"/>
        <v>Частичное-пожар</v>
      </c>
      <c r="P428" s="92">
        <v>12.5</v>
      </c>
      <c r="Q428" s="92">
        <v>16.5</v>
      </c>
      <c r="R428" s="92">
        <v>22.4</v>
      </c>
      <c r="S428" s="92">
        <v>40.200000000000003</v>
      </c>
      <c r="T428" s="92" t="s">
        <v>85</v>
      </c>
      <c r="U428" s="92" t="s">
        <v>85</v>
      </c>
      <c r="V428" s="92" t="s">
        <v>85</v>
      </c>
      <c r="W428" s="92" t="s">
        <v>85</v>
      </c>
      <c r="X428" s="92" t="s">
        <v>85</v>
      </c>
      <c r="Y428" s="92" t="s">
        <v>85</v>
      </c>
      <c r="Z428" s="92" t="s">
        <v>85</v>
      </c>
      <c r="AA428" s="92" t="s">
        <v>85</v>
      </c>
      <c r="AB428" s="92" t="s">
        <v>85</v>
      </c>
      <c r="AC428" s="92" t="s">
        <v>85</v>
      </c>
      <c r="AD428" s="92" t="s">
        <v>85</v>
      </c>
      <c r="AE428" s="92" t="s">
        <v>85</v>
      </c>
      <c r="AF428" s="92" t="s">
        <v>85</v>
      </c>
      <c r="AG428" s="92" t="s">
        <v>85</v>
      </c>
      <c r="AH428" s="92" t="s">
        <v>85</v>
      </c>
      <c r="AI428" t="s">
        <v>85</v>
      </c>
      <c r="AJ428" s="92">
        <v>0</v>
      </c>
      <c r="AK428" s="92">
        <v>2</v>
      </c>
      <c r="AL428" s="92">
        <f>0.1*$AL$2</f>
        <v>0.25</v>
      </c>
      <c r="AM428" s="92">
        <f>AM425</f>
        <v>0.15</v>
      </c>
      <c r="AN428" s="92">
        <f>ROUNDUP(AN425/3,0)</f>
        <v>3</v>
      </c>
      <c r="AO428" s="92"/>
      <c r="AP428" s="92"/>
      <c r="AQ428" s="93">
        <f>AM428*I428+AL428</f>
        <v>0.74567499999999998</v>
      </c>
      <c r="AR428" s="93">
        <f t="shared" si="701"/>
        <v>7.4567499999999995E-2</v>
      </c>
      <c r="AS428" s="94">
        <f t="shared" si="702"/>
        <v>0.5</v>
      </c>
      <c r="AT428" s="94">
        <f t="shared" si="703"/>
        <v>0.330060625</v>
      </c>
      <c r="AU428" s="93">
        <f>10068.2*J428*POWER(10,-6)</f>
        <v>3.3270366900000001E-2</v>
      </c>
      <c r="AV428" s="94">
        <f t="shared" si="704"/>
        <v>1.6835734919000001</v>
      </c>
      <c r="AW428" s="95">
        <f t="shared" si="705"/>
        <v>0</v>
      </c>
      <c r="AX428" s="95">
        <f t="shared" si="706"/>
        <v>3.7799999999999997E-5</v>
      </c>
      <c r="AY428" s="95">
        <f t="shared" si="707"/>
        <v>3.1819538996909999E-5</v>
      </c>
    </row>
    <row r="429" spans="1:60" x14ac:dyDescent="0.3">
      <c r="A429" s="48" t="s">
        <v>863</v>
      </c>
      <c r="B429" s="48" t="str">
        <f>B425</f>
        <v>Трубоппровод насыщенного амина Рег. № ТТ-364</v>
      </c>
      <c r="C429" s="179" t="s">
        <v>172</v>
      </c>
      <c r="D429" s="49" t="s">
        <v>174</v>
      </c>
      <c r="E429" s="167">
        <f>E428</f>
        <v>4.9999999999999998E-7</v>
      </c>
      <c r="F429" s="168">
        <f>F425</f>
        <v>189</v>
      </c>
      <c r="G429" s="48">
        <v>0.04</v>
      </c>
      <c r="H429" s="50">
        <f t="shared" si="700"/>
        <v>3.7799999999999998E-6</v>
      </c>
      <c r="I429" s="162">
        <f>0.15*I425</f>
        <v>3.3045</v>
      </c>
      <c r="J429" s="162">
        <f>0.15*J426</f>
        <v>3.7499999999999999E-2</v>
      </c>
      <c r="K429" s="174" t="s">
        <v>189</v>
      </c>
      <c r="L429" s="178">
        <v>3</v>
      </c>
      <c r="M429" s="92" t="str">
        <f t="shared" si="698"/>
        <v>С428</v>
      </c>
      <c r="N429" s="92" t="str">
        <f t="shared" si="698"/>
        <v>Трубоппровод насыщенного амина Рег. № ТТ-364</v>
      </c>
      <c r="O429" s="92" t="str">
        <f t="shared" si="699"/>
        <v>Частичное-пожар-вспышка</v>
      </c>
      <c r="P429" s="92" t="s">
        <v>85</v>
      </c>
      <c r="Q429" s="92" t="s">
        <v>85</v>
      </c>
      <c r="R429" s="92" t="s">
        <v>85</v>
      </c>
      <c r="S429" s="92" t="s">
        <v>85</v>
      </c>
      <c r="T429" s="92" t="s">
        <v>85</v>
      </c>
      <c r="U429" s="92" t="s">
        <v>85</v>
      </c>
      <c r="V429" s="92" t="s">
        <v>85</v>
      </c>
      <c r="W429" s="92" t="s">
        <v>85</v>
      </c>
      <c r="X429" s="92" t="s">
        <v>85</v>
      </c>
      <c r="Y429" s="92" t="s">
        <v>85</v>
      </c>
      <c r="Z429" s="92" t="s">
        <v>85</v>
      </c>
      <c r="AA429" s="92">
        <v>11.34</v>
      </c>
      <c r="AB429" s="92">
        <v>13.61</v>
      </c>
      <c r="AC429" s="92" t="s">
        <v>85</v>
      </c>
      <c r="AD429" s="92" t="s">
        <v>85</v>
      </c>
      <c r="AE429" s="92" t="s">
        <v>85</v>
      </c>
      <c r="AF429" s="92" t="s">
        <v>85</v>
      </c>
      <c r="AG429" s="92" t="s">
        <v>85</v>
      </c>
      <c r="AH429" s="92" t="s">
        <v>85</v>
      </c>
      <c r="AI429" t="s">
        <v>85</v>
      </c>
      <c r="AJ429" s="92">
        <v>0</v>
      </c>
      <c r="AK429" s="92">
        <v>1</v>
      </c>
      <c r="AL429" s="92">
        <f>0.1*$AL$2</f>
        <v>0.25</v>
      </c>
      <c r="AM429" s="92">
        <f>AM425</f>
        <v>0.15</v>
      </c>
      <c r="AN429" s="92">
        <f>ROUNDUP(AN425/3,0)</f>
        <v>3</v>
      </c>
      <c r="AO429" s="92"/>
      <c r="AP429" s="92"/>
      <c r="AQ429" s="93">
        <f t="shared" ref="AQ429" si="708">AM429*I429+AL429</f>
        <v>0.74567499999999998</v>
      </c>
      <c r="AR429" s="93">
        <f t="shared" si="701"/>
        <v>7.4567499999999995E-2</v>
      </c>
      <c r="AS429" s="94">
        <f t="shared" si="702"/>
        <v>0.25</v>
      </c>
      <c r="AT429" s="94">
        <f t="shared" si="703"/>
        <v>0.267560625</v>
      </c>
      <c r="AU429" s="93">
        <f>10068.2*J429*POWER(10,-6)*10</f>
        <v>3.7755749999999998E-3</v>
      </c>
      <c r="AV429" s="94">
        <f t="shared" si="704"/>
        <v>1.3415786999999999</v>
      </c>
      <c r="AW429" s="95">
        <f t="shared" si="705"/>
        <v>0</v>
      </c>
      <c r="AX429" s="95">
        <f t="shared" si="706"/>
        <v>3.7799999999999998E-6</v>
      </c>
      <c r="AY429" s="95">
        <f t="shared" si="707"/>
        <v>5.071167485999999E-6</v>
      </c>
    </row>
    <row r="430" spans="1:60" ht="15" thickBot="1" x14ac:dyDescent="0.35">
      <c r="A430" s="48" t="s">
        <v>864</v>
      </c>
      <c r="B430" s="48" t="str">
        <f>B425</f>
        <v>Трубоппровод насыщенного амина Рег. № ТТ-364</v>
      </c>
      <c r="C430" s="179" t="s">
        <v>179</v>
      </c>
      <c r="D430" s="49" t="s">
        <v>181</v>
      </c>
      <c r="E430" s="167">
        <f>E428</f>
        <v>4.9999999999999998E-7</v>
      </c>
      <c r="F430" s="168">
        <f>F425</f>
        <v>189</v>
      </c>
      <c r="G430" s="48">
        <v>0.76</v>
      </c>
      <c r="H430" s="50">
        <f t="shared" si="700"/>
        <v>7.182E-5</v>
      </c>
      <c r="I430" s="162">
        <f>0.15*I425</f>
        <v>3.3045</v>
      </c>
      <c r="J430" s="162">
        <f>J429</f>
        <v>3.7499999999999999E-2</v>
      </c>
      <c r="K430" s="175" t="s">
        <v>200</v>
      </c>
      <c r="L430" s="231">
        <v>2</v>
      </c>
      <c r="M430" s="92" t="str">
        <f t="shared" si="698"/>
        <v>С429</v>
      </c>
      <c r="N430" s="92" t="str">
        <f t="shared" si="698"/>
        <v>Трубоппровод насыщенного амина Рег. № ТТ-364</v>
      </c>
      <c r="O430" s="92" t="str">
        <f t="shared" si="699"/>
        <v>Частичное-токси</v>
      </c>
      <c r="P430" s="92" t="s">
        <v>85</v>
      </c>
      <c r="Q430" s="92" t="s">
        <v>85</v>
      </c>
      <c r="R430" s="92" t="s">
        <v>85</v>
      </c>
      <c r="S430" s="92" t="s">
        <v>85</v>
      </c>
      <c r="T430" s="92" t="s">
        <v>85</v>
      </c>
      <c r="U430" s="92" t="s">
        <v>85</v>
      </c>
      <c r="V430" s="92" t="s">
        <v>85</v>
      </c>
      <c r="W430" s="92" t="s">
        <v>85</v>
      </c>
      <c r="X430" s="92" t="s">
        <v>85</v>
      </c>
      <c r="Y430" s="92" t="s">
        <v>85</v>
      </c>
      <c r="Z430" s="92" t="s">
        <v>85</v>
      </c>
      <c r="AA430" s="92" t="s">
        <v>85</v>
      </c>
      <c r="AB430" s="92" t="s">
        <v>85</v>
      </c>
      <c r="AC430" s="92">
        <v>4.7</v>
      </c>
      <c r="AD430" s="92">
        <v>13.7</v>
      </c>
      <c r="AE430" s="92" t="s">
        <v>85</v>
      </c>
      <c r="AF430" s="92" t="s">
        <v>85</v>
      </c>
      <c r="AG430" s="92" t="s">
        <v>85</v>
      </c>
      <c r="AH430" s="92" t="s">
        <v>85</v>
      </c>
      <c r="AI430" t="s">
        <v>85</v>
      </c>
      <c r="AJ430" s="92">
        <v>0</v>
      </c>
      <c r="AK430" s="92">
        <v>1</v>
      </c>
      <c r="AL430" s="92">
        <f>0.1*$AL$2</f>
        <v>0.25</v>
      </c>
      <c r="AM430" s="92">
        <f>AM425</f>
        <v>0.15</v>
      </c>
      <c r="AN430" s="92">
        <f>ROUNDUP(AN425/3,0)</f>
        <v>3</v>
      </c>
      <c r="AO430" s="92"/>
      <c r="AP430" s="92"/>
      <c r="AQ430" s="93">
        <f>AM430*I430*0.1+AL430</f>
        <v>0.29956749999999999</v>
      </c>
      <c r="AR430" s="93">
        <f t="shared" si="701"/>
        <v>2.9956750000000001E-2</v>
      </c>
      <c r="AS430" s="94">
        <f t="shared" si="702"/>
        <v>0.25</v>
      </c>
      <c r="AT430" s="94">
        <f t="shared" si="703"/>
        <v>0.14488106249999999</v>
      </c>
      <c r="AU430" s="93">
        <f>1333*J429*POWER(10,-6)</f>
        <v>4.9987499999999995E-5</v>
      </c>
      <c r="AV430" s="94">
        <f t="shared" si="704"/>
        <v>0.72445529999999991</v>
      </c>
      <c r="AW430" s="95">
        <f t="shared" si="705"/>
        <v>0</v>
      </c>
      <c r="AX430" s="95">
        <f t="shared" si="706"/>
        <v>7.182E-5</v>
      </c>
      <c r="AY430" s="95">
        <f t="shared" si="707"/>
        <v>5.2030379645999996E-5</v>
      </c>
    </row>
    <row r="431" spans="1:60" ht="15" thickBot="1" x14ac:dyDescent="0.35">
      <c r="A431" s="48" t="s">
        <v>865</v>
      </c>
      <c r="B431" s="163" t="s">
        <v>394</v>
      </c>
      <c r="C431" s="179" t="s">
        <v>168</v>
      </c>
      <c r="D431" s="49" t="s">
        <v>60</v>
      </c>
      <c r="E431" s="166">
        <v>9.9999999999999995E-8</v>
      </c>
      <c r="F431" s="163">
        <v>258</v>
      </c>
      <c r="G431" s="48">
        <v>0.2</v>
      </c>
      <c r="H431" s="50">
        <f>E431*F431*G431</f>
        <v>5.1600000000000006E-6</v>
      </c>
      <c r="I431" s="164">
        <v>8.9600000000000009</v>
      </c>
      <c r="J431" s="162">
        <f>I431</f>
        <v>8.9600000000000009</v>
      </c>
      <c r="K431" s="172" t="s">
        <v>184</v>
      </c>
      <c r="L431" s="177">
        <f>I431*20</f>
        <v>179.20000000000002</v>
      </c>
      <c r="M431" s="92" t="str">
        <f t="shared" ref="M431:N436" si="709">A431</f>
        <v>С430</v>
      </c>
      <c r="N431" s="92" t="str">
        <f t="shared" si="709"/>
        <v>Трубопровод насыщенного амина Рег. №ТТ-336</v>
      </c>
      <c r="O431" s="92" t="str">
        <f t="shared" ref="O431:O436" si="710">D431</f>
        <v>Полное-пожар</v>
      </c>
      <c r="P431" s="92">
        <v>16</v>
      </c>
      <c r="Q431" s="92">
        <v>21.7</v>
      </c>
      <c r="R431" s="92">
        <v>30.2</v>
      </c>
      <c r="S431" s="92">
        <v>55.2</v>
      </c>
      <c r="T431" s="92" t="s">
        <v>85</v>
      </c>
      <c r="U431" s="92" t="s">
        <v>85</v>
      </c>
      <c r="V431" s="92" t="s">
        <v>85</v>
      </c>
      <c r="W431" s="92" t="s">
        <v>85</v>
      </c>
      <c r="X431" s="92" t="s">
        <v>85</v>
      </c>
      <c r="Y431" s="92" t="s">
        <v>85</v>
      </c>
      <c r="Z431" s="92" t="s">
        <v>85</v>
      </c>
      <c r="AA431" s="92" t="s">
        <v>85</v>
      </c>
      <c r="AB431" s="92" t="s">
        <v>85</v>
      </c>
      <c r="AC431" s="92" t="s">
        <v>85</v>
      </c>
      <c r="AD431" s="92" t="s">
        <v>85</v>
      </c>
      <c r="AE431" s="92" t="s">
        <v>85</v>
      </c>
      <c r="AF431" s="92" t="s">
        <v>85</v>
      </c>
      <c r="AG431" s="92" t="s">
        <v>85</v>
      </c>
      <c r="AH431" s="92" t="s">
        <v>85</v>
      </c>
      <c r="AI431" t="s">
        <v>85</v>
      </c>
      <c r="AJ431" s="52">
        <v>2</v>
      </c>
      <c r="AK431" s="52">
        <v>4</v>
      </c>
      <c r="AL431" s="165">
        <v>2.2999999999999998</v>
      </c>
      <c r="AM431" s="165">
        <v>5.8000000000000003E-2</v>
      </c>
      <c r="AN431" s="165">
        <v>7</v>
      </c>
      <c r="AO431" s="92"/>
      <c r="AP431" s="92"/>
      <c r="AQ431" s="93">
        <f>AM431*I431+AL431</f>
        <v>2.81968</v>
      </c>
      <c r="AR431" s="93">
        <f>0.1*AQ431</f>
        <v>0.281968</v>
      </c>
      <c r="AS431" s="94">
        <f>AJ431*3+0.25*AK431</f>
        <v>7</v>
      </c>
      <c r="AT431" s="94">
        <f>SUM(AQ431:AS431)/4</f>
        <v>2.5254120000000002</v>
      </c>
      <c r="AU431" s="93">
        <f>10068.2*J431*POWER(10,-6)</f>
        <v>9.0211072000000017E-2</v>
      </c>
      <c r="AV431" s="94">
        <f>AU431+AT431+AS431+AR431+AQ431</f>
        <v>12.717271072000001</v>
      </c>
      <c r="AW431" s="95">
        <f>AJ431*H431</f>
        <v>1.0320000000000001E-5</v>
      </c>
      <c r="AX431" s="95">
        <f>H431*AK431</f>
        <v>2.0640000000000002E-5</v>
      </c>
      <c r="AY431" s="95">
        <f>H431*AV431</f>
        <v>6.5621118731520005E-5</v>
      </c>
    </row>
    <row r="432" spans="1:60" ht="15" thickBot="1" x14ac:dyDescent="0.35">
      <c r="A432" s="48" t="s">
        <v>866</v>
      </c>
      <c r="B432" s="48" t="str">
        <f>B431</f>
        <v>Трубопровод насыщенного амина Рег. №ТТ-336</v>
      </c>
      <c r="C432" s="179" t="s">
        <v>169</v>
      </c>
      <c r="D432" s="49" t="s">
        <v>63</v>
      </c>
      <c r="E432" s="167">
        <f>E431</f>
        <v>9.9999999999999995E-8</v>
      </c>
      <c r="F432" s="168">
        <f>F431</f>
        <v>258</v>
      </c>
      <c r="G432" s="48">
        <v>0.04</v>
      </c>
      <c r="H432" s="50">
        <f t="shared" ref="H432:H436" si="711">E432*F432*G432</f>
        <v>1.032E-6</v>
      </c>
      <c r="I432" s="162">
        <f>I431</f>
        <v>8.9600000000000009</v>
      </c>
      <c r="J432" s="163">
        <v>0.12</v>
      </c>
      <c r="K432" s="172" t="s">
        <v>185</v>
      </c>
      <c r="L432" s="177">
        <v>0</v>
      </c>
      <c r="M432" s="92" t="str">
        <f t="shared" si="709"/>
        <v>С431</v>
      </c>
      <c r="N432" s="92" t="str">
        <f t="shared" si="709"/>
        <v>Трубопровод насыщенного амина Рег. №ТТ-336</v>
      </c>
      <c r="O432" s="92" t="str">
        <f t="shared" si="710"/>
        <v>Полное-взрыв</v>
      </c>
      <c r="P432" s="92" t="s">
        <v>85</v>
      </c>
      <c r="Q432" s="92" t="s">
        <v>85</v>
      </c>
      <c r="R432" s="92" t="s">
        <v>85</v>
      </c>
      <c r="S432" s="92" t="s">
        <v>85</v>
      </c>
      <c r="T432" s="92">
        <v>0</v>
      </c>
      <c r="U432" s="92">
        <v>0</v>
      </c>
      <c r="V432" s="92">
        <v>45.6</v>
      </c>
      <c r="W432" s="92">
        <v>124.6</v>
      </c>
      <c r="X432" s="92">
        <v>213.6</v>
      </c>
      <c r="Y432" s="92" t="s">
        <v>85</v>
      </c>
      <c r="Z432" s="92" t="s">
        <v>85</v>
      </c>
      <c r="AA432" s="92" t="s">
        <v>85</v>
      </c>
      <c r="AB432" s="92" t="s">
        <v>85</v>
      </c>
      <c r="AC432" s="92" t="s">
        <v>85</v>
      </c>
      <c r="AD432" s="92" t="s">
        <v>85</v>
      </c>
      <c r="AE432" s="92" t="s">
        <v>85</v>
      </c>
      <c r="AF432" s="92" t="s">
        <v>85</v>
      </c>
      <c r="AG432" s="92" t="s">
        <v>85</v>
      </c>
      <c r="AH432" s="92" t="s">
        <v>85</v>
      </c>
      <c r="AI432" t="s">
        <v>85</v>
      </c>
      <c r="AJ432" s="52">
        <v>2</v>
      </c>
      <c r="AK432" s="52">
        <v>5</v>
      </c>
      <c r="AL432" s="92">
        <f>AL431</f>
        <v>2.2999999999999998</v>
      </c>
      <c r="AM432" s="92">
        <f>AM431</f>
        <v>5.8000000000000003E-2</v>
      </c>
      <c r="AN432" s="92">
        <f>AN431</f>
        <v>7</v>
      </c>
      <c r="AO432" s="92"/>
      <c r="AP432" s="92"/>
      <c r="AQ432" s="93">
        <f>AM432*I432+AL432</f>
        <v>2.81968</v>
      </c>
      <c r="AR432" s="93">
        <f t="shared" ref="AR432:AR436" si="712">0.1*AQ432</f>
        <v>0.281968</v>
      </c>
      <c r="AS432" s="94">
        <f t="shared" ref="AS432:AS436" si="713">AJ432*3+0.25*AK432</f>
        <v>7.25</v>
      </c>
      <c r="AT432" s="94">
        <f t="shared" ref="AT432:AT436" si="714">SUM(AQ432:AS432)/4</f>
        <v>2.5879120000000002</v>
      </c>
      <c r="AU432" s="93">
        <f>10068.2*J432*POWER(10,-6)*10</f>
        <v>1.208184E-2</v>
      </c>
      <c r="AV432" s="94">
        <f t="shared" ref="AV432:AV436" si="715">AU432+AT432+AS432+AR432+AQ432</f>
        <v>12.951641839999999</v>
      </c>
      <c r="AW432" s="95">
        <f t="shared" ref="AW432:AW436" si="716">AJ432*H432</f>
        <v>2.0640000000000001E-6</v>
      </c>
      <c r="AX432" s="95">
        <f t="shared" ref="AX432:AX436" si="717">H432*AK432</f>
        <v>5.1599999999999997E-6</v>
      </c>
      <c r="AY432" s="95">
        <f t="shared" ref="AY432:AY436" si="718">H432*AV432</f>
        <v>1.336609437888E-5</v>
      </c>
    </row>
    <row r="433" spans="1:51" x14ac:dyDescent="0.3">
      <c r="A433" s="48" t="s">
        <v>867</v>
      </c>
      <c r="B433" s="48" t="str">
        <f>B431</f>
        <v>Трубопровод насыщенного амина Рег. №ТТ-336</v>
      </c>
      <c r="C433" s="179" t="s">
        <v>178</v>
      </c>
      <c r="D433" s="49" t="s">
        <v>180</v>
      </c>
      <c r="E433" s="167">
        <f>E431</f>
        <v>9.9999999999999995E-8</v>
      </c>
      <c r="F433" s="168">
        <f>F431</f>
        <v>258</v>
      </c>
      <c r="G433" s="48">
        <v>0.76</v>
      </c>
      <c r="H433" s="50">
        <f t="shared" si="711"/>
        <v>1.9607999999999999E-5</v>
      </c>
      <c r="I433" s="162">
        <f>I431</f>
        <v>8.9600000000000009</v>
      </c>
      <c r="J433" s="162">
        <f>J432</f>
        <v>0.12</v>
      </c>
      <c r="K433" s="172" t="s">
        <v>186</v>
      </c>
      <c r="L433" s="177">
        <v>0</v>
      </c>
      <c r="M433" s="92" t="str">
        <f t="shared" si="709"/>
        <v>С432</v>
      </c>
      <c r="N433" s="92" t="str">
        <f t="shared" si="709"/>
        <v>Трубопровод насыщенного амина Рег. №ТТ-336</v>
      </c>
      <c r="O433" s="92" t="str">
        <f t="shared" si="710"/>
        <v>Полное-токси</v>
      </c>
      <c r="P433" s="92" t="s">
        <v>85</v>
      </c>
      <c r="Q433" s="92" t="s">
        <v>85</v>
      </c>
      <c r="R433" s="92" t="s">
        <v>85</v>
      </c>
      <c r="S433" s="92" t="s">
        <v>85</v>
      </c>
      <c r="T433" s="92" t="s">
        <v>85</v>
      </c>
      <c r="U433" s="92" t="s">
        <v>85</v>
      </c>
      <c r="V433" s="92" t="s">
        <v>85</v>
      </c>
      <c r="W433" s="92" t="s">
        <v>85</v>
      </c>
      <c r="X433" s="92" t="s">
        <v>85</v>
      </c>
      <c r="Y433" s="92" t="s">
        <v>85</v>
      </c>
      <c r="Z433" s="92" t="s">
        <v>85</v>
      </c>
      <c r="AA433" s="92" t="s">
        <v>85</v>
      </c>
      <c r="AB433" s="92" t="s">
        <v>85</v>
      </c>
      <c r="AC433" s="92">
        <v>15</v>
      </c>
      <c r="AD433" s="92">
        <v>43.8</v>
      </c>
      <c r="AE433" s="92" t="s">
        <v>85</v>
      </c>
      <c r="AF433" s="92" t="s">
        <v>85</v>
      </c>
      <c r="AG433" s="92" t="s">
        <v>85</v>
      </c>
      <c r="AH433" s="92" t="s">
        <v>85</v>
      </c>
      <c r="AI433" t="s">
        <v>85</v>
      </c>
      <c r="AJ433" s="92">
        <v>0</v>
      </c>
      <c r="AK433" s="92">
        <v>1</v>
      </c>
      <c r="AL433" s="92">
        <f>AL431</f>
        <v>2.2999999999999998</v>
      </c>
      <c r="AM433" s="92">
        <f>AM431</f>
        <v>5.8000000000000003E-2</v>
      </c>
      <c r="AN433" s="92">
        <f>AN431</f>
        <v>7</v>
      </c>
      <c r="AO433" s="92"/>
      <c r="AP433" s="92"/>
      <c r="AQ433" s="93">
        <f>AM433*I433*0.1+AL433</f>
        <v>2.3519679999999998</v>
      </c>
      <c r="AR433" s="93">
        <f t="shared" si="712"/>
        <v>0.23519679999999998</v>
      </c>
      <c r="AS433" s="94">
        <f t="shared" si="713"/>
        <v>0.25</v>
      </c>
      <c r="AT433" s="94">
        <f t="shared" si="714"/>
        <v>0.70929120000000001</v>
      </c>
      <c r="AU433" s="93">
        <f>1333*J432*POWER(10,-6)</f>
        <v>1.5996000000000001E-4</v>
      </c>
      <c r="AV433" s="94">
        <f t="shared" si="715"/>
        <v>3.5466159599999996</v>
      </c>
      <c r="AW433" s="95">
        <f t="shared" si="716"/>
        <v>0</v>
      </c>
      <c r="AX433" s="95">
        <f t="shared" si="717"/>
        <v>1.9607999999999999E-5</v>
      </c>
      <c r="AY433" s="95">
        <f t="shared" si="718"/>
        <v>6.9542045743679995E-5</v>
      </c>
    </row>
    <row r="434" spans="1:51" x14ac:dyDescent="0.3">
      <c r="A434" s="48" t="s">
        <v>868</v>
      </c>
      <c r="B434" s="48" t="str">
        <f>B431</f>
        <v>Трубопровод насыщенного амина Рег. №ТТ-336</v>
      </c>
      <c r="C434" s="179" t="s">
        <v>171</v>
      </c>
      <c r="D434" s="49" t="s">
        <v>86</v>
      </c>
      <c r="E434" s="166">
        <v>4.9999999999999998E-7</v>
      </c>
      <c r="F434" s="168">
        <f>F431</f>
        <v>258</v>
      </c>
      <c r="G434" s="48">
        <v>0.2</v>
      </c>
      <c r="H434" s="50">
        <f t="shared" si="711"/>
        <v>2.58E-5</v>
      </c>
      <c r="I434" s="162">
        <f>0.15*I431</f>
        <v>1.3440000000000001</v>
      </c>
      <c r="J434" s="162">
        <f>I434</f>
        <v>1.3440000000000001</v>
      </c>
      <c r="K434" s="174" t="s">
        <v>188</v>
      </c>
      <c r="L434" s="178">
        <v>45390</v>
      </c>
      <c r="M434" s="92" t="str">
        <f t="shared" si="709"/>
        <v>С433</v>
      </c>
      <c r="N434" s="92" t="str">
        <f t="shared" si="709"/>
        <v>Трубопровод насыщенного амина Рег. №ТТ-336</v>
      </c>
      <c r="O434" s="92" t="str">
        <f t="shared" si="710"/>
        <v>Частичное-пожар</v>
      </c>
      <c r="P434" s="92">
        <v>12</v>
      </c>
      <c r="Q434" s="92">
        <v>15.1</v>
      </c>
      <c r="R434" s="92">
        <v>19.600000000000001</v>
      </c>
      <c r="S434" s="92">
        <v>32.9</v>
      </c>
      <c r="T434" s="92" t="s">
        <v>85</v>
      </c>
      <c r="U434" s="92" t="s">
        <v>85</v>
      </c>
      <c r="V434" s="92" t="s">
        <v>85</v>
      </c>
      <c r="W434" s="92" t="s">
        <v>85</v>
      </c>
      <c r="X434" s="92" t="s">
        <v>85</v>
      </c>
      <c r="Y434" s="92" t="s">
        <v>85</v>
      </c>
      <c r="Z434" s="92" t="s">
        <v>85</v>
      </c>
      <c r="AA434" s="92" t="s">
        <v>85</v>
      </c>
      <c r="AB434" s="92" t="s">
        <v>85</v>
      </c>
      <c r="AC434" s="92" t="s">
        <v>85</v>
      </c>
      <c r="AD434" s="92" t="s">
        <v>85</v>
      </c>
      <c r="AE434" s="92" t="s">
        <v>85</v>
      </c>
      <c r="AF434" s="92" t="s">
        <v>85</v>
      </c>
      <c r="AG434" s="92" t="s">
        <v>85</v>
      </c>
      <c r="AH434" s="92" t="s">
        <v>85</v>
      </c>
      <c r="AI434" t="s">
        <v>85</v>
      </c>
      <c r="AJ434" s="92">
        <v>0</v>
      </c>
      <c r="AK434" s="92">
        <v>2</v>
      </c>
      <c r="AL434" s="92">
        <f>0.1*$AL$2</f>
        <v>0.25</v>
      </c>
      <c r="AM434" s="92">
        <f>AM431</f>
        <v>5.8000000000000003E-2</v>
      </c>
      <c r="AN434" s="92">
        <f>ROUNDUP(AN431/3,0)</f>
        <v>3</v>
      </c>
      <c r="AO434" s="92"/>
      <c r="AP434" s="92"/>
      <c r="AQ434" s="93">
        <f>AM434*I434+AL434</f>
        <v>0.32795200000000002</v>
      </c>
      <c r="AR434" s="93">
        <f t="shared" si="712"/>
        <v>3.2795200000000004E-2</v>
      </c>
      <c r="AS434" s="94">
        <f t="shared" si="713"/>
        <v>0.5</v>
      </c>
      <c r="AT434" s="94">
        <f t="shared" si="714"/>
        <v>0.21518680000000001</v>
      </c>
      <c r="AU434" s="93">
        <f>10068.2*J434*POWER(10,-6)</f>
        <v>1.3531660800000001E-2</v>
      </c>
      <c r="AV434" s="94">
        <f t="shared" si="715"/>
        <v>1.0894656608000002</v>
      </c>
      <c r="AW434" s="95">
        <f t="shared" si="716"/>
        <v>0</v>
      </c>
      <c r="AX434" s="95">
        <f t="shared" si="717"/>
        <v>5.1600000000000001E-5</v>
      </c>
      <c r="AY434" s="95">
        <f t="shared" si="718"/>
        <v>2.8108214048640004E-5</v>
      </c>
    </row>
    <row r="435" spans="1:51" x14ac:dyDescent="0.3">
      <c r="A435" s="48" t="s">
        <v>869</v>
      </c>
      <c r="B435" s="48" t="str">
        <f>B431</f>
        <v>Трубопровод насыщенного амина Рег. №ТТ-336</v>
      </c>
      <c r="C435" s="179" t="s">
        <v>172</v>
      </c>
      <c r="D435" s="49" t="s">
        <v>174</v>
      </c>
      <c r="E435" s="167">
        <f>E434</f>
        <v>4.9999999999999998E-7</v>
      </c>
      <c r="F435" s="168">
        <f>F431</f>
        <v>258</v>
      </c>
      <c r="G435" s="48">
        <v>0.04</v>
      </c>
      <c r="H435" s="50">
        <f t="shared" si="711"/>
        <v>5.1599999999999997E-6</v>
      </c>
      <c r="I435" s="162">
        <f>0.15*I431</f>
        <v>1.3440000000000001</v>
      </c>
      <c r="J435" s="162">
        <f>0.15*J432</f>
        <v>1.7999999999999999E-2</v>
      </c>
      <c r="K435" s="174" t="s">
        <v>189</v>
      </c>
      <c r="L435" s="178">
        <v>3</v>
      </c>
      <c r="M435" s="92" t="str">
        <f t="shared" si="709"/>
        <v>С434</v>
      </c>
      <c r="N435" s="92" t="str">
        <f t="shared" si="709"/>
        <v>Трубопровод насыщенного амина Рег. №ТТ-336</v>
      </c>
      <c r="O435" s="92" t="str">
        <f t="shared" si="710"/>
        <v>Частичное-пожар-вспышка</v>
      </c>
      <c r="P435" s="92" t="s">
        <v>85</v>
      </c>
      <c r="Q435" s="92" t="s">
        <v>85</v>
      </c>
      <c r="R435" s="92" t="s">
        <v>85</v>
      </c>
      <c r="S435" s="92" t="s">
        <v>85</v>
      </c>
      <c r="T435" s="92" t="s">
        <v>85</v>
      </c>
      <c r="U435" s="92" t="s">
        <v>85</v>
      </c>
      <c r="V435" s="92" t="s">
        <v>85</v>
      </c>
      <c r="W435" s="92" t="s">
        <v>85</v>
      </c>
      <c r="X435" s="92" t="s">
        <v>85</v>
      </c>
      <c r="Y435" s="92" t="s">
        <v>85</v>
      </c>
      <c r="Z435" s="92" t="s">
        <v>85</v>
      </c>
      <c r="AA435" s="92">
        <v>8.9</v>
      </c>
      <c r="AB435" s="92">
        <v>10.68</v>
      </c>
      <c r="AC435" s="92" t="s">
        <v>85</v>
      </c>
      <c r="AD435" s="92" t="s">
        <v>85</v>
      </c>
      <c r="AE435" s="92" t="s">
        <v>85</v>
      </c>
      <c r="AF435" s="92" t="s">
        <v>85</v>
      </c>
      <c r="AG435" s="92" t="s">
        <v>85</v>
      </c>
      <c r="AH435" s="92" t="s">
        <v>85</v>
      </c>
      <c r="AI435" t="s">
        <v>85</v>
      </c>
      <c r="AJ435" s="92">
        <v>0</v>
      </c>
      <c r="AK435" s="92">
        <v>1</v>
      </c>
      <c r="AL435" s="92">
        <f>0.1*$AL$2</f>
        <v>0.25</v>
      </c>
      <c r="AM435" s="92">
        <f>AM431</f>
        <v>5.8000000000000003E-2</v>
      </c>
      <c r="AN435" s="92">
        <f>ROUNDUP(AN431/3,0)</f>
        <v>3</v>
      </c>
      <c r="AO435" s="92"/>
      <c r="AP435" s="92"/>
      <c r="AQ435" s="93">
        <f t="shared" ref="AQ435" si="719">AM435*I435+AL435</f>
        <v>0.32795200000000002</v>
      </c>
      <c r="AR435" s="93">
        <f t="shared" si="712"/>
        <v>3.2795200000000004E-2</v>
      </c>
      <c r="AS435" s="94">
        <f t="shared" si="713"/>
        <v>0.25</v>
      </c>
      <c r="AT435" s="94">
        <f t="shared" si="714"/>
        <v>0.15268680000000001</v>
      </c>
      <c r="AU435" s="93">
        <f>10068.2*J435*POWER(10,-6)*10</f>
        <v>1.8122759999999998E-3</v>
      </c>
      <c r="AV435" s="94">
        <f t="shared" si="715"/>
        <v>0.76524627600000006</v>
      </c>
      <c r="AW435" s="95">
        <f t="shared" si="716"/>
        <v>0</v>
      </c>
      <c r="AX435" s="95">
        <f t="shared" si="717"/>
        <v>5.1599999999999997E-6</v>
      </c>
      <c r="AY435" s="95">
        <f t="shared" si="718"/>
        <v>3.9486707841600002E-6</v>
      </c>
    </row>
    <row r="436" spans="1:51" ht="15" thickBot="1" x14ac:dyDescent="0.35">
      <c r="A436" s="48" t="s">
        <v>870</v>
      </c>
      <c r="B436" s="48" t="str">
        <f>B431</f>
        <v>Трубопровод насыщенного амина Рег. №ТТ-336</v>
      </c>
      <c r="C436" s="179" t="s">
        <v>179</v>
      </c>
      <c r="D436" s="49" t="s">
        <v>181</v>
      </c>
      <c r="E436" s="167">
        <f>E434</f>
        <v>4.9999999999999998E-7</v>
      </c>
      <c r="F436" s="168">
        <f>F431</f>
        <v>258</v>
      </c>
      <c r="G436" s="48">
        <v>0.76</v>
      </c>
      <c r="H436" s="50">
        <f t="shared" si="711"/>
        <v>9.803999999999999E-5</v>
      </c>
      <c r="I436" s="162">
        <f>0.15*I431</f>
        <v>1.3440000000000001</v>
      </c>
      <c r="J436" s="162">
        <f>J435</f>
        <v>1.7999999999999999E-2</v>
      </c>
      <c r="K436" s="175" t="s">
        <v>200</v>
      </c>
      <c r="L436" s="231">
        <v>2</v>
      </c>
      <c r="M436" s="92" t="str">
        <f t="shared" si="709"/>
        <v>С435</v>
      </c>
      <c r="N436" s="92" t="str">
        <f t="shared" si="709"/>
        <v>Трубопровод насыщенного амина Рег. №ТТ-336</v>
      </c>
      <c r="O436" s="92" t="str">
        <f t="shared" si="710"/>
        <v>Частичное-токси</v>
      </c>
      <c r="P436" s="92" t="s">
        <v>85</v>
      </c>
      <c r="Q436" s="92" t="s">
        <v>85</v>
      </c>
      <c r="R436" s="92" t="s">
        <v>85</v>
      </c>
      <c r="S436" s="92" t="s">
        <v>85</v>
      </c>
      <c r="T436" s="92" t="s">
        <v>85</v>
      </c>
      <c r="U436" s="92" t="s">
        <v>85</v>
      </c>
      <c r="V436" s="92" t="s">
        <v>85</v>
      </c>
      <c r="W436" s="92" t="s">
        <v>85</v>
      </c>
      <c r="X436" s="92" t="s">
        <v>85</v>
      </c>
      <c r="Y436" s="92" t="s">
        <v>85</v>
      </c>
      <c r="Z436" s="92" t="s">
        <v>85</v>
      </c>
      <c r="AA436" s="92" t="s">
        <v>85</v>
      </c>
      <c r="AB436" s="92" t="s">
        <v>85</v>
      </c>
      <c r="AC436" s="92">
        <v>2.2000000000000002</v>
      </c>
      <c r="AD436" s="92">
        <v>6.6</v>
      </c>
      <c r="AE436" s="92" t="s">
        <v>85</v>
      </c>
      <c r="AF436" s="92" t="s">
        <v>85</v>
      </c>
      <c r="AG436" s="92" t="s">
        <v>85</v>
      </c>
      <c r="AH436" s="92" t="s">
        <v>85</v>
      </c>
      <c r="AI436" t="s">
        <v>85</v>
      </c>
      <c r="AJ436" s="92">
        <v>0</v>
      </c>
      <c r="AK436" s="92">
        <v>1</v>
      </c>
      <c r="AL436" s="92">
        <f>0.1*$AL$2</f>
        <v>0.25</v>
      </c>
      <c r="AM436" s="92">
        <f>AM431</f>
        <v>5.8000000000000003E-2</v>
      </c>
      <c r="AN436" s="92">
        <f>ROUNDUP(AN431/3,0)</f>
        <v>3</v>
      </c>
      <c r="AO436" s="92"/>
      <c r="AP436" s="92"/>
      <c r="AQ436" s="93">
        <f>AM436*I436*0.1+AL436</f>
        <v>0.2577952</v>
      </c>
      <c r="AR436" s="93">
        <f t="shared" si="712"/>
        <v>2.577952E-2</v>
      </c>
      <c r="AS436" s="94">
        <f t="shared" si="713"/>
        <v>0.25</v>
      </c>
      <c r="AT436" s="94">
        <f t="shared" si="714"/>
        <v>0.13339368000000001</v>
      </c>
      <c r="AU436" s="93">
        <f>1333*J435*POWER(10,-6)</f>
        <v>2.3993999999999998E-5</v>
      </c>
      <c r="AV436" s="94">
        <f t="shared" si="715"/>
        <v>0.66699239399999999</v>
      </c>
      <c r="AW436" s="95">
        <f t="shared" si="716"/>
        <v>0</v>
      </c>
      <c r="AX436" s="95">
        <f t="shared" si="717"/>
        <v>9.803999999999999E-5</v>
      </c>
      <c r="AY436" s="95">
        <f t="shared" si="718"/>
        <v>6.5391934307759995E-5</v>
      </c>
    </row>
    <row r="437" spans="1:51" ht="15" thickBot="1" x14ac:dyDescent="0.35">
      <c r="A437" s="48" t="s">
        <v>871</v>
      </c>
      <c r="B437" s="311" t="s">
        <v>395</v>
      </c>
      <c r="C437" s="179" t="s">
        <v>168</v>
      </c>
      <c r="D437" s="49" t="s">
        <v>60</v>
      </c>
      <c r="E437" s="166">
        <v>9.9999999999999995E-8</v>
      </c>
      <c r="F437" s="163">
        <v>187</v>
      </c>
      <c r="G437" s="48">
        <v>0.2</v>
      </c>
      <c r="H437" s="50">
        <f>E437*F437*G437</f>
        <v>3.7400000000000002E-6</v>
      </c>
      <c r="I437" s="164">
        <v>6.12</v>
      </c>
      <c r="J437" s="169">
        <f>I437</f>
        <v>6.12</v>
      </c>
      <c r="K437" s="172" t="s">
        <v>184</v>
      </c>
      <c r="L437" s="177">
        <f>I437*20</f>
        <v>122.4</v>
      </c>
      <c r="M437" s="92" t="str">
        <f t="shared" ref="M437:N442" si="720">A437</f>
        <v>С436</v>
      </c>
      <c r="N437" s="92" t="str">
        <f t="shared" si="720"/>
        <v>Трубопровод дренажа Рег. №ТТ-417</v>
      </c>
      <c r="O437" s="92" t="str">
        <f t="shared" ref="O437:O442" si="721">D437</f>
        <v>Полное-пожар</v>
      </c>
      <c r="P437" s="92">
        <v>15.2</v>
      </c>
      <c r="Q437" s="92">
        <v>20.399999999999999</v>
      </c>
      <c r="R437" s="92">
        <v>28.2</v>
      </c>
      <c r="S437" s="92">
        <v>51.1</v>
      </c>
      <c r="T437" s="92" t="s">
        <v>85</v>
      </c>
      <c r="U437" s="92" t="s">
        <v>85</v>
      </c>
      <c r="V437" s="92" t="s">
        <v>85</v>
      </c>
      <c r="W437" s="92" t="s">
        <v>85</v>
      </c>
      <c r="X437" s="92" t="s">
        <v>85</v>
      </c>
      <c r="Y437" s="92" t="s">
        <v>85</v>
      </c>
      <c r="Z437" s="92" t="s">
        <v>85</v>
      </c>
      <c r="AA437" s="92" t="s">
        <v>85</v>
      </c>
      <c r="AB437" s="92" t="s">
        <v>85</v>
      </c>
      <c r="AC437" s="92" t="s">
        <v>85</v>
      </c>
      <c r="AD437" s="92" t="s">
        <v>85</v>
      </c>
      <c r="AE437" s="92" t="s">
        <v>85</v>
      </c>
      <c r="AF437" s="92" t="s">
        <v>85</v>
      </c>
      <c r="AG437" s="92" t="s">
        <v>85</v>
      </c>
      <c r="AH437" s="92" t="s">
        <v>85</v>
      </c>
      <c r="AI437" t="s">
        <v>85</v>
      </c>
      <c r="AJ437" s="52">
        <v>1</v>
      </c>
      <c r="AK437" s="52">
        <v>2</v>
      </c>
      <c r="AL437" s="165">
        <v>0.35</v>
      </c>
      <c r="AM437" s="165">
        <v>0.09</v>
      </c>
      <c r="AN437" s="165">
        <v>7</v>
      </c>
      <c r="AO437" s="92"/>
      <c r="AP437" s="92"/>
      <c r="AQ437" s="93">
        <f>AM437*I437+AL437</f>
        <v>0.90079999999999993</v>
      </c>
      <c r="AR437" s="93">
        <f>0.1*AQ437</f>
        <v>9.0079999999999993E-2</v>
      </c>
      <c r="AS437" s="94">
        <f>AJ437*3+0.25*AK437</f>
        <v>3.5</v>
      </c>
      <c r="AT437" s="94">
        <f>SUM(AQ437:AS437)/4</f>
        <v>1.1227199999999999</v>
      </c>
      <c r="AU437" s="93">
        <f>10068.2*J437*POWER(10,-6)</f>
        <v>6.1617384000000004E-2</v>
      </c>
      <c r="AV437" s="94">
        <f t="shared" ref="AV437:AV442" si="722">AU437+AT437+AS437+AR437+AQ437</f>
        <v>5.6752173840000006</v>
      </c>
      <c r="AW437" s="95">
        <f>AJ437*H437</f>
        <v>3.7400000000000002E-6</v>
      </c>
      <c r="AX437" s="95">
        <f>H437*AK437</f>
        <v>7.4800000000000004E-6</v>
      </c>
      <c r="AY437" s="95">
        <f>H437*AV437</f>
        <v>2.1225313016160003E-5</v>
      </c>
    </row>
    <row r="438" spans="1:51" ht="15" thickBot="1" x14ac:dyDescent="0.35">
      <c r="A438" s="48" t="s">
        <v>872</v>
      </c>
      <c r="B438" s="48" t="str">
        <f>B437</f>
        <v>Трубопровод дренажа Рег. №ТТ-417</v>
      </c>
      <c r="C438" s="179" t="s">
        <v>169</v>
      </c>
      <c r="D438" s="49" t="s">
        <v>63</v>
      </c>
      <c r="E438" s="167">
        <f>E437</f>
        <v>9.9999999999999995E-8</v>
      </c>
      <c r="F438" s="168">
        <f>F437</f>
        <v>187</v>
      </c>
      <c r="G438" s="48">
        <v>0.04</v>
      </c>
      <c r="H438" s="50">
        <f t="shared" ref="H438:H442" si="723">E438*F438*G438</f>
        <v>7.4800000000000008E-7</v>
      </c>
      <c r="I438" s="162">
        <f>I437</f>
        <v>6.12</v>
      </c>
      <c r="J438" s="170">
        <v>0.21</v>
      </c>
      <c r="K438" s="172" t="s">
        <v>185</v>
      </c>
      <c r="L438" s="177">
        <v>0</v>
      </c>
      <c r="M438" s="92" t="str">
        <f t="shared" si="720"/>
        <v>С437</v>
      </c>
      <c r="N438" s="92" t="str">
        <f t="shared" si="720"/>
        <v>Трубопровод дренажа Рег. №ТТ-417</v>
      </c>
      <c r="O438" s="92" t="str">
        <f t="shared" si="721"/>
        <v>Полное-взрыв</v>
      </c>
      <c r="P438" s="92" t="s">
        <v>85</v>
      </c>
      <c r="Q438" s="92" t="s">
        <v>85</v>
      </c>
      <c r="R438" s="92" t="s">
        <v>85</v>
      </c>
      <c r="S438" s="92" t="s">
        <v>85</v>
      </c>
      <c r="T438" s="92">
        <v>0</v>
      </c>
      <c r="U438" s="92">
        <v>0</v>
      </c>
      <c r="V438" s="92">
        <v>55.1</v>
      </c>
      <c r="W438" s="92">
        <v>150.1</v>
      </c>
      <c r="X438" s="92">
        <v>257.60000000000002</v>
      </c>
      <c r="Y438" s="92" t="s">
        <v>85</v>
      </c>
      <c r="Z438" s="92" t="s">
        <v>85</v>
      </c>
      <c r="AA438" s="92" t="s">
        <v>85</v>
      </c>
      <c r="AB438" s="92" t="s">
        <v>85</v>
      </c>
      <c r="AC438" s="92" t="s">
        <v>85</v>
      </c>
      <c r="AD438" s="92" t="s">
        <v>85</v>
      </c>
      <c r="AE438" s="92" t="s">
        <v>85</v>
      </c>
      <c r="AF438" s="92" t="s">
        <v>85</v>
      </c>
      <c r="AG438" s="92" t="s">
        <v>85</v>
      </c>
      <c r="AH438" s="92" t="s">
        <v>85</v>
      </c>
      <c r="AI438" t="s">
        <v>85</v>
      </c>
      <c r="AJ438" s="52">
        <v>2</v>
      </c>
      <c r="AK438" s="52">
        <v>2</v>
      </c>
      <c r="AL438" s="92">
        <f>AL437</f>
        <v>0.35</v>
      </c>
      <c r="AM438" s="92">
        <f>AM437</f>
        <v>0.09</v>
      </c>
      <c r="AN438" s="92">
        <f>AN437</f>
        <v>7</v>
      </c>
      <c r="AO438" s="92"/>
      <c r="AP438" s="92"/>
      <c r="AQ438" s="93">
        <f>AM438*I438+AL438</f>
        <v>0.90079999999999993</v>
      </c>
      <c r="AR438" s="93">
        <f t="shared" ref="AR438:AR442" si="724">0.1*AQ438</f>
        <v>9.0079999999999993E-2</v>
      </c>
      <c r="AS438" s="94">
        <f t="shared" ref="AS438:AS442" si="725">AJ438*3+0.25*AK438</f>
        <v>6.5</v>
      </c>
      <c r="AT438" s="94">
        <f t="shared" ref="AT438:AT442" si="726">SUM(AQ438:AS438)/4</f>
        <v>1.8727199999999999</v>
      </c>
      <c r="AU438" s="93">
        <f>10068.2*J438*POWER(10,-6)*10</f>
        <v>2.1143220000000001E-2</v>
      </c>
      <c r="AV438" s="94">
        <f t="shared" si="722"/>
        <v>9.3847432200000007</v>
      </c>
      <c r="AW438" s="95">
        <f t="shared" ref="AW438:AW442" si="727">AJ438*H438</f>
        <v>1.4960000000000002E-6</v>
      </c>
      <c r="AX438" s="95">
        <f t="shared" ref="AX438:AX442" si="728">H438*AK438</f>
        <v>1.4960000000000002E-6</v>
      </c>
      <c r="AY438" s="95">
        <f t="shared" ref="AY438:AY442" si="729">H438*AV438</f>
        <v>7.019787928560001E-6</v>
      </c>
    </row>
    <row r="439" spans="1:51" x14ac:dyDescent="0.3">
      <c r="A439" s="48" t="s">
        <v>873</v>
      </c>
      <c r="B439" s="48" t="str">
        <f>B437</f>
        <v>Трубопровод дренажа Рег. №ТТ-417</v>
      </c>
      <c r="C439" s="179" t="s">
        <v>170</v>
      </c>
      <c r="D439" s="49" t="s">
        <v>61</v>
      </c>
      <c r="E439" s="167">
        <f>E437</f>
        <v>9.9999999999999995E-8</v>
      </c>
      <c r="F439" s="168">
        <f>F437</f>
        <v>187</v>
      </c>
      <c r="G439" s="48">
        <v>0.76</v>
      </c>
      <c r="H439" s="50">
        <f t="shared" si="723"/>
        <v>1.4212E-5</v>
      </c>
      <c r="I439" s="162">
        <f>I437</f>
        <v>6.12</v>
      </c>
      <c r="J439" s="171">
        <v>0</v>
      </c>
      <c r="K439" s="172" t="s">
        <v>186</v>
      </c>
      <c r="L439" s="177">
        <v>0</v>
      </c>
      <c r="M439" s="92" t="str">
        <f t="shared" si="720"/>
        <v>С438</v>
      </c>
      <c r="N439" s="92" t="str">
        <f t="shared" si="720"/>
        <v>Трубопровод дренажа Рег. №ТТ-417</v>
      </c>
      <c r="O439" s="92" t="str">
        <f t="shared" si="721"/>
        <v>Полное-ликвидация</v>
      </c>
      <c r="P439" s="92" t="s">
        <v>85</v>
      </c>
      <c r="Q439" s="92" t="s">
        <v>85</v>
      </c>
      <c r="R439" s="92" t="s">
        <v>85</v>
      </c>
      <c r="S439" s="92" t="s">
        <v>85</v>
      </c>
      <c r="T439" s="92" t="s">
        <v>85</v>
      </c>
      <c r="U439" s="92" t="s">
        <v>85</v>
      </c>
      <c r="V439" s="92" t="s">
        <v>85</v>
      </c>
      <c r="W439" s="92" t="s">
        <v>85</v>
      </c>
      <c r="X439" s="92" t="s">
        <v>85</v>
      </c>
      <c r="Y439" s="92" t="s">
        <v>85</v>
      </c>
      <c r="Z439" s="92" t="s">
        <v>85</v>
      </c>
      <c r="AA439" s="92" t="s">
        <v>85</v>
      </c>
      <c r="AB439" s="92" t="s">
        <v>85</v>
      </c>
      <c r="AC439" s="92" t="s">
        <v>85</v>
      </c>
      <c r="AD439" s="92" t="s">
        <v>85</v>
      </c>
      <c r="AE439" s="92" t="s">
        <v>85</v>
      </c>
      <c r="AF439" s="92" t="s">
        <v>85</v>
      </c>
      <c r="AG439" s="92" t="s">
        <v>85</v>
      </c>
      <c r="AH439" s="92" t="s">
        <v>85</v>
      </c>
      <c r="AI439" t="s">
        <v>85</v>
      </c>
      <c r="AJ439" s="92">
        <v>0</v>
      </c>
      <c r="AK439" s="92">
        <v>0</v>
      </c>
      <c r="AL439" s="92">
        <f>AL437</f>
        <v>0.35</v>
      </c>
      <c r="AM439" s="92">
        <f>AM437</f>
        <v>0.09</v>
      </c>
      <c r="AN439" s="92">
        <f>AN437</f>
        <v>7</v>
      </c>
      <c r="AO439" s="92"/>
      <c r="AP439" s="92"/>
      <c r="AQ439" s="93">
        <f>AM439*I439*0.1+AL439</f>
        <v>0.40508</v>
      </c>
      <c r="AR439" s="93">
        <f t="shared" si="724"/>
        <v>4.0508000000000002E-2</v>
      </c>
      <c r="AS439" s="94">
        <f t="shared" si="725"/>
        <v>0</v>
      </c>
      <c r="AT439" s="94">
        <f t="shared" si="726"/>
        <v>0.111397</v>
      </c>
      <c r="AU439" s="93">
        <f>1333*J438*POWER(10,-6)</f>
        <v>2.7993000000000001E-4</v>
      </c>
      <c r="AV439" s="94">
        <f t="shared" si="722"/>
        <v>0.55726492999999999</v>
      </c>
      <c r="AW439" s="95">
        <f t="shared" si="727"/>
        <v>0</v>
      </c>
      <c r="AX439" s="95">
        <f t="shared" si="728"/>
        <v>0</v>
      </c>
      <c r="AY439" s="95">
        <f t="shared" si="729"/>
        <v>7.9198491851600003E-6</v>
      </c>
    </row>
    <row r="440" spans="1:51" x14ac:dyDescent="0.3">
      <c r="A440" s="48" t="s">
        <v>874</v>
      </c>
      <c r="B440" s="48" t="str">
        <f>B437</f>
        <v>Трубопровод дренажа Рег. №ТТ-417</v>
      </c>
      <c r="C440" s="179" t="s">
        <v>171</v>
      </c>
      <c r="D440" s="49" t="s">
        <v>86</v>
      </c>
      <c r="E440" s="166">
        <v>4.9999999999999998E-7</v>
      </c>
      <c r="F440" s="168">
        <f>F437</f>
        <v>187</v>
      </c>
      <c r="G440" s="48">
        <v>0.2</v>
      </c>
      <c r="H440" s="50">
        <f t="shared" si="723"/>
        <v>1.8700000000000001E-5</v>
      </c>
      <c r="I440" s="162">
        <f>0.15*I437</f>
        <v>0.91799999999999993</v>
      </c>
      <c r="J440" s="169">
        <f>I440</f>
        <v>0.91799999999999993</v>
      </c>
      <c r="K440" s="174" t="s">
        <v>188</v>
      </c>
      <c r="L440" s="178">
        <v>45390</v>
      </c>
      <c r="M440" s="92" t="str">
        <f t="shared" si="720"/>
        <v>С439</v>
      </c>
      <c r="N440" s="92" t="str">
        <f t="shared" si="720"/>
        <v>Трубопровод дренажа Рег. №ТТ-417</v>
      </c>
      <c r="O440" s="92" t="str">
        <f t="shared" si="721"/>
        <v>Частичное-пожар</v>
      </c>
      <c r="P440" s="92">
        <v>11.1</v>
      </c>
      <c r="Q440" s="92">
        <v>13.8</v>
      </c>
      <c r="R440" s="92">
        <v>17.7</v>
      </c>
      <c r="S440" s="92">
        <v>29.4</v>
      </c>
      <c r="T440" s="92" t="s">
        <v>85</v>
      </c>
      <c r="U440" s="92" t="s">
        <v>85</v>
      </c>
      <c r="V440" s="92" t="s">
        <v>85</v>
      </c>
      <c r="W440" s="92" t="s">
        <v>85</v>
      </c>
      <c r="X440" s="92" t="s">
        <v>85</v>
      </c>
      <c r="Y440" s="92" t="s">
        <v>85</v>
      </c>
      <c r="Z440" s="92" t="s">
        <v>85</v>
      </c>
      <c r="AA440" s="92" t="s">
        <v>85</v>
      </c>
      <c r="AB440" s="92" t="s">
        <v>85</v>
      </c>
      <c r="AC440" s="92" t="s">
        <v>85</v>
      </c>
      <c r="AD440" s="92" t="s">
        <v>85</v>
      </c>
      <c r="AE440" s="92" t="s">
        <v>85</v>
      </c>
      <c r="AF440" s="92" t="s">
        <v>85</v>
      </c>
      <c r="AG440" s="92" t="s">
        <v>85</v>
      </c>
      <c r="AH440" s="92" t="s">
        <v>85</v>
      </c>
      <c r="AI440" t="s">
        <v>85</v>
      </c>
      <c r="AJ440" s="92">
        <v>0</v>
      </c>
      <c r="AK440" s="92">
        <v>2</v>
      </c>
      <c r="AL440" s="92">
        <f>0.1*AL437</f>
        <v>3.4999999999999996E-2</v>
      </c>
      <c r="AM440" s="92">
        <f>AM437</f>
        <v>0.09</v>
      </c>
      <c r="AN440" s="92">
        <f>ROUNDUP(AN437/3,0)</f>
        <v>3</v>
      </c>
      <c r="AO440" s="92"/>
      <c r="AP440" s="92"/>
      <c r="AQ440" s="93">
        <f>AM440*I440+AL440</f>
        <v>0.11761999999999997</v>
      </c>
      <c r="AR440" s="93">
        <f t="shared" si="724"/>
        <v>1.1761999999999998E-2</v>
      </c>
      <c r="AS440" s="94">
        <f t="shared" si="725"/>
        <v>0.5</v>
      </c>
      <c r="AT440" s="94">
        <f t="shared" si="726"/>
        <v>0.1573455</v>
      </c>
      <c r="AU440" s="93">
        <f>10068.2*J440*POWER(10,-6)</f>
        <v>9.2426075999999992E-3</v>
      </c>
      <c r="AV440" s="94">
        <f t="shared" si="722"/>
        <v>0.79597010759999998</v>
      </c>
      <c r="AW440" s="95">
        <f t="shared" si="727"/>
        <v>0</v>
      </c>
      <c r="AX440" s="95">
        <f t="shared" si="728"/>
        <v>3.7400000000000001E-5</v>
      </c>
      <c r="AY440" s="95">
        <f t="shared" si="729"/>
        <v>1.488464101212E-5</v>
      </c>
    </row>
    <row r="441" spans="1:51" x14ac:dyDescent="0.3">
      <c r="A441" s="48" t="s">
        <v>875</v>
      </c>
      <c r="B441" s="48" t="str">
        <f>B437</f>
        <v>Трубопровод дренажа Рег. №ТТ-417</v>
      </c>
      <c r="C441" s="179" t="s">
        <v>172</v>
      </c>
      <c r="D441" s="49" t="s">
        <v>174</v>
      </c>
      <c r="E441" s="167">
        <f>E440</f>
        <v>4.9999999999999998E-7</v>
      </c>
      <c r="F441" s="168">
        <f>F437</f>
        <v>187</v>
      </c>
      <c r="G441" s="48">
        <v>0.04</v>
      </c>
      <c r="H441" s="50">
        <f t="shared" si="723"/>
        <v>3.7399999999999998E-6</v>
      </c>
      <c r="I441" s="162">
        <f>0.15*I437</f>
        <v>0.91799999999999993</v>
      </c>
      <c r="J441" s="169">
        <f>0.15*J438</f>
        <v>3.15E-2</v>
      </c>
      <c r="K441" s="174" t="s">
        <v>189</v>
      </c>
      <c r="L441" s="178">
        <v>3</v>
      </c>
      <c r="M441" s="92" t="str">
        <f t="shared" si="720"/>
        <v>С440</v>
      </c>
      <c r="N441" s="92" t="str">
        <f t="shared" si="720"/>
        <v>Трубопровод дренажа Рег. №ТТ-417</v>
      </c>
      <c r="O441" s="92" t="str">
        <f t="shared" si="721"/>
        <v>Частичное-пожар-вспышка</v>
      </c>
      <c r="P441" s="92" t="s">
        <v>85</v>
      </c>
      <c r="Q441" s="92" t="s">
        <v>85</v>
      </c>
      <c r="R441" s="92" t="s">
        <v>85</v>
      </c>
      <c r="S441" s="92" t="s">
        <v>85</v>
      </c>
      <c r="T441" s="92" t="s">
        <v>85</v>
      </c>
      <c r="U441" s="92" t="s">
        <v>85</v>
      </c>
      <c r="V441" s="92" t="s">
        <v>85</v>
      </c>
      <c r="W441" s="92" t="s">
        <v>85</v>
      </c>
      <c r="X441" s="92" t="s">
        <v>85</v>
      </c>
      <c r="Y441" s="92" t="s">
        <v>85</v>
      </c>
      <c r="Z441" s="92" t="s">
        <v>85</v>
      </c>
      <c r="AA441" s="92">
        <v>10.71</v>
      </c>
      <c r="AB441" s="92">
        <v>12.85</v>
      </c>
      <c r="AC441" s="92" t="s">
        <v>85</v>
      </c>
      <c r="AD441" s="92" t="s">
        <v>85</v>
      </c>
      <c r="AE441" s="92" t="s">
        <v>85</v>
      </c>
      <c r="AF441" s="92" t="s">
        <v>85</v>
      </c>
      <c r="AG441" s="92" t="s">
        <v>85</v>
      </c>
      <c r="AH441" s="92" t="s">
        <v>85</v>
      </c>
      <c r="AI441" t="s">
        <v>85</v>
      </c>
      <c r="AJ441" s="92">
        <v>0</v>
      </c>
      <c r="AK441" s="92">
        <v>1</v>
      </c>
      <c r="AL441" s="92">
        <f t="shared" ref="AL441:AL442" si="730">0.1*AL438</f>
        <v>3.4999999999999996E-2</v>
      </c>
      <c r="AM441" s="92">
        <f>AM437</f>
        <v>0.09</v>
      </c>
      <c r="AN441" s="92">
        <f>ROUNDUP(AN437/3,0)</f>
        <v>3</v>
      </c>
      <c r="AO441" s="92"/>
      <c r="AP441" s="92"/>
      <c r="AQ441" s="93">
        <f t="shared" ref="AQ441" si="731">AM441*I441+AL441</f>
        <v>0.11761999999999997</v>
      </c>
      <c r="AR441" s="93">
        <f t="shared" si="724"/>
        <v>1.1761999999999998E-2</v>
      </c>
      <c r="AS441" s="94">
        <f t="shared" si="725"/>
        <v>0.25</v>
      </c>
      <c r="AT441" s="94">
        <f t="shared" si="726"/>
        <v>9.4845499999999999E-2</v>
      </c>
      <c r="AU441" s="93">
        <f>10068.2*J441*POWER(10,-6)*10</f>
        <v>3.1714830000000001E-3</v>
      </c>
      <c r="AV441" s="94">
        <f t="shared" si="722"/>
        <v>0.47739898299999994</v>
      </c>
      <c r="AW441" s="95">
        <f t="shared" si="727"/>
        <v>0</v>
      </c>
      <c r="AX441" s="95">
        <f t="shared" si="728"/>
        <v>3.7399999999999998E-6</v>
      </c>
      <c r="AY441" s="95">
        <f t="shared" si="729"/>
        <v>1.7854721964199996E-6</v>
      </c>
    </row>
    <row r="442" spans="1:51" ht="15" thickBot="1" x14ac:dyDescent="0.35">
      <c r="A442" s="48" t="s">
        <v>876</v>
      </c>
      <c r="B442" s="271" t="str">
        <f>B437</f>
        <v>Трубопровод дренажа Рег. №ТТ-417</v>
      </c>
      <c r="C442" s="272" t="s">
        <v>173</v>
      </c>
      <c r="D442" s="273" t="s">
        <v>62</v>
      </c>
      <c r="E442" s="274">
        <f>E440</f>
        <v>4.9999999999999998E-7</v>
      </c>
      <c r="F442" s="275">
        <f>F437</f>
        <v>187</v>
      </c>
      <c r="G442" s="271">
        <v>0.76</v>
      </c>
      <c r="H442" s="276">
        <f t="shared" si="723"/>
        <v>7.1060000000000001E-5</v>
      </c>
      <c r="I442" s="277">
        <f>0.15*I437</f>
        <v>0.91799999999999993</v>
      </c>
      <c r="J442" s="278">
        <v>0</v>
      </c>
      <c r="K442" s="279" t="s">
        <v>200</v>
      </c>
      <c r="L442" s="280">
        <v>1</v>
      </c>
      <c r="M442" s="92" t="str">
        <f t="shared" si="720"/>
        <v>С441</v>
      </c>
      <c r="N442" s="92" t="str">
        <f t="shared" si="720"/>
        <v>Трубопровод дренажа Рег. №ТТ-417</v>
      </c>
      <c r="O442" s="92" t="str">
        <f t="shared" si="721"/>
        <v>Частичное-ликвидация</v>
      </c>
      <c r="P442" s="92" t="s">
        <v>85</v>
      </c>
      <c r="Q442" s="92" t="s">
        <v>85</v>
      </c>
      <c r="R442" s="92" t="s">
        <v>85</v>
      </c>
      <c r="S442" s="92" t="s">
        <v>85</v>
      </c>
      <c r="T442" s="92" t="s">
        <v>85</v>
      </c>
      <c r="U442" s="92" t="s">
        <v>85</v>
      </c>
      <c r="V442" s="92" t="s">
        <v>85</v>
      </c>
      <c r="W442" s="92" t="s">
        <v>85</v>
      </c>
      <c r="X442" s="92" t="s">
        <v>85</v>
      </c>
      <c r="Y442" s="92" t="s">
        <v>85</v>
      </c>
      <c r="Z442" s="92" t="s">
        <v>85</v>
      </c>
      <c r="AA442" s="92" t="s">
        <v>85</v>
      </c>
      <c r="AB442" s="92" t="s">
        <v>85</v>
      </c>
      <c r="AC442" s="92" t="s">
        <v>85</v>
      </c>
      <c r="AD442" s="92" t="s">
        <v>85</v>
      </c>
      <c r="AE442" s="92" t="s">
        <v>85</v>
      </c>
      <c r="AF442" s="92" t="s">
        <v>85</v>
      </c>
      <c r="AG442" s="92" t="s">
        <v>85</v>
      </c>
      <c r="AH442" s="92" t="s">
        <v>85</v>
      </c>
      <c r="AI442" t="s">
        <v>85</v>
      </c>
      <c r="AJ442" s="92">
        <v>0</v>
      </c>
      <c r="AK442" s="92">
        <v>0</v>
      </c>
      <c r="AL442" s="92">
        <f t="shared" si="730"/>
        <v>3.4999999999999996E-2</v>
      </c>
      <c r="AM442" s="92">
        <f>AM437</f>
        <v>0.09</v>
      </c>
      <c r="AN442" s="92">
        <f>ROUNDUP(AN437/3,0)</f>
        <v>3</v>
      </c>
      <c r="AO442" s="92"/>
      <c r="AP442" s="92"/>
      <c r="AQ442" s="93">
        <f>AM442*I442*0.1+AL442</f>
        <v>4.3261999999999995E-2</v>
      </c>
      <c r="AR442" s="93">
        <f t="shared" si="724"/>
        <v>4.3261999999999997E-3</v>
      </c>
      <c r="AS442" s="94">
        <f t="shared" si="725"/>
        <v>0</v>
      </c>
      <c r="AT442" s="94">
        <f t="shared" si="726"/>
        <v>1.1897049999999999E-2</v>
      </c>
      <c r="AU442" s="93">
        <f>1333*J441*POWER(10,-6)</f>
        <v>4.1989499999999995E-5</v>
      </c>
      <c r="AV442" s="94">
        <f t="shared" si="722"/>
        <v>5.9527239499999995E-2</v>
      </c>
      <c r="AW442" s="95">
        <f t="shared" si="727"/>
        <v>0</v>
      </c>
      <c r="AX442" s="95">
        <f t="shared" si="728"/>
        <v>0</v>
      </c>
      <c r="AY442" s="95">
        <f t="shared" si="729"/>
        <v>4.2300056388699999E-6</v>
      </c>
    </row>
    <row r="443" spans="1:51" ht="15" thickBot="1" x14ac:dyDescent="0.35">
      <c r="A443" s="48" t="s">
        <v>877</v>
      </c>
      <c r="B443" s="163" t="s">
        <v>396</v>
      </c>
      <c r="C443" s="179" t="s">
        <v>168</v>
      </c>
      <c r="D443" s="49" t="s">
        <v>60</v>
      </c>
      <c r="E443" s="166">
        <v>9.9999999999999995E-8</v>
      </c>
      <c r="F443" s="163">
        <v>541</v>
      </c>
      <c r="G443" s="48">
        <v>0.2</v>
      </c>
      <c r="H443" s="50">
        <f>E443*F443*G443</f>
        <v>1.0820000000000001E-5</v>
      </c>
      <c r="I443" s="164">
        <v>8.9600000000000009</v>
      </c>
      <c r="J443" s="162">
        <f>I443</f>
        <v>8.9600000000000009</v>
      </c>
      <c r="K443" s="172" t="s">
        <v>184</v>
      </c>
      <c r="L443" s="177">
        <f>I443*20</f>
        <v>179.20000000000002</v>
      </c>
      <c r="M443" s="92" t="str">
        <f t="shared" ref="M443:N448" si="732">A443</f>
        <v>С442</v>
      </c>
      <c r="N443" s="92" t="str">
        <f t="shared" si="732"/>
        <v>Трубопровод насыщенного амина Рег. №ТТ-359</v>
      </c>
      <c r="O443" s="92" t="str">
        <f t="shared" ref="O443:O448" si="733">D443</f>
        <v>Полное-пожар</v>
      </c>
      <c r="P443" s="92">
        <v>16</v>
      </c>
      <c r="Q443" s="92">
        <v>21.7</v>
      </c>
      <c r="R443" s="92">
        <v>30.2</v>
      </c>
      <c r="S443" s="92">
        <v>55.2</v>
      </c>
      <c r="T443" s="92" t="s">
        <v>85</v>
      </c>
      <c r="U443" s="92" t="s">
        <v>85</v>
      </c>
      <c r="V443" s="92" t="s">
        <v>85</v>
      </c>
      <c r="W443" s="92" t="s">
        <v>85</v>
      </c>
      <c r="X443" s="92" t="s">
        <v>85</v>
      </c>
      <c r="Y443" s="92" t="s">
        <v>85</v>
      </c>
      <c r="Z443" s="92" t="s">
        <v>85</v>
      </c>
      <c r="AA443" s="92" t="s">
        <v>85</v>
      </c>
      <c r="AB443" s="92" t="s">
        <v>85</v>
      </c>
      <c r="AC443" s="92" t="s">
        <v>85</v>
      </c>
      <c r="AD443" s="92" t="s">
        <v>85</v>
      </c>
      <c r="AE443" s="92" t="s">
        <v>85</v>
      </c>
      <c r="AF443" s="92" t="s">
        <v>85</v>
      </c>
      <c r="AG443" s="92" t="s">
        <v>85</v>
      </c>
      <c r="AH443" s="92" t="s">
        <v>85</v>
      </c>
      <c r="AI443" t="s">
        <v>85</v>
      </c>
      <c r="AJ443" s="52">
        <v>2</v>
      </c>
      <c r="AK443" s="52">
        <v>4</v>
      </c>
      <c r="AL443" s="165">
        <v>1.9</v>
      </c>
      <c r="AM443" s="165">
        <v>0.15</v>
      </c>
      <c r="AN443" s="165">
        <v>7</v>
      </c>
      <c r="AO443" s="92"/>
      <c r="AP443" s="92"/>
      <c r="AQ443" s="93">
        <f>AM443*I443+AL443</f>
        <v>3.2439999999999998</v>
      </c>
      <c r="AR443" s="93">
        <f>0.1*AQ443</f>
        <v>0.32440000000000002</v>
      </c>
      <c r="AS443" s="94">
        <f>AJ443*3+0.25*AK443</f>
        <v>7</v>
      </c>
      <c r="AT443" s="94">
        <f>SUM(AQ443:AS443)/4</f>
        <v>2.6421000000000001</v>
      </c>
      <c r="AU443" s="93">
        <f>10068.2*J443*POWER(10,-6)</f>
        <v>9.0211072000000017E-2</v>
      </c>
      <c r="AV443" s="94">
        <f>AU443+AT443+AS443+AR443+AQ443</f>
        <v>13.300711072</v>
      </c>
      <c r="AW443" s="95">
        <f>AJ443*H443</f>
        <v>2.1640000000000003E-5</v>
      </c>
      <c r="AX443" s="95">
        <f>H443*AK443</f>
        <v>4.3280000000000006E-5</v>
      </c>
      <c r="AY443" s="95">
        <f>H443*AV443</f>
        <v>1.4391369379904002E-4</v>
      </c>
    </row>
    <row r="444" spans="1:51" ht="15" thickBot="1" x14ac:dyDescent="0.35">
      <c r="A444" s="48" t="s">
        <v>878</v>
      </c>
      <c r="B444" s="48" t="str">
        <f>B443</f>
        <v>Трубопровод насыщенного амина Рег. №ТТ-359</v>
      </c>
      <c r="C444" s="179" t="s">
        <v>169</v>
      </c>
      <c r="D444" s="49" t="s">
        <v>63</v>
      </c>
      <c r="E444" s="167">
        <f>E443</f>
        <v>9.9999999999999995E-8</v>
      </c>
      <c r="F444" s="168">
        <f>F443</f>
        <v>541</v>
      </c>
      <c r="G444" s="48">
        <v>0.04</v>
      </c>
      <c r="H444" s="50">
        <f t="shared" ref="H444:H448" si="734">E444*F444*G444</f>
        <v>2.1639999999999999E-6</v>
      </c>
      <c r="I444" s="162">
        <f>I443</f>
        <v>8.9600000000000009</v>
      </c>
      <c r="J444" s="163">
        <v>0.15</v>
      </c>
      <c r="K444" s="172" t="s">
        <v>185</v>
      </c>
      <c r="L444" s="177">
        <v>0</v>
      </c>
      <c r="M444" s="92" t="str">
        <f t="shared" si="732"/>
        <v>С443</v>
      </c>
      <c r="N444" s="92" t="str">
        <f t="shared" si="732"/>
        <v>Трубопровод насыщенного амина Рег. №ТТ-359</v>
      </c>
      <c r="O444" s="92" t="str">
        <f t="shared" si="733"/>
        <v>Полное-взрыв</v>
      </c>
      <c r="P444" s="92" t="s">
        <v>85</v>
      </c>
      <c r="Q444" s="92" t="s">
        <v>85</v>
      </c>
      <c r="R444" s="92" t="s">
        <v>85</v>
      </c>
      <c r="S444" s="92" t="s">
        <v>85</v>
      </c>
      <c r="T444" s="92">
        <v>0</v>
      </c>
      <c r="U444" s="92">
        <v>0</v>
      </c>
      <c r="V444" s="92">
        <v>49.6</v>
      </c>
      <c r="W444" s="92">
        <v>134.1</v>
      </c>
      <c r="X444" s="92">
        <v>230.1</v>
      </c>
      <c r="Y444" s="92" t="s">
        <v>85</v>
      </c>
      <c r="Z444" s="92" t="s">
        <v>85</v>
      </c>
      <c r="AA444" s="92" t="s">
        <v>85</v>
      </c>
      <c r="AB444" s="92" t="s">
        <v>85</v>
      </c>
      <c r="AC444" s="92" t="s">
        <v>85</v>
      </c>
      <c r="AD444" s="92" t="s">
        <v>85</v>
      </c>
      <c r="AE444" s="92" t="s">
        <v>85</v>
      </c>
      <c r="AF444" s="92" t="s">
        <v>85</v>
      </c>
      <c r="AG444" s="92" t="s">
        <v>85</v>
      </c>
      <c r="AH444" s="92" t="s">
        <v>85</v>
      </c>
      <c r="AI444" t="s">
        <v>85</v>
      </c>
      <c r="AJ444" s="52">
        <v>2</v>
      </c>
      <c r="AK444" s="52">
        <v>5</v>
      </c>
      <c r="AL444" s="92">
        <f>AL443</f>
        <v>1.9</v>
      </c>
      <c r="AM444" s="92">
        <f>AM443</f>
        <v>0.15</v>
      </c>
      <c r="AN444" s="92">
        <f>AN443</f>
        <v>7</v>
      </c>
      <c r="AO444" s="92"/>
      <c r="AP444" s="92"/>
      <c r="AQ444" s="93">
        <f>AM444*I444+AL444</f>
        <v>3.2439999999999998</v>
      </c>
      <c r="AR444" s="93">
        <f t="shared" ref="AR444:AR448" si="735">0.1*AQ444</f>
        <v>0.32440000000000002</v>
      </c>
      <c r="AS444" s="94">
        <f t="shared" ref="AS444:AS448" si="736">AJ444*3+0.25*AK444</f>
        <v>7.25</v>
      </c>
      <c r="AT444" s="94">
        <f t="shared" ref="AT444:AT448" si="737">SUM(AQ444:AS444)/4</f>
        <v>2.7046000000000001</v>
      </c>
      <c r="AU444" s="93">
        <f>10068.2*J444*POWER(10,-6)*10</f>
        <v>1.5102299999999999E-2</v>
      </c>
      <c r="AV444" s="94">
        <f t="shared" ref="AV444:AV448" si="738">AU444+AT444+AS444+AR444+AQ444</f>
        <v>13.5381023</v>
      </c>
      <c r="AW444" s="95">
        <f t="shared" ref="AW444:AW448" si="739">AJ444*H444</f>
        <v>4.3279999999999999E-6</v>
      </c>
      <c r="AX444" s="95">
        <f t="shared" ref="AX444:AX448" si="740">H444*AK444</f>
        <v>1.082E-5</v>
      </c>
      <c r="AY444" s="95">
        <f t="shared" ref="AY444:AY448" si="741">H444*AV444</f>
        <v>2.9296453377199998E-5</v>
      </c>
    </row>
    <row r="445" spans="1:51" x14ac:dyDescent="0.3">
      <c r="A445" s="48" t="s">
        <v>879</v>
      </c>
      <c r="B445" s="48" t="str">
        <f>B443</f>
        <v>Трубопровод насыщенного амина Рег. №ТТ-359</v>
      </c>
      <c r="C445" s="179" t="s">
        <v>178</v>
      </c>
      <c r="D445" s="49" t="s">
        <v>180</v>
      </c>
      <c r="E445" s="167">
        <f>E443</f>
        <v>9.9999999999999995E-8</v>
      </c>
      <c r="F445" s="168">
        <f>F443</f>
        <v>541</v>
      </c>
      <c r="G445" s="48">
        <v>0.76</v>
      </c>
      <c r="H445" s="50">
        <f t="shared" si="734"/>
        <v>4.1116000000000004E-5</v>
      </c>
      <c r="I445" s="162">
        <f>I443</f>
        <v>8.9600000000000009</v>
      </c>
      <c r="J445" s="162">
        <f>J444</f>
        <v>0.15</v>
      </c>
      <c r="K445" s="172" t="s">
        <v>186</v>
      </c>
      <c r="L445" s="177">
        <v>0</v>
      </c>
      <c r="M445" s="92" t="str">
        <f t="shared" si="732"/>
        <v>С444</v>
      </c>
      <c r="N445" s="92" t="str">
        <f t="shared" si="732"/>
        <v>Трубопровод насыщенного амина Рег. №ТТ-359</v>
      </c>
      <c r="O445" s="92" t="str">
        <f t="shared" si="733"/>
        <v>Полное-токси</v>
      </c>
      <c r="P445" s="92" t="s">
        <v>85</v>
      </c>
      <c r="Q445" s="92" t="s">
        <v>85</v>
      </c>
      <c r="R445" s="92" t="s">
        <v>85</v>
      </c>
      <c r="S445" s="92" t="s">
        <v>85</v>
      </c>
      <c r="T445" s="92" t="s">
        <v>85</v>
      </c>
      <c r="U445" s="92" t="s">
        <v>85</v>
      </c>
      <c r="V445" s="92" t="s">
        <v>85</v>
      </c>
      <c r="W445" s="92" t="s">
        <v>85</v>
      </c>
      <c r="X445" s="92" t="s">
        <v>85</v>
      </c>
      <c r="Y445" s="92" t="s">
        <v>85</v>
      </c>
      <c r="Z445" s="92" t="s">
        <v>85</v>
      </c>
      <c r="AA445" s="92" t="s">
        <v>85</v>
      </c>
      <c r="AB445" s="92" t="s">
        <v>85</v>
      </c>
      <c r="AC445" s="92">
        <v>18.8</v>
      </c>
      <c r="AD445" s="92">
        <v>54.8</v>
      </c>
      <c r="AE445" s="92" t="s">
        <v>85</v>
      </c>
      <c r="AF445" s="92" t="s">
        <v>85</v>
      </c>
      <c r="AG445" s="92" t="s">
        <v>85</v>
      </c>
      <c r="AH445" s="92" t="s">
        <v>85</v>
      </c>
      <c r="AI445" t="s">
        <v>85</v>
      </c>
      <c r="AJ445" s="92">
        <v>0</v>
      </c>
      <c r="AK445" s="92">
        <v>1</v>
      </c>
      <c r="AL445" s="92">
        <f>AL443</f>
        <v>1.9</v>
      </c>
      <c r="AM445" s="92">
        <f>AM443</f>
        <v>0.15</v>
      </c>
      <c r="AN445" s="92">
        <f>AN443</f>
        <v>7</v>
      </c>
      <c r="AO445" s="92"/>
      <c r="AP445" s="92"/>
      <c r="AQ445" s="93">
        <f>AM445*I445*0.1+AL445</f>
        <v>2.0343999999999998</v>
      </c>
      <c r="AR445" s="93">
        <f t="shared" si="735"/>
        <v>0.20343999999999998</v>
      </c>
      <c r="AS445" s="94">
        <f t="shared" si="736"/>
        <v>0.25</v>
      </c>
      <c r="AT445" s="94">
        <f t="shared" si="737"/>
        <v>0.62195999999999996</v>
      </c>
      <c r="AU445" s="93">
        <f>1333*J444*POWER(10,-6)</f>
        <v>1.9994999999999998E-4</v>
      </c>
      <c r="AV445" s="94">
        <f t="shared" si="738"/>
        <v>3.1099999499999997</v>
      </c>
      <c r="AW445" s="95">
        <f t="shared" si="739"/>
        <v>0</v>
      </c>
      <c r="AX445" s="95">
        <f t="shared" si="740"/>
        <v>4.1116000000000004E-5</v>
      </c>
      <c r="AY445" s="95">
        <f t="shared" si="741"/>
        <v>1.278707579442E-4</v>
      </c>
    </row>
    <row r="446" spans="1:51" x14ac:dyDescent="0.3">
      <c r="A446" s="48" t="s">
        <v>880</v>
      </c>
      <c r="B446" s="48" t="str">
        <f>B443</f>
        <v>Трубопровод насыщенного амина Рег. №ТТ-359</v>
      </c>
      <c r="C446" s="179" t="s">
        <v>171</v>
      </c>
      <c r="D446" s="49" t="s">
        <v>86</v>
      </c>
      <c r="E446" s="166">
        <v>4.9999999999999998E-7</v>
      </c>
      <c r="F446" s="168">
        <f>F443</f>
        <v>541</v>
      </c>
      <c r="G446" s="48">
        <v>0.2</v>
      </c>
      <c r="H446" s="50">
        <f t="shared" si="734"/>
        <v>5.4099999999999994E-5</v>
      </c>
      <c r="I446" s="162">
        <f>0.15*I443</f>
        <v>1.3440000000000001</v>
      </c>
      <c r="J446" s="162">
        <f>I446</f>
        <v>1.3440000000000001</v>
      </c>
      <c r="K446" s="174" t="s">
        <v>188</v>
      </c>
      <c r="L446" s="178">
        <v>45390</v>
      </c>
      <c r="M446" s="92" t="str">
        <f t="shared" si="732"/>
        <v>С445</v>
      </c>
      <c r="N446" s="92" t="str">
        <f t="shared" si="732"/>
        <v>Трубопровод насыщенного амина Рег. №ТТ-359</v>
      </c>
      <c r="O446" s="92" t="str">
        <f t="shared" si="733"/>
        <v>Частичное-пожар</v>
      </c>
      <c r="P446" s="92">
        <v>12</v>
      </c>
      <c r="Q446" s="92">
        <v>15.1</v>
      </c>
      <c r="R446" s="92">
        <v>19.600000000000001</v>
      </c>
      <c r="S446" s="92">
        <v>32.9</v>
      </c>
      <c r="T446" s="92" t="s">
        <v>85</v>
      </c>
      <c r="U446" s="92" t="s">
        <v>85</v>
      </c>
      <c r="V446" s="92" t="s">
        <v>85</v>
      </c>
      <c r="W446" s="92" t="s">
        <v>85</v>
      </c>
      <c r="X446" s="92" t="s">
        <v>85</v>
      </c>
      <c r="Y446" s="92" t="s">
        <v>85</v>
      </c>
      <c r="Z446" s="92" t="s">
        <v>85</v>
      </c>
      <c r="AA446" s="92" t="s">
        <v>85</v>
      </c>
      <c r="AB446" s="92" t="s">
        <v>85</v>
      </c>
      <c r="AC446" s="92" t="s">
        <v>85</v>
      </c>
      <c r="AD446" s="92" t="s">
        <v>85</v>
      </c>
      <c r="AE446" s="92" t="s">
        <v>85</v>
      </c>
      <c r="AF446" s="92" t="s">
        <v>85</v>
      </c>
      <c r="AG446" s="92" t="s">
        <v>85</v>
      </c>
      <c r="AH446" s="92" t="s">
        <v>85</v>
      </c>
      <c r="AI446" t="s">
        <v>85</v>
      </c>
      <c r="AJ446" s="92">
        <v>0</v>
      </c>
      <c r="AK446" s="92">
        <v>2</v>
      </c>
      <c r="AL446" s="92">
        <f>0.1*$AL$2</f>
        <v>0.25</v>
      </c>
      <c r="AM446" s="92">
        <f>AM443</f>
        <v>0.15</v>
      </c>
      <c r="AN446" s="92">
        <f>ROUNDUP(AN443/3,0)</f>
        <v>3</v>
      </c>
      <c r="AO446" s="92"/>
      <c r="AP446" s="92"/>
      <c r="AQ446" s="93">
        <f>AM446*I446+AL446</f>
        <v>0.4516</v>
      </c>
      <c r="AR446" s="93">
        <f t="shared" si="735"/>
        <v>4.5160000000000006E-2</v>
      </c>
      <c r="AS446" s="94">
        <f t="shared" si="736"/>
        <v>0.5</v>
      </c>
      <c r="AT446" s="94">
        <f t="shared" si="737"/>
        <v>0.24918999999999999</v>
      </c>
      <c r="AU446" s="93">
        <f>10068.2*J446*POWER(10,-6)</f>
        <v>1.3531660800000001E-2</v>
      </c>
      <c r="AV446" s="94">
        <f t="shared" si="738"/>
        <v>1.2594816608000001</v>
      </c>
      <c r="AW446" s="95">
        <f t="shared" si="739"/>
        <v>0</v>
      </c>
      <c r="AX446" s="95">
        <f t="shared" si="740"/>
        <v>1.0819999999999999E-4</v>
      </c>
      <c r="AY446" s="95">
        <f t="shared" si="741"/>
        <v>6.8137957849279996E-5</v>
      </c>
    </row>
    <row r="447" spans="1:51" x14ac:dyDescent="0.3">
      <c r="A447" s="48" t="s">
        <v>881</v>
      </c>
      <c r="B447" s="48" t="str">
        <f>B443</f>
        <v>Трубопровод насыщенного амина Рег. №ТТ-359</v>
      </c>
      <c r="C447" s="179" t="s">
        <v>172</v>
      </c>
      <c r="D447" s="49" t="s">
        <v>174</v>
      </c>
      <c r="E447" s="167">
        <f>E446</f>
        <v>4.9999999999999998E-7</v>
      </c>
      <c r="F447" s="168">
        <f>F443</f>
        <v>541</v>
      </c>
      <c r="G447" s="48">
        <v>0.04</v>
      </c>
      <c r="H447" s="50">
        <f t="shared" si="734"/>
        <v>1.0819999999999998E-5</v>
      </c>
      <c r="I447" s="162">
        <f>0.15*I443</f>
        <v>1.3440000000000001</v>
      </c>
      <c r="J447" s="162">
        <f>0.15*J444</f>
        <v>2.2499999999999999E-2</v>
      </c>
      <c r="K447" s="174" t="s">
        <v>189</v>
      </c>
      <c r="L447" s="178">
        <v>3</v>
      </c>
      <c r="M447" s="92" t="str">
        <f t="shared" si="732"/>
        <v>С446</v>
      </c>
      <c r="N447" s="92" t="str">
        <f t="shared" si="732"/>
        <v>Трубопровод насыщенного амина Рег. №ТТ-359</v>
      </c>
      <c r="O447" s="92" t="str">
        <f t="shared" si="733"/>
        <v>Частичное-пожар-вспышка</v>
      </c>
      <c r="P447" s="92" t="s">
        <v>85</v>
      </c>
      <c r="Q447" s="92" t="s">
        <v>85</v>
      </c>
      <c r="R447" s="92" t="s">
        <v>85</v>
      </c>
      <c r="S447" s="92" t="s">
        <v>85</v>
      </c>
      <c r="T447" s="92" t="s">
        <v>85</v>
      </c>
      <c r="U447" s="92" t="s">
        <v>85</v>
      </c>
      <c r="V447" s="92" t="s">
        <v>85</v>
      </c>
      <c r="W447" s="92" t="s">
        <v>85</v>
      </c>
      <c r="X447" s="92" t="s">
        <v>85</v>
      </c>
      <c r="Y447" s="92" t="s">
        <v>85</v>
      </c>
      <c r="Z447" s="92" t="s">
        <v>85</v>
      </c>
      <c r="AA447" s="92">
        <v>9.58</v>
      </c>
      <c r="AB447" s="92">
        <v>11.5</v>
      </c>
      <c r="AC447" s="92" t="s">
        <v>85</v>
      </c>
      <c r="AD447" s="92" t="s">
        <v>85</v>
      </c>
      <c r="AE447" s="92" t="s">
        <v>85</v>
      </c>
      <c r="AF447" s="92" t="s">
        <v>85</v>
      </c>
      <c r="AG447" s="92" t="s">
        <v>85</v>
      </c>
      <c r="AH447" s="92" t="s">
        <v>85</v>
      </c>
      <c r="AI447" t="s">
        <v>85</v>
      </c>
      <c r="AJ447" s="92">
        <v>0</v>
      </c>
      <c r="AK447" s="92">
        <v>1</v>
      </c>
      <c r="AL447" s="92">
        <f>0.1*$AL$2</f>
        <v>0.25</v>
      </c>
      <c r="AM447" s="92">
        <f>AM443</f>
        <v>0.15</v>
      </c>
      <c r="AN447" s="92">
        <f>ROUNDUP(AN443/3,0)</f>
        <v>3</v>
      </c>
      <c r="AO447" s="92"/>
      <c r="AP447" s="92"/>
      <c r="AQ447" s="93">
        <f t="shared" ref="AQ447" si="742">AM447*I447+AL447</f>
        <v>0.4516</v>
      </c>
      <c r="AR447" s="93">
        <f t="shared" si="735"/>
        <v>4.5160000000000006E-2</v>
      </c>
      <c r="AS447" s="94">
        <f t="shared" si="736"/>
        <v>0.25</v>
      </c>
      <c r="AT447" s="94">
        <f t="shared" si="737"/>
        <v>0.18668999999999999</v>
      </c>
      <c r="AU447" s="93">
        <f>10068.2*J447*POWER(10,-6)*10</f>
        <v>2.2653450000000002E-3</v>
      </c>
      <c r="AV447" s="94">
        <f t="shared" si="738"/>
        <v>0.93571534499999998</v>
      </c>
      <c r="AW447" s="95">
        <f t="shared" si="739"/>
        <v>0</v>
      </c>
      <c r="AX447" s="95">
        <f t="shared" si="740"/>
        <v>1.0819999999999998E-5</v>
      </c>
      <c r="AY447" s="95">
        <f t="shared" si="741"/>
        <v>1.0124440032899998E-5</v>
      </c>
    </row>
    <row r="448" spans="1:51" ht="15" thickBot="1" x14ac:dyDescent="0.35">
      <c r="A448" s="48" t="s">
        <v>882</v>
      </c>
      <c r="B448" s="48" t="str">
        <f>B443</f>
        <v>Трубопровод насыщенного амина Рег. №ТТ-359</v>
      </c>
      <c r="C448" s="179" t="s">
        <v>179</v>
      </c>
      <c r="D448" s="49" t="s">
        <v>181</v>
      </c>
      <c r="E448" s="167">
        <f>E446</f>
        <v>4.9999999999999998E-7</v>
      </c>
      <c r="F448" s="168">
        <f>F443</f>
        <v>541</v>
      </c>
      <c r="G448" s="48">
        <v>0.76</v>
      </c>
      <c r="H448" s="50">
        <f t="shared" si="734"/>
        <v>2.0557999999999997E-4</v>
      </c>
      <c r="I448" s="162">
        <f>0.15*I443</f>
        <v>1.3440000000000001</v>
      </c>
      <c r="J448" s="162">
        <f>J447</f>
        <v>2.2499999999999999E-2</v>
      </c>
      <c r="K448" s="175" t="s">
        <v>200</v>
      </c>
      <c r="L448" s="231">
        <v>2</v>
      </c>
      <c r="M448" s="92" t="str">
        <f t="shared" si="732"/>
        <v>С447</v>
      </c>
      <c r="N448" s="92" t="str">
        <f t="shared" si="732"/>
        <v>Трубопровод насыщенного амина Рег. №ТТ-359</v>
      </c>
      <c r="O448" s="92" t="str">
        <f t="shared" si="733"/>
        <v>Частичное-токси</v>
      </c>
      <c r="P448" s="92" t="s">
        <v>85</v>
      </c>
      <c r="Q448" s="92" t="s">
        <v>85</v>
      </c>
      <c r="R448" s="92" t="s">
        <v>85</v>
      </c>
      <c r="S448" s="92" t="s">
        <v>85</v>
      </c>
      <c r="T448" s="92" t="s">
        <v>85</v>
      </c>
      <c r="U448" s="92" t="s">
        <v>85</v>
      </c>
      <c r="V448" s="92" t="s">
        <v>85</v>
      </c>
      <c r="W448" s="92" t="s">
        <v>85</v>
      </c>
      <c r="X448" s="92" t="s">
        <v>85</v>
      </c>
      <c r="Y448" s="92" t="s">
        <v>85</v>
      </c>
      <c r="Z448" s="92" t="s">
        <v>85</v>
      </c>
      <c r="AA448" s="92" t="s">
        <v>85</v>
      </c>
      <c r="AB448" s="92" t="s">
        <v>85</v>
      </c>
      <c r="AC448" s="92">
        <v>2.8</v>
      </c>
      <c r="AD448" s="92">
        <v>8.1999999999999993</v>
      </c>
      <c r="AE448" s="92" t="s">
        <v>85</v>
      </c>
      <c r="AF448" s="92" t="s">
        <v>85</v>
      </c>
      <c r="AG448" s="92" t="s">
        <v>85</v>
      </c>
      <c r="AH448" s="92" t="s">
        <v>85</v>
      </c>
      <c r="AI448" t="s">
        <v>85</v>
      </c>
      <c r="AJ448" s="92">
        <v>0</v>
      </c>
      <c r="AK448" s="92">
        <v>1</v>
      </c>
      <c r="AL448" s="92">
        <f>0.1*$AL$2</f>
        <v>0.25</v>
      </c>
      <c r="AM448" s="92">
        <f>AM443</f>
        <v>0.15</v>
      </c>
      <c r="AN448" s="92">
        <f>ROUNDUP(AN443/3,0)</f>
        <v>3</v>
      </c>
      <c r="AO448" s="92"/>
      <c r="AP448" s="92"/>
      <c r="AQ448" s="93">
        <f>AM448*I448*0.1+AL448</f>
        <v>0.27016000000000001</v>
      </c>
      <c r="AR448" s="93">
        <f t="shared" si="735"/>
        <v>2.7016000000000002E-2</v>
      </c>
      <c r="AS448" s="94">
        <f t="shared" si="736"/>
        <v>0.25</v>
      </c>
      <c r="AT448" s="94">
        <f t="shared" si="737"/>
        <v>0.136794</v>
      </c>
      <c r="AU448" s="93">
        <f>1333*J447*POWER(10,-6)</f>
        <v>2.9992499999999998E-5</v>
      </c>
      <c r="AV448" s="94">
        <f t="shared" si="738"/>
        <v>0.68399999249999999</v>
      </c>
      <c r="AW448" s="95">
        <f t="shared" si="739"/>
        <v>0</v>
      </c>
      <c r="AX448" s="95">
        <f t="shared" si="740"/>
        <v>2.0557999999999997E-4</v>
      </c>
      <c r="AY448" s="95">
        <f t="shared" si="741"/>
        <v>1.4061671845814997E-4</v>
      </c>
    </row>
    <row r="449" spans="1:51" ht="15" thickBot="1" x14ac:dyDescent="0.35">
      <c r="A449" s="48" t="s">
        <v>883</v>
      </c>
      <c r="B449" s="163" t="s">
        <v>403</v>
      </c>
      <c r="C449" s="179" t="s">
        <v>398</v>
      </c>
      <c r="D449" s="49" t="s">
        <v>400</v>
      </c>
      <c r="E449" s="166">
        <v>9.9999999999999995E-8</v>
      </c>
      <c r="F449" s="163">
        <v>658</v>
      </c>
      <c r="G449" s="48">
        <v>0.2</v>
      </c>
      <c r="H449" s="50">
        <f>E449*F449*G449</f>
        <v>1.3160000000000001E-5</v>
      </c>
      <c r="I449" s="164">
        <v>18.02</v>
      </c>
      <c r="J449" s="162">
        <f>I449</f>
        <v>18.02</v>
      </c>
      <c r="K449" s="172" t="s">
        <v>184</v>
      </c>
      <c r="L449" s="177">
        <f>I449*20</f>
        <v>360.4</v>
      </c>
      <c r="M449" s="92" t="str">
        <f t="shared" ref="M449:N454" si="743">A449</f>
        <v>С448</v>
      </c>
      <c r="N449" s="92" t="str">
        <f t="shared" si="743"/>
        <v>Трубопровод жидкой серы Рег. №ТТ-448</v>
      </c>
      <c r="O449" s="92" t="str">
        <f t="shared" ref="O449:O454" si="744">D449</f>
        <v>Полное-пожар+токси</v>
      </c>
      <c r="P449" s="92">
        <v>17.5</v>
      </c>
      <c r="Q449" s="92">
        <v>24.2</v>
      </c>
      <c r="R449" s="92">
        <v>34.299999999999997</v>
      </c>
      <c r="S449" s="92">
        <v>63.7</v>
      </c>
      <c r="T449" s="92" t="s">
        <v>85</v>
      </c>
      <c r="U449" s="92" t="s">
        <v>85</v>
      </c>
      <c r="V449" s="92" t="s">
        <v>85</v>
      </c>
      <c r="W449" s="92" t="s">
        <v>85</v>
      </c>
      <c r="X449" s="92" t="s">
        <v>85</v>
      </c>
      <c r="Y449" s="92" t="s">
        <v>85</v>
      </c>
      <c r="Z449" s="92" t="s">
        <v>85</v>
      </c>
      <c r="AA449" s="92" t="s">
        <v>85</v>
      </c>
      <c r="AB449" s="92" t="s">
        <v>85</v>
      </c>
      <c r="AC449" s="92">
        <v>22.5</v>
      </c>
      <c r="AD449" s="92">
        <v>65.8</v>
      </c>
      <c r="AE449" s="92" t="s">
        <v>85</v>
      </c>
      <c r="AF449" s="92" t="s">
        <v>85</v>
      </c>
      <c r="AG449" s="92" t="s">
        <v>85</v>
      </c>
      <c r="AH449" s="92" t="s">
        <v>85</v>
      </c>
      <c r="AI449" t="s">
        <v>85</v>
      </c>
      <c r="AJ449" s="52">
        <v>1</v>
      </c>
      <c r="AK449" s="52">
        <v>2</v>
      </c>
      <c r="AL449" s="165">
        <v>2.23</v>
      </c>
      <c r="AM449" s="165">
        <v>0.125</v>
      </c>
      <c r="AN449" s="165">
        <v>3</v>
      </c>
      <c r="AO449" s="92"/>
      <c r="AP449" s="92"/>
      <c r="AQ449" s="93">
        <f>AM449*I449+AL449</f>
        <v>4.4824999999999999</v>
      </c>
      <c r="AR449" s="93">
        <f>0.1*AQ449</f>
        <v>0.44825000000000004</v>
      </c>
      <c r="AS449" s="94">
        <f>AJ449*3+0.25*AK449</f>
        <v>3.5</v>
      </c>
      <c r="AT449" s="94">
        <f>SUM(AQ449:AS449)/4</f>
        <v>2.1076874999999999</v>
      </c>
      <c r="AU449" s="93">
        <f>10068.2*J449*POWER(10,-6)</f>
        <v>0.181428964</v>
      </c>
      <c r="AV449" s="94">
        <f t="shared" ref="AV449:AV454" si="745">AU449+AT449+AS449+AR449+AQ449</f>
        <v>10.719866463999999</v>
      </c>
      <c r="AW449" s="95">
        <f>AJ449*H449</f>
        <v>1.3160000000000001E-5</v>
      </c>
      <c r="AX449" s="95">
        <f>H449*AK449</f>
        <v>2.6320000000000002E-5</v>
      </c>
      <c r="AY449" s="95">
        <f>H449*AV449</f>
        <v>1.4107344266624E-4</v>
      </c>
    </row>
    <row r="450" spans="1:51" ht="15" thickBot="1" x14ac:dyDescent="0.35">
      <c r="A450" s="48" t="s">
        <v>884</v>
      </c>
      <c r="B450" s="48" t="str">
        <f>B449</f>
        <v>Трубопровод жидкой серы Рег. №ТТ-448</v>
      </c>
      <c r="C450" s="179" t="s">
        <v>399</v>
      </c>
      <c r="D450" s="49" t="s">
        <v>400</v>
      </c>
      <c r="E450" s="167">
        <f>E449</f>
        <v>9.9999999999999995E-8</v>
      </c>
      <c r="F450" s="168">
        <f>F449</f>
        <v>658</v>
      </c>
      <c r="G450" s="48">
        <v>0.04</v>
      </c>
      <c r="H450" s="50">
        <f t="shared" ref="H450:H454" si="746">E450*F450*G450</f>
        <v>2.632E-6</v>
      </c>
      <c r="I450" s="162">
        <f>I449</f>
        <v>18.02</v>
      </c>
      <c r="J450" s="162">
        <f>I449</f>
        <v>18.02</v>
      </c>
      <c r="K450" s="172" t="s">
        <v>185</v>
      </c>
      <c r="L450" s="177">
        <v>0</v>
      </c>
      <c r="M450" s="92" t="str">
        <f t="shared" si="743"/>
        <v>С449</v>
      </c>
      <c r="N450" s="92" t="str">
        <f t="shared" si="743"/>
        <v>Трубопровод жидкой серы Рег. №ТТ-448</v>
      </c>
      <c r="O450" s="92" t="str">
        <f t="shared" si="744"/>
        <v>Полное-пожар+токси</v>
      </c>
      <c r="P450" s="92">
        <v>17.5</v>
      </c>
      <c r="Q450" s="92">
        <v>24.2</v>
      </c>
      <c r="R450" s="92">
        <v>34.299999999999997</v>
      </c>
      <c r="S450" s="92">
        <v>63.7</v>
      </c>
      <c r="T450" s="92" t="s">
        <v>85</v>
      </c>
      <c r="U450" s="92" t="s">
        <v>85</v>
      </c>
      <c r="V450" s="92" t="s">
        <v>85</v>
      </c>
      <c r="W450" s="92" t="s">
        <v>85</v>
      </c>
      <c r="X450" s="92" t="s">
        <v>85</v>
      </c>
      <c r="Y450" s="92" t="s">
        <v>85</v>
      </c>
      <c r="Z450" s="92" t="s">
        <v>85</v>
      </c>
      <c r="AA450" s="92" t="s">
        <v>85</v>
      </c>
      <c r="AB450" s="92" t="s">
        <v>85</v>
      </c>
      <c r="AC450" s="92">
        <v>22.5</v>
      </c>
      <c r="AD450" s="92">
        <v>65.8</v>
      </c>
      <c r="AE450" s="92" t="s">
        <v>85</v>
      </c>
      <c r="AF450" s="92" t="s">
        <v>85</v>
      </c>
      <c r="AG450" s="92" t="s">
        <v>85</v>
      </c>
      <c r="AH450" s="92" t="s">
        <v>85</v>
      </c>
      <c r="AI450" t="s">
        <v>85</v>
      </c>
      <c r="AJ450" s="52">
        <v>2</v>
      </c>
      <c r="AK450" s="52">
        <v>2</v>
      </c>
      <c r="AL450" s="92">
        <f>AL449</f>
        <v>2.23</v>
      </c>
      <c r="AM450" s="92">
        <f>AM449</f>
        <v>0.125</v>
      </c>
      <c r="AN450" s="92">
        <f>AN449</f>
        <v>3</v>
      </c>
      <c r="AO450" s="92"/>
      <c r="AP450" s="92"/>
      <c r="AQ450" s="93">
        <f>AM450*I450+AL450</f>
        <v>4.4824999999999999</v>
      </c>
      <c r="AR450" s="93">
        <f t="shared" ref="AR450:AR454" si="747">0.1*AQ450</f>
        <v>0.44825000000000004</v>
      </c>
      <c r="AS450" s="94">
        <f t="shared" ref="AS450:AS454" si="748">AJ450*3+0.25*AK450</f>
        <v>6.5</v>
      </c>
      <c r="AT450" s="94">
        <f t="shared" ref="AT450:AT454" si="749">SUM(AQ450:AS450)/4</f>
        <v>2.8576874999999999</v>
      </c>
      <c r="AU450" s="93">
        <f>10068.2*J450*POWER(10,-6)*10</f>
        <v>1.8142896399999999</v>
      </c>
      <c r="AV450" s="94">
        <f t="shared" si="745"/>
        <v>16.102727139999999</v>
      </c>
      <c r="AW450" s="95">
        <f t="shared" ref="AW450:AW454" si="750">AJ450*H450</f>
        <v>5.2639999999999999E-6</v>
      </c>
      <c r="AX450" s="95">
        <f t="shared" ref="AX450:AX454" si="751">H450*AK450</f>
        <v>5.2639999999999999E-6</v>
      </c>
      <c r="AY450" s="95">
        <f t="shared" ref="AY450:AY454" si="752">H450*AV450</f>
        <v>4.2382377832479999E-5</v>
      </c>
    </row>
    <row r="451" spans="1:51" x14ac:dyDescent="0.3">
      <c r="A451" s="48" t="s">
        <v>885</v>
      </c>
      <c r="B451" s="48" t="str">
        <f>B449</f>
        <v>Трубопровод жидкой серы Рег. №ТТ-448</v>
      </c>
      <c r="C451" s="179" t="s">
        <v>170</v>
      </c>
      <c r="D451" s="49" t="s">
        <v>61</v>
      </c>
      <c r="E451" s="167">
        <f>E449</f>
        <v>9.9999999999999995E-8</v>
      </c>
      <c r="F451" s="168">
        <f>F449</f>
        <v>658</v>
      </c>
      <c r="G451" s="48">
        <v>0.76</v>
      </c>
      <c r="H451" s="50">
        <f t="shared" si="746"/>
        <v>5.0008E-5</v>
      </c>
      <c r="I451" s="162">
        <f>I449</f>
        <v>18.02</v>
      </c>
      <c r="J451" s="48">
        <v>0</v>
      </c>
      <c r="K451" s="172" t="s">
        <v>186</v>
      </c>
      <c r="L451" s="177">
        <v>0</v>
      </c>
      <c r="M451" s="92" t="str">
        <f t="shared" si="743"/>
        <v>С450</v>
      </c>
      <c r="N451" s="92" t="str">
        <f t="shared" si="743"/>
        <v>Трубопровод жидкой серы Рег. №ТТ-448</v>
      </c>
      <c r="O451" s="92" t="str">
        <f t="shared" si="744"/>
        <v>Полное-ликвидация</v>
      </c>
      <c r="P451" s="92" t="s">
        <v>85</v>
      </c>
      <c r="Q451" s="92" t="s">
        <v>85</v>
      </c>
      <c r="R451" s="92" t="s">
        <v>85</v>
      </c>
      <c r="S451" s="92" t="s">
        <v>85</v>
      </c>
      <c r="T451" s="92" t="s">
        <v>85</v>
      </c>
      <c r="U451" s="92" t="s">
        <v>85</v>
      </c>
      <c r="V451" s="92" t="s">
        <v>85</v>
      </c>
      <c r="W451" s="92" t="s">
        <v>85</v>
      </c>
      <c r="X451" s="92" t="s">
        <v>85</v>
      </c>
      <c r="Y451" s="92" t="s">
        <v>85</v>
      </c>
      <c r="Z451" s="92" t="s">
        <v>85</v>
      </c>
      <c r="AA451" s="92" t="s">
        <v>85</v>
      </c>
      <c r="AB451" s="92" t="s">
        <v>85</v>
      </c>
      <c r="AC451" s="92" t="s">
        <v>85</v>
      </c>
      <c r="AD451" s="92" t="s">
        <v>85</v>
      </c>
      <c r="AE451" s="92" t="s">
        <v>85</v>
      </c>
      <c r="AF451" s="92" t="s">
        <v>85</v>
      </c>
      <c r="AG451" s="92" t="s">
        <v>85</v>
      </c>
      <c r="AH451" s="92" t="s">
        <v>85</v>
      </c>
      <c r="AI451" t="s">
        <v>85</v>
      </c>
      <c r="AJ451" s="92">
        <v>0</v>
      </c>
      <c r="AK451" s="92">
        <v>0</v>
      </c>
      <c r="AL451" s="92">
        <f>AL449</f>
        <v>2.23</v>
      </c>
      <c r="AM451" s="92">
        <f>AM449</f>
        <v>0.125</v>
      </c>
      <c r="AN451" s="92">
        <f>AN449</f>
        <v>3</v>
      </c>
      <c r="AO451" s="92"/>
      <c r="AP451" s="92"/>
      <c r="AQ451" s="93">
        <f>AM451*I451*0.1+AL451</f>
        <v>2.4552499999999999</v>
      </c>
      <c r="AR451" s="93">
        <f t="shared" si="747"/>
        <v>0.24552499999999999</v>
      </c>
      <c r="AS451" s="94">
        <f t="shared" si="748"/>
        <v>0</v>
      </c>
      <c r="AT451" s="94">
        <f t="shared" si="749"/>
        <v>0.67519375000000004</v>
      </c>
      <c r="AU451" s="93">
        <f>1333*J450*POWER(10,-6)</f>
        <v>2.4020659999999999E-2</v>
      </c>
      <c r="AV451" s="94">
        <f t="shared" si="745"/>
        <v>3.3999894099999999</v>
      </c>
      <c r="AW451" s="95">
        <f t="shared" si="750"/>
        <v>0</v>
      </c>
      <c r="AX451" s="95">
        <f t="shared" si="751"/>
        <v>0</v>
      </c>
      <c r="AY451" s="95">
        <f t="shared" si="752"/>
        <v>1.7002667041528E-4</v>
      </c>
    </row>
    <row r="452" spans="1:51" x14ac:dyDescent="0.3">
      <c r="A452" s="48" t="s">
        <v>886</v>
      </c>
      <c r="B452" s="48" t="str">
        <f>B449</f>
        <v>Трубопровод жидкой серы Рег. №ТТ-448</v>
      </c>
      <c r="C452" s="179" t="s">
        <v>401</v>
      </c>
      <c r="D452" s="49" t="s">
        <v>400</v>
      </c>
      <c r="E452" s="166">
        <v>4.9999999999999998E-7</v>
      </c>
      <c r="F452" s="168">
        <f>F449</f>
        <v>658</v>
      </c>
      <c r="G452" s="48">
        <v>0.2</v>
      </c>
      <c r="H452" s="50">
        <f t="shared" si="746"/>
        <v>6.58E-5</v>
      </c>
      <c r="I452" s="162">
        <f>0.15*I449</f>
        <v>2.7029999999999998</v>
      </c>
      <c r="J452" s="162">
        <f>I452</f>
        <v>2.7029999999999998</v>
      </c>
      <c r="K452" s="174" t="s">
        <v>188</v>
      </c>
      <c r="L452" s="178">
        <v>0</v>
      </c>
      <c r="M452" s="92" t="str">
        <f t="shared" si="743"/>
        <v>С451</v>
      </c>
      <c r="N452" s="92" t="str">
        <f t="shared" si="743"/>
        <v>Трубопровод жидкой серы Рег. №ТТ-448</v>
      </c>
      <c r="O452" s="92" t="str">
        <f t="shared" si="744"/>
        <v>Полное-пожар+токси</v>
      </c>
      <c r="P452" s="92">
        <v>12.7</v>
      </c>
      <c r="Q452" s="92">
        <v>16.5</v>
      </c>
      <c r="R452" s="92">
        <v>22</v>
      </c>
      <c r="S452" s="92">
        <v>38.6</v>
      </c>
      <c r="T452" s="92" t="s">
        <v>85</v>
      </c>
      <c r="U452" s="92" t="s">
        <v>85</v>
      </c>
      <c r="V452" s="92" t="s">
        <v>85</v>
      </c>
      <c r="W452" s="92" t="s">
        <v>85</v>
      </c>
      <c r="X452" s="92" t="s">
        <v>85</v>
      </c>
      <c r="Y452" s="92" t="s">
        <v>85</v>
      </c>
      <c r="Z452" s="92" t="s">
        <v>85</v>
      </c>
      <c r="AA452" s="92" t="s">
        <v>85</v>
      </c>
      <c r="AB452" s="92" t="s">
        <v>85</v>
      </c>
      <c r="AC452" s="92">
        <v>3.4</v>
      </c>
      <c r="AD452" s="92">
        <v>9.9</v>
      </c>
      <c r="AE452" s="92" t="s">
        <v>85</v>
      </c>
      <c r="AF452" s="92" t="s">
        <v>85</v>
      </c>
      <c r="AG452" s="92" t="s">
        <v>85</v>
      </c>
      <c r="AH452" s="92" t="s">
        <v>85</v>
      </c>
      <c r="AI452" t="s">
        <v>85</v>
      </c>
      <c r="AJ452" s="92">
        <v>0</v>
      </c>
      <c r="AK452" s="92">
        <v>2</v>
      </c>
      <c r="AL452" s="92">
        <f>0.1*$AL$2</f>
        <v>0.25</v>
      </c>
      <c r="AM452" s="92">
        <f>AM449</f>
        <v>0.125</v>
      </c>
      <c r="AN452" s="92">
        <f>ROUNDUP(AN449/3,0)</f>
        <v>1</v>
      </c>
      <c r="AO452" s="92"/>
      <c r="AP452" s="92"/>
      <c r="AQ452" s="93">
        <f>AM452*I452+AL452</f>
        <v>0.58787499999999993</v>
      </c>
      <c r="AR452" s="93">
        <f t="shared" si="747"/>
        <v>5.8787499999999993E-2</v>
      </c>
      <c r="AS452" s="94">
        <f t="shared" si="748"/>
        <v>0.5</v>
      </c>
      <c r="AT452" s="94">
        <f t="shared" si="749"/>
        <v>0.28666562499999998</v>
      </c>
      <c r="AU452" s="93">
        <f>10068.2*J452*POWER(10,-6)</f>
        <v>2.7214344599999999E-2</v>
      </c>
      <c r="AV452" s="94">
        <f t="shared" si="745"/>
        <v>1.4605424696</v>
      </c>
      <c r="AW452" s="95">
        <f t="shared" si="750"/>
        <v>0</v>
      </c>
      <c r="AX452" s="95">
        <f t="shared" si="751"/>
        <v>1.316E-4</v>
      </c>
      <c r="AY452" s="95">
        <f t="shared" si="752"/>
        <v>9.6103694499679999E-5</v>
      </c>
    </row>
    <row r="453" spans="1:51" x14ac:dyDescent="0.3">
      <c r="A453" s="48" t="s">
        <v>887</v>
      </c>
      <c r="B453" s="48" t="str">
        <f>B449</f>
        <v>Трубопровод жидкой серы Рег. №ТТ-448</v>
      </c>
      <c r="C453" s="179" t="s">
        <v>402</v>
      </c>
      <c r="D453" s="49" t="s">
        <v>400</v>
      </c>
      <c r="E453" s="167">
        <f>E452</f>
        <v>4.9999999999999998E-7</v>
      </c>
      <c r="F453" s="168">
        <f>F449</f>
        <v>658</v>
      </c>
      <c r="G453" s="48">
        <v>0.04</v>
      </c>
      <c r="H453" s="50">
        <f t="shared" si="746"/>
        <v>1.3159999999999999E-5</v>
      </c>
      <c r="I453" s="162">
        <f>0.15*I449</f>
        <v>2.7029999999999998</v>
      </c>
      <c r="J453" s="162">
        <f>I452</f>
        <v>2.7029999999999998</v>
      </c>
      <c r="K453" s="174" t="s">
        <v>189</v>
      </c>
      <c r="L453" s="178">
        <v>0</v>
      </c>
      <c r="M453" s="92" t="str">
        <f t="shared" si="743"/>
        <v>С452</v>
      </c>
      <c r="N453" s="92" t="str">
        <f t="shared" si="743"/>
        <v>Трубопровод жидкой серы Рег. №ТТ-448</v>
      </c>
      <c r="O453" s="92" t="str">
        <f t="shared" si="744"/>
        <v>Полное-пожар+токси</v>
      </c>
      <c r="P453" s="92">
        <v>12.7</v>
      </c>
      <c r="Q453" s="92">
        <v>16.5</v>
      </c>
      <c r="R453" s="92">
        <v>22</v>
      </c>
      <c r="S453" s="92">
        <v>38.6</v>
      </c>
      <c r="T453" s="92" t="s">
        <v>85</v>
      </c>
      <c r="U453" s="92" t="s">
        <v>85</v>
      </c>
      <c r="V453" s="92" t="s">
        <v>85</v>
      </c>
      <c r="W453" s="92" t="s">
        <v>85</v>
      </c>
      <c r="X453" s="92" t="s">
        <v>85</v>
      </c>
      <c r="Y453" s="92" t="s">
        <v>85</v>
      </c>
      <c r="Z453" s="92" t="s">
        <v>85</v>
      </c>
      <c r="AA453" s="92" t="s">
        <v>85</v>
      </c>
      <c r="AB453" s="92" t="s">
        <v>85</v>
      </c>
      <c r="AC453" s="92">
        <v>3.4</v>
      </c>
      <c r="AD453" s="92">
        <v>9.9</v>
      </c>
      <c r="AE453" s="92" t="s">
        <v>85</v>
      </c>
      <c r="AF453" s="92" t="s">
        <v>85</v>
      </c>
      <c r="AG453" s="92" t="s">
        <v>85</v>
      </c>
      <c r="AH453" s="92" t="s">
        <v>85</v>
      </c>
      <c r="AI453" t="s">
        <v>85</v>
      </c>
      <c r="AJ453" s="92">
        <v>0</v>
      </c>
      <c r="AK453" s="92">
        <v>1</v>
      </c>
      <c r="AL453" s="92">
        <f>0.1*$AL$2</f>
        <v>0.25</v>
      </c>
      <c r="AM453" s="92">
        <f>AM449</f>
        <v>0.125</v>
      </c>
      <c r="AN453" s="92">
        <f>ROUNDUP(AN449/3,0)</f>
        <v>1</v>
      </c>
      <c r="AO453" s="92"/>
      <c r="AP453" s="92"/>
      <c r="AQ453" s="93">
        <f t="shared" ref="AQ453" si="753">AM453*I453+AL453</f>
        <v>0.58787499999999993</v>
      </c>
      <c r="AR453" s="93">
        <f t="shared" si="747"/>
        <v>5.8787499999999993E-2</v>
      </c>
      <c r="AS453" s="94">
        <f t="shared" si="748"/>
        <v>0.25</v>
      </c>
      <c r="AT453" s="94">
        <f t="shared" si="749"/>
        <v>0.22416562499999998</v>
      </c>
      <c r="AU453" s="93">
        <f>10068.2*J453*POWER(10,-6)*10</f>
        <v>0.27214344600000001</v>
      </c>
      <c r="AV453" s="94">
        <f t="shared" si="745"/>
        <v>1.3929715709999999</v>
      </c>
      <c r="AW453" s="95">
        <f t="shared" si="750"/>
        <v>0</v>
      </c>
      <c r="AX453" s="95">
        <f t="shared" si="751"/>
        <v>1.3159999999999999E-5</v>
      </c>
      <c r="AY453" s="95">
        <f t="shared" si="752"/>
        <v>1.8331505874359998E-5</v>
      </c>
    </row>
    <row r="454" spans="1:51" ht="15" thickBot="1" x14ac:dyDescent="0.35">
      <c r="A454" s="48" t="s">
        <v>888</v>
      </c>
      <c r="B454" s="48" t="str">
        <f>B449</f>
        <v>Трубопровод жидкой серы Рег. №ТТ-448</v>
      </c>
      <c r="C454" s="179" t="s">
        <v>173</v>
      </c>
      <c r="D454" s="49" t="s">
        <v>62</v>
      </c>
      <c r="E454" s="167">
        <f>E452</f>
        <v>4.9999999999999998E-7</v>
      </c>
      <c r="F454" s="168">
        <f>F449</f>
        <v>658</v>
      </c>
      <c r="G454" s="48">
        <v>0.76</v>
      </c>
      <c r="H454" s="50">
        <f t="shared" si="746"/>
        <v>2.5003999999999998E-4</v>
      </c>
      <c r="I454" s="162">
        <f>0.15*I449</f>
        <v>2.7029999999999998</v>
      </c>
      <c r="J454" s="48">
        <v>0</v>
      </c>
      <c r="K454" s="175" t="s">
        <v>200</v>
      </c>
      <c r="L454" s="181">
        <v>23</v>
      </c>
      <c r="M454" s="92" t="str">
        <f t="shared" si="743"/>
        <v>С453</v>
      </c>
      <c r="N454" s="92" t="str">
        <f t="shared" si="743"/>
        <v>Трубопровод жидкой серы Рег. №ТТ-448</v>
      </c>
      <c r="O454" s="92" t="str">
        <f t="shared" si="744"/>
        <v>Частичное-ликвидация</v>
      </c>
      <c r="P454" s="92" t="s">
        <v>85</v>
      </c>
      <c r="Q454" s="92" t="s">
        <v>85</v>
      </c>
      <c r="R454" s="92" t="s">
        <v>85</v>
      </c>
      <c r="S454" s="92" t="s">
        <v>85</v>
      </c>
      <c r="T454" s="92" t="s">
        <v>85</v>
      </c>
      <c r="U454" s="92" t="s">
        <v>85</v>
      </c>
      <c r="V454" s="92" t="s">
        <v>85</v>
      </c>
      <c r="W454" s="92" t="s">
        <v>85</v>
      </c>
      <c r="X454" s="92" t="s">
        <v>85</v>
      </c>
      <c r="Y454" s="92" t="s">
        <v>85</v>
      </c>
      <c r="Z454" s="92" t="s">
        <v>85</v>
      </c>
      <c r="AA454" s="92" t="s">
        <v>85</v>
      </c>
      <c r="AB454" s="92" t="s">
        <v>85</v>
      </c>
      <c r="AC454" s="92" t="s">
        <v>85</v>
      </c>
      <c r="AD454" s="92" t="s">
        <v>85</v>
      </c>
      <c r="AE454" s="92" t="s">
        <v>85</v>
      </c>
      <c r="AF454" s="92" t="s">
        <v>85</v>
      </c>
      <c r="AG454" s="92" t="s">
        <v>85</v>
      </c>
      <c r="AH454" s="92" t="s">
        <v>85</v>
      </c>
      <c r="AI454" t="s">
        <v>85</v>
      </c>
      <c r="AJ454" s="92">
        <v>0</v>
      </c>
      <c r="AK454" s="92">
        <v>0</v>
      </c>
      <c r="AL454" s="92">
        <f>0.1*$AL$2</f>
        <v>0.25</v>
      </c>
      <c r="AM454" s="92">
        <f>AM449</f>
        <v>0.125</v>
      </c>
      <c r="AN454" s="92">
        <f>ROUNDUP(AN449/3,0)</f>
        <v>1</v>
      </c>
      <c r="AO454" s="92"/>
      <c r="AP454" s="92"/>
      <c r="AQ454" s="93">
        <f>AM454*I454*0.1+AL454</f>
        <v>0.28378749999999997</v>
      </c>
      <c r="AR454" s="93">
        <f t="shared" si="747"/>
        <v>2.8378749999999998E-2</v>
      </c>
      <c r="AS454" s="94">
        <f t="shared" si="748"/>
        <v>0</v>
      </c>
      <c r="AT454" s="94">
        <f t="shared" si="749"/>
        <v>7.8041562499999995E-2</v>
      </c>
      <c r="AU454" s="93">
        <f>1333*J453*POWER(10,-6)</f>
        <v>3.6030989999999994E-3</v>
      </c>
      <c r="AV454" s="94">
        <f t="shared" si="745"/>
        <v>0.39381091149999997</v>
      </c>
      <c r="AW454" s="95">
        <f t="shared" si="750"/>
        <v>0</v>
      </c>
      <c r="AX454" s="95">
        <f t="shared" si="751"/>
        <v>0</v>
      </c>
      <c r="AY454" s="95">
        <f t="shared" si="752"/>
        <v>9.8468480311459991E-5</v>
      </c>
    </row>
    <row r="455" spans="1:51" ht="15" thickBot="1" x14ac:dyDescent="0.35">
      <c r="A455" s="48" t="s">
        <v>889</v>
      </c>
      <c r="B455" s="163" t="s">
        <v>404</v>
      </c>
      <c r="C455" s="179" t="s">
        <v>398</v>
      </c>
      <c r="D455" s="49" t="s">
        <v>400</v>
      </c>
      <c r="E455" s="166">
        <v>9.9999999999999995E-8</v>
      </c>
      <c r="F455" s="163">
        <v>658</v>
      </c>
      <c r="G455" s="48">
        <v>0.2</v>
      </c>
      <c r="H455" s="50">
        <f>E455*F455*G455</f>
        <v>1.3160000000000001E-5</v>
      </c>
      <c r="I455" s="164">
        <v>19.690000000000001</v>
      </c>
      <c r="J455" s="162">
        <f>I455</f>
        <v>19.690000000000001</v>
      </c>
      <c r="K455" s="172" t="s">
        <v>184</v>
      </c>
      <c r="L455" s="177">
        <f>I455*20</f>
        <v>393.8</v>
      </c>
      <c r="M455" s="92" t="str">
        <f t="shared" ref="M455:N460" si="754">A455</f>
        <v>С454</v>
      </c>
      <c r="N455" s="92" t="str">
        <f t="shared" si="754"/>
        <v>Трубопровод жидкой серы Рег. №ТТ-464</v>
      </c>
      <c r="O455" s="92" t="str">
        <f t="shared" ref="O455:O460" si="755">D455</f>
        <v>Полное-пожар+токси</v>
      </c>
      <c r="P455" s="92">
        <v>17.8</v>
      </c>
      <c r="Q455" s="92">
        <v>24.6</v>
      </c>
      <c r="R455" s="92">
        <v>35</v>
      </c>
      <c r="S455" s="92">
        <v>65</v>
      </c>
      <c r="T455" s="92" t="s">
        <v>85</v>
      </c>
      <c r="U455" s="92" t="s">
        <v>85</v>
      </c>
      <c r="V455" s="92" t="s">
        <v>85</v>
      </c>
      <c r="W455" s="92" t="s">
        <v>85</v>
      </c>
      <c r="X455" s="92" t="s">
        <v>85</v>
      </c>
      <c r="Y455" s="92" t="s">
        <v>85</v>
      </c>
      <c r="Z455" s="92" t="s">
        <v>85</v>
      </c>
      <c r="AA455" s="92" t="s">
        <v>85</v>
      </c>
      <c r="AB455" s="92" t="s">
        <v>85</v>
      </c>
      <c r="AC455" s="92">
        <v>24.6</v>
      </c>
      <c r="AD455" s="92">
        <v>71.900000000000006</v>
      </c>
      <c r="AE455" s="92" t="s">
        <v>85</v>
      </c>
      <c r="AF455" s="92" t="s">
        <v>85</v>
      </c>
      <c r="AG455" s="92" t="s">
        <v>85</v>
      </c>
      <c r="AH455" s="92" t="s">
        <v>85</v>
      </c>
      <c r="AI455" t="s">
        <v>85</v>
      </c>
      <c r="AJ455" s="52">
        <v>1</v>
      </c>
      <c r="AK455" s="52">
        <v>2</v>
      </c>
      <c r="AL455" s="165">
        <v>2.23</v>
      </c>
      <c r="AM455" s="165">
        <v>0.125</v>
      </c>
      <c r="AN455" s="165">
        <v>3</v>
      </c>
      <c r="AO455" s="92"/>
      <c r="AP455" s="92"/>
      <c r="AQ455" s="93">
        <f>AM455*I455+AL455</f>
        <v>4.6912500000000001</v>
      </c>
      <c r="AR455" s="93">
        <f>0.1*AQ455</f>
        <v>0.46912500000000001</v>
      </c>
      <c r="AS455" s="94">
        <f>AJ455*3+0.25*AK455</f>
        <v>3.5</v>
      </c>
      <c r="AT455" s="94">
        <f>SUM(AQ455:AS455)/4</f>
        <v>2.16509375</v>
      </c>
      <c r="AU455" s="93">
        <f>10068.2*J455*POWER(10,-6)</f>
        <v>0.19824285800000002</v>
      </c>
      <c r="AV455" s="94">
        <f t="shared" ref="AV455:AV460" si="756">AU455+AT455+AS455+AR455+AQ455</f>
        <v>11.023711607999999</v>
      </c>
      <c r="AW455" s="95">
        <f>AJ455*H455</f>
        <v>1.3160000000000001E-5</v>
      </c>
      <c r="AX455" s="95">
        <f>H455*AK455</f>
        <v>2.6320000000000002E-5</v>
      </c>
      <c r="AY455" s="95">
        <f>H455*AV455</f>
        <v>1.4507204476127999E-4</v>
      </c>
    </row>
    <row r="456" spans="1:51" ht="15" thickBot="1" x14ac:dyDescent="0.35">
      <c r="A456" s="48" t="s">
        <v>890</v>
      </c>
      <c r="B456" s="48" t="str">
        <f>B455</f>
        <v>Трубопровод жидкой серы Рег. №ТТ-464</v>
      </c>
      <c r="C456" s="179" t="s">
        <v>399</v>
      </c>
      <c r="D456" s="49" t="s">
        <v>400</v>
      </c>
      <c r="E456" s="167">
        <f>E455</f>
        <v>9.9999999999999995E-8</v>
      </c>
      <c r="F456" s="168">
        <f>F455</f>
        <v>658</v>
      </c>
      <c r="G456" s="48">
        <v>0.04</v>
      </c>
      <c r="H456" s="50">
        <f t="shared" ref="H456:H460" si="757">E456*F456*G456</f>
        <v>2.632E-6</v>
      </c>
      <c r="I456" s="162">
        <f>I455</f>
        <v>19.690000000000001</v>
      </c>
      <c r="J456" s="162">
        <f>I455</f>
        <v>19.690000000000001</v>
      </c>
      <c r="K456" s="172" t="s">
        <v>185</v>
      </c>
      <c r="L456" s="177">
        <v>0</v>
      </c>
      <c r="M456" s="92" t="str">
        <f t="shared" si="754"/>
        <v>С455</v>
      </c>
      <c r="N456" s="92" t="str">
        <f t="shared" si="754"/>
        <v>Трубопровод жидкой серы Рег. №ТТ-464</v>
      </c>
      <c r="O456" s="92" t="str">
        <f t="shared" si="755"/>
        <v>Полное-пожар+токси</v>
      </c>
      <c r="P456" s="92">
        <v>17.8</v>
      </c>
      <c r="Q456" s="92">
        <v>24.6</v>
      </c>
      <c r="R456" s="92">
        <v>35</v>
      </c>
      <c r="S456" s="92">
        <v>65</v>
      </c>
      <c r="T456" s="92" t="s">
        <v>85</v>
      </c>
      <c r="U456" s="92" t="s">
        <v>85</v>
      </c>
      <c r="V456" s="92" t="s">
        <v>85</v>
      </c>
      <c r="W456" s="92" t="s">
        <v>85</v>
      </c>
      <c r="X456" s="92" t="s">
        <v>85</v>
      </c>
      <c r="Y456" s="92" t="s">
        <v>85</v>
      </c>
      <c r="Z456" s="92" t="s">
        <v>85</v>
      </c>
      <c r="AA456" s="92" t="s">
        <v>85</v>
      </c>
      <c r="AB456" s="92" t="s">
        <v>85</v>
      </c>
      <c r="AC456" s="92">
        <v>24.6</v>
      </c>
      <c r="AD456" s="92">
        <v>71.900000000000006</v>
      </c>
      <c r="AE456" s="92" t="s">
        <v>85</v>
      </c>
      <c r="AF456" s="92" t="s">
        <v>85</v>
      </c>
      <c r="AG456" s="92" t="s">
        <v>85</v>
      </c>
      <c r="AH456" s="92" t="s">
        <v>85</v>
      </c>
      <c r="AI456" t="s">
        <v>85</v>
      </c>
      <c r="AJ456" s="52">
        <v>2</v>
      </c>
      <c r="AK456" s="52">
        <v>2</v>
      </c>
      <c r="AL456" s="92">
        <f>AL455</f>
        <v>2.23</v>
      </c>
      <c r="AM456" s="92">
        <f>AM455</f>
        <v>0.125</v>
      </c>
      <c r="AN456" s="92">
        <f>AN455</f>
        <v>3</v>
      </c>
      <c r="AO456" s="92"/>
      <c r="AP456" s="92"/>
      <c r="AQ456" s="93">
        <f>AM456*I456+AL456</f>
        <v>4.6912500000000001</v>
      </c>
      <c r="AR456" s="93">
        <f t="shared" ref="AR456:AR460" si="758">0.1*AQ456</f>
        <v>0.46912500000000001</v>
      </c>
      <c r="AS456" s="94">
        <f t="shared" ref="AS456:AS460" si="759">AJ456*3+0.25*AK456</f>
        <v>6.5</v>
      </c>
      <c r="AT456" s="94">
        <f t="shared" ref="AT456:AT460" si="760">SUM(AQ456:AS456)/4</f>
        <v>2.91509375</v>
      </c>
      <c r="AU456" s="93">
        <f>10068.2*J456*POWER(10,-6)*10</f>
        <v>1.9824285800000001</v>
      </c>
      <c r="AV456" s="94">
        <f t="shared" si="756"/>
        <v>16.557897330000003</v>
      </c>
      <c r="AW456" s="95">
        <f t="shared" ref="AW456:AW460" si="761">AJ456*H456</f>
        <v>5.2639999999999999E-6</v>
      </c>
      <c r="AX456" s="95">
        <f t="shared" ref="AX456:AX460" si="762">H456*AK456</f>
        <v>5.2639999999999999E-6</v>
      </c>
      <c r="AY456" s="95">
        <f t="shared" ref="AY456:AY460" si="763">H456*AV456</f>
        <v>4.3580385772560007E-5</v>
      </c>
    </row>
    <row r="457" spans="1:51" x14ac:dyDescent="0.3">
      <c r="A457" s="48" t="s">
        <v>891</v>
      </c>
      <c r="B457" s="48" t="str">
        <f>B455</f>
        <v>Трубопровод жидкой серы Рег. №ТТ-464</v>
      </c>
      <c r="C457" s="179" t="s">
        <v>170</v>
      </c>
      <c r="D457" s="49" t="s">
        <v>61</v>
      </c>
      <c r="E457" s="167">
        <f>E455</f>
        <v>9.9999999999999995E-8</v>
      </c>
      <c r="F457" s="168">
        <f>F455</f>
        <v>658</v>
      </c>
      <c r="G457" s="48">
        <v>0.76</v>
      </c>
      <c r="H457" s="50">
        <f t="shared" si="757"/>
        <v>5.0008E-5</v>
      </c>
      <c r="I457" s="162">
        <f>I455</f>
        <v>19.690000000000001</v>
      </c>
      <c r="J457" s="48">
        <v>0</v>
      </c>
      <c r="K457" s="172" t="s">
        <v>186</v>
      </c>
      <c r="L457" s="177">
        <v>0</v>
      </c>
      <c r="M457" s="92" t="str">
        <f t="shared" si="754"/>
        <v>С456</v>
      </c>
      <c r="N457" s="92" t="str">
        <f t="shared" si="754"/>
        <v>Трубопровод жидкой серы Рег. №ТТ-464</v>
      </c>
      <c r="O457" s="92" t="str">
        <f t="shared" si="755"/>
        <v>Полное-ликвидация</v>
      </c>
      <c r="P457" s="92" t="s">
        <v>85</v>
      </c>
      <c r="Q457" s="92" t="s">
        <v>85</v>
      </c>
      <c r="R457" s="92" t="s">
        <v>85</v>
      </c>
      <c r="S457" s="92" t="s">
        <v>85</v>
      </c>
      <c r="T457" s="92" t="s">
        <v>85</v>
      </c>
      <c r="U457" s="92" t="s">
        <v>85</v>
      </c>
      <c r="V457" s="92" t="s">
        <v>85</v>
      </c>
      <c r="W457" s="92" t="s">
        <v>85</v>
      </c>
      <c r="X457" s="92" t="s">
        <v>85</v>
      </c>
      <c r="Y457" s="92" t="s">
        <v>85</v>
      </c>
      <c r="Z457" s="92" t="s">
        <v>85</v>
      </c>
      <c r="AA457" s="92" t="s">
        <v>85</v>
      </c>
      <c r="AB457" s="92" t="s">
        <v>85</v>
      </c>
      <c r="AC457" s="92" t="s">
        <v>85</v>
      </c>
      <c r="AD457" s="92" t="s">
        <v>85</v>
      </c>
      <c r="AE457" s="92" t="s">
        <v>85</v>
      </c>
      <c r="AF457" s="92" t="s">
        <v>85</v>
      </c>
      <c r="AG457" s="92" t="s">
        <v>85</v>
      </c>
      <c r="AH457" s="92" t="s">
        <v>85</v>
      </c>
      <c r="AI457" t="s">
        <v>85</v>
      </c>
      <c r="AJ457" s="92">
        <v>0</v>
      </c>
      <c r="AK457" s="92">
        <v>0</v>
      </c>
      <c r="AL457" s="92">
        <f>AL455</f>
        <v>2.23</v>
      </c>
      <c r="AM457" s="92">
        <f>AM455</f>
        <v>0.125</v>
      </c>
      <c r="AN457" s="92">
        <f>AN455</f>
        <v>3</v>
      </c>
      <c r="AO457" s="92"/>
      <c r="AP457" s="92"/>
      <c r="AQ457" s="93">
        <f>AM457*I457*0.1+AL457</f>
        <v>2.4761250000000001</v>
      </c>
      <c r="AR457" s="93">
        <f t="shared" si="758"/>
        <v>0.24761250000000001</v>
      </c>
      <c r="AS457" s="94">
        <f t="shared" si="759"/>
        <v>0</v>
      </c>
      <c r="AT457" s="94">
        <f t="shared" si="760"/>
        <v>0.68093437500000009</v>
      </c>
      <c r="AU457" s="93">
        <f>1333*J456*POWER(10,-6)</f>
        <v>2.6246769999999999E-2</v>
      </c>
      <c r="AV457" s="94">
        <f t="shared" si="756"/>
        <v>3.4309186450000002</v>
      </c>
      <c r="AW457" s="95">
        <f t="shared" si="761"/>
        <v>0</v>
      </c>
      <c r="AX457" s="95">
        <f t="shared" si="762"/>
        <v>0</v>
      </c>
      <c r="AY457" s="95">
        <f t="shared" si="763"/>
        <v>1.7157337959916E-4</v>
      </c>
    </row>
    <row r="458" spans="1:51" x14ac:dyDescent="0.3">
      <c r="A458" s="48" t="s">
        <v>892</v>
      </c>
      <c r="B458" s="48" t="str">
        <f>B455</f>
        <v>Трубопровод жидкой серы Рег. №ТТ-464</v>
      </c>
      <c r="C458" s="179" t="s">
        <v>401</v>
      </c>
      <c r="D458" s="49" t="s">
        <v>400</v>
      </c>
      <c r="E458" s="166">
        <v>4.9999999999999998E-7</v>
      </c>
      <c r="F458" s="168">
        <f>F455</f>
        <v>658</v>
      </c>
      <c r="G458" s="48">
        <v>0.2</v>
      </c>
      <c r="H458" s="50">
        <f t="shared" si="757"/>
        <v>6.58E-5</v>
      </c>
      <c r="I458" s="162">
        <f>0.15*I455</f>
        <v>2.9535</v>
      </c>
      <c r="J458" s="162">
        <f>I458</f>
        <v>2.9535</v>
      </c>
      <c r="K458" s="174" t="s">
        <v>188</v>
      </c>
      <c r="L458" s="178">
        <v>0</v>
      </c>
      <c r="M458" s="92" t="str">
        <f t="shared" si="754"/>
        <v>С457</v>
      </c>
      <c r="N458" s="92" t="str">
        <f t="shared" si="754"/>
        <v>Трубопровод жидкой серы Рег. №ТТ-464</v>
      </c>
      <c r="O458" s="92" t="str">
        <f t="shared" si="755"/>
        <v>Полное-пожар+токси</v>
      </c>
      <c r="P458" s="92">
        <v>12.2</v>
      </c>
      <c r="Q458" s="92">
        <v>16</v>
      </c>
      <c r="R458" s="92">
        <v>21.7</v>
      </c>
      <c r="S458" s="92">
        <v>39</v>
      </c>
      <c r="T458" s="92" t="s">
        <v>85</v>
      </c>
      <c r="U458" s="92" t="s">
        <v>85</v>
      </c>
      <c r="V458" s="92" t="s">
        <v>85</v>
      </c>
      <c r="W458" s="92" t="s">
        <v>85</v>
      </c>
      <c r="X458" s="92" t="s">
        <v>85</v>
      </c>
      <c r="Y458" s="92" t="s">
        <v>85</v>
      </c>
      <c r="Z458" s="92" t="s">
        <v>85</v>
      </c>
      <c r="AA458" s="92" t="s">
        <v>85</v>
      </c>
      <c r="AB458" s="92" t="s">
        <v>85</v>
      </c>
      <c r="AC458" s="92">
        <v>3.7</v>
      </c>
      <c r="AD458" s="92">
        <v>10.8</v>
      </c>
      <c r="AE458" s="92" t="s">
        <v>85</v>
      </c>
      <c r="AF458" s="92" t="s">
        <v>85</v>
      </c>
      <c r="AG458" s="92" t="s">
        <v>85</v>
      </c>
      <c r="AH458" s="92" t="s">
        <v>85</v>
      </c>
      <c r="AI458" t="s">
        <v>85</v>
      </c>
      <c r="AJ458" s="92">
        <v>0</v>
      </c>
      <c r="AK458" s="92">
        <v>2</v>
      </c>
      <c r="AL458" s="92">
        <f>0.1*$AL$2</f>
        <v>0.25</v>
      </c>
      <c r="AM458" s="92">
        <f>AM455</f>
        <v>0.125</v>
      </c>
      <c r="AN458" s="92">
        <f>ROUNDUP(AN455/3,0)</f>
        <v>1</v>
      </c>
      <c r="AO458" s="92"/>
      <c r="AP458" s="92"/>
      <c r="AQ458" s="93">
        <f>AM458*I458+AL458</f>
        <v>0.6191875</v>
      </c>
      <c r="AR458" s="93">
        <f t="shared" si="758"/>
        <v>6.1918750000000002E-2</v>
      </c>
      <c r="AS458" s="94">
        <f t="shared" si="759"/>
        <v>0.5</v>
      </c>
      <c r="AT458" s="94">
        <f t="shared" si="760"/>
        <v>0.29527656250000001</v>
      </c>
      <c r="AU458" s="93">
        <f>10068.2*J458*POWER(10,-6)</f>
        <v>2.9736428700000001E-2</v>
      </c>
      <c r="AV458" s="94">
        <f t="shared" si="756"/>
        <v>1.5061192412</v>
      </c>
      <c r="AW458" s="95">
        <f t="shared" si="761"/>
        <v>0</v>
      </c>
      <c r="AX458" s="95">
        <f t="shared" si="762"/>
        <v>1.316E-4</v>
      </c>
      <c r="AY458" s="95">
        <f t="shared" si="763"/>
        <v>9.9102646070959997E-5</v>
      </c>
    </row>
    <row r="459" spans="1:51" x14ac:dyDescent="0.3">
      <c r="A459" s="48" t="s">
        <v>893</v>
      </c>
      <c r="B459" s="48" t="str">
        <f>B455</f>
        <v>Трубопровод жидкой серы Рег. №ТТ-464</v>
      </c>
      <c r="C459" s="179" t="s">
        <v>402</v>
      </c>
      <c r="D459" s="49" t="s">
        <v>400</v>
      </c>
      <c r="E459" s="167">
        <f>E458</f>
        <v>4.9999999999999998E-7</v>
      </c>
      <c r="F459" s="168">
        <f>F455</f>
        <v>658</v>
      </c>
      <c r="G459" s="48">
        <v>0.04</v>
      </c>
      <c r="H459" s="50">
        <f t="shared" si="757"/>
        <v>1.3159999999999999E-5</v>
      </c>
      <c r="I459" s="162">
        <f>0.15*I455</f>
        <v>2.9535</v>
      </c>
      <c r="J459" s="162">
        <f>I458</f>
        <v>2.9535</v>
      </c>
      <c r="K459" s="174" t="s">
        <v>189</v>
      </c>
      <c r="L459" s="178">
        <v>0</v>
      </c>
      <c r="M459" s="92" t="str">
        <f t="shared" si="754"/>
        <v>С458</v>
      </c>
      <c r="N459" s="92" t="str">
        <f t="shared" si="754"/>
        <v>Трубопровод жидкой серы Рег. №ТТ-464</v>
      </c>
      <c r="O459" s="92" t="str">
        <f t="shared" si="755"/>
        <v>Полное-пожар+токси</v>
      </c>
      <c r="P459" s="92">
        <v>12.2</v>
      </c>
      <c r="Q459" s="92">
        <v>16</v>
      </c>
      <c r="R459" s="92">
        <v>21.7</v>
      </c>
      <c r="S459" s="92">
        <v>39</v>
      </c>
      <c r="T459" s="92" t="s">
        <v>85</v>
      </c>
      <c r="U459" s="92" t="s">
        <v>85</v>
      </c>
      <c r="V459" s="92" t="s">
        <v>85</v>
      </c>
      <c r="W459" s="92" t="s">
        <v>85</v>
      </c>
      <c r="X459" s="92" t="s">
        <v>85</v>
      </c>
      <c r="Y459" s="92" t="s">
        <v>85</v>
      </c>
      <c r="Z459" s="92" t="s">
        <v>85</v>
      </c>
      <c r="AA459" s="92" t="s">
        <v>85</v>
      </c>
      <c r="AB459" s="92" t="s">
        <v>85</v>
      </c>
      <c r="AC459" s="92">
        <v>3.7</v>
      </c>
      <c r="AD459" s="92">
        <v>10.8</v>
      </c>
      <c r="AE459" s="92" t="s">
        <v>85</v>
      </c>
      <c r="AF459" s="92" t="s">
        <v>85</v>
      </c>
      <c r="AG459" s="92" t="s">
        <v>85</v>
      </c>
      <c r="AH459" s="92" t="s">
        <v>85</v>
      </c>
      <c r="AI459" t="s">
        <v>85</v>
      </c>
      <c r="AJ459" s="92">
        <v>0</v>
      </c>
      <c r="AK459" s="92">
        <v>1</v>
      </c>
      <c r="AL459" s="92">
        <f>0.1*$AL$2</f>
        <v>0.25</v>
      </c>
      <c r="AM459" s="92">
        <f>AM455</f>
        <v>0.125</v>
      </c>
      <c r="AN459" s="92">
        <f>ROUNDUP(AN455/3,0)</f>
        <v>1</v>
      </c>
      <c r="AO459" s="92"/>
      <c r="AP459" s="92"/>
      <c r="AQ459" s="93">
        <f t="shared" ref="AQ459" si="764">AM459*I459+AL459</f>
        <v>0.6191875</v>
      </c>
      <c r="AR459" s="93">
        <f t="shared" si="758"/>
        <v>6.1918750000000002E-2</v>
      </c>
      <c r="AS459" s="94">
        <f t="shared" si="759"/>
        <v>0.25</v>
      </c>
      <c r="AT459" s="94">
        <f t="shared" si="760"/>
        <v>0.23277656250000001</v>
      </c>
      <c r="AU459" s="93">
        <f>10068.2*J459*POWER(10,-6)*10</f>
        <v>0.297364287</v>
      </c>
      <c r="AV459" s="94">
        <f t="shared" si="756"/>
        <v>1.4612470995</v>
      </c>
      <c r="AW459" s="95">
        <f t="shared" si="761"/>
        <v>0</v>
      </c>
      <c r="AX459" s="95">
        <f t="shared" si="762"/>
        <v>1.3159999999999999E-5</v>
      </c>
      <c r="AY459" s="95">
        <f t="shared" si="763"/>
        <v>1.9230011829419999E-5</v>
      </c>
    </row>
    <row r="460" spans="1:51" ht="15" thickBot="1" x14ac:dyDescent="0.35">
      <c r="A460" s="48" t="s">
        <v>894</v>
      </c>
      <c r="B460" s="48" t="str">
        <f>B455</f>
        <v>Трубопровод жидкой серы Рег. №ТТ-464</v>
      </c>
      <c r="C460" s="179" t="s">
        <v>173</v>
      </c>
      <c r="D460" s="49" t="s">
        <v>62</v>
      </c>
      <c r="E460" s="167">
        <f>E458</f>
        <v>4.9999999999999998E-7</v>
      </c>
      <c r="F460" s="168">
        <f>F455</f>
        <v>658</v>
      </c>
      <c r="G460" s="48">
        <v>0.76</v>
      </c>
      <c r="H460" s="50">
        <f t="shared" si="757"/>
        <v>2.5003999999999998E-4</v>
      </c>
      <c r="I460" s="162">
        <f>0.15*I455</f>
        <v>2.9535</v>
      </c>
      <c r="J460" s="48">
        <v>0</v>
      </c>
      <c r="K460" s="175" t="s">
        <v>200</v>
      </c>
      <c r="L460" s="181">
        <v>23</v>
      </c>
      <c r="M460" s="92" t="str">
        <f t="shared" si="754"/>
        <v>С459</v>
      </c>
      <c r="N460" s="92" t="str">
        <f t="shared" si="754"/>
        <v>Трубопровод жидкой серы Рег. №ТТ-464</v>
      </c>
      <c r="O460" s="92" t="str">
        <f t="shared" si="755"/>
        <v>Частичное-ликвидация</v>
      </c>
      <c r="P460" s="92" t="s">
        <v>85</v>
      </c>
      <c r="Q460" s="92" t="s">
        <v>85</v>
      </c>
      <c r="R460" s="92" t="s">
        <v>85</v>
      </c>
      <c r="S460" s="92" t="s">
        <v>85</v>
      </c>
      <c r="T460" s="92" t="s">
        <v>85</v>
      </c>
      <c r="U460" s="92" t="s">
        <v>85</v>
      </c>
      <c r="V460" s="92" t="s">
        <v>85</v>
      </c>
      <c r="W460" s="92" t="s">
        <v>85</v>
      </c>
      <c r="X460" s="92" t="s">
        <v>85</v>
      </c>
      <c r="Y460" s="92" t="s">
        <v>85</v>
      </c>
      <c r="Z460" s="92" t="s">
        <v>85</v>
      </c>
      <c r="AA460" s="92" t="s">
        <v>85</v>
      </c>
      <c r="AB460" s="92" t="s">
        <v>85</v>
      </c>
      <c r="AC460" s="92" t="s">
        <v>85</v>
      </c>
      <c r="AD460" s="92" t="s">
        <v>85</v>
      </c>
      <c r="AE460" s="92" t="s">
        <v>85</v>
      </c>
      <c r="AF460" s="92" t="s">
        <v>85</v>
      </c>
      <c r="AG460" s="92" t="s">
        <v>85</v>
      </c>
      <c r="AH460" s="92" t="s">
        <v>85</v>
      </c>
      <c r="AI460" t="s">
        <v>85</v>
      </c>
      <c r="AJ460" s="92">
        <v>0</v>
      </c>
      <c r="AK460" s="92">
        <v>0</v>
      </c>
      <c r="AL460" s="92">
        <f>0.1*$AL$2</f>
        <v>0.25</v>
      </c>
      <c r="AM460" s="92">
        <f>AM455</f>
        <v>0.125</v>
      </c>
      <c r="AN460" s="92">
        <f>ROUNDUP(AN455/3,0)</f>
        <v>1</v>
      </c>
      <c r="AO460" s="92"/>
      <c r="AP460" s="92"/>
      <c r="AQ460" s="93">
        <f>AM460*I460*0.1+AL460</f>
        <v>0.28691875</v>
      </c>
      <c r="AR460" s="93">
        <f t="shared" si="758"/>
        <v>2.8691875000000002E-2</v>
      </c>
      <c r="AS460" s="94">
        <f t="shared" si="759"/>
        <v>0</v>
      </c>
      <c r="AT460" s="94">
        <f t="shared" si="760"/>
        <v>7.8902656249999994E-2</v>
      </c>
      <c r="AU460" s="93">
        <f>1333*J459*POWER(10,-6)</f>
        <v>3.9370155E-3</v>
      </c>
      <c r="AV460" s="94">
        <f t="shared" si="756"/>
        <v>0.39845029674999999</v>
      </c>
      <c r="AW460" s="95">
        <f t="shared" si="761"/>
        <v>0</v>
      </c>
      <c r="AX460" s="95">
        <f t="shared" si="762"/>
        <v>0</v>
      </c>
      <c r="AY460" s="95">
        <f t="shared" si="763"/>
        <v>9.9628512199369997E-5</v>
      </c>
    </row>
    <row r="461" spans="1:51" s="192" customFormat="1" ht="42.6" thickBot="1" x14ac:dyDescent="0.35">
      <c r="A461" s="48" t="s">
        <v>895</v>
      </c>
      <c r="B461" s="332" t="s">
        <v>405</v>
      </c>
      <c r="C461" s="184" t="s">
        <v>205</v>
      </c>
      <c r="D461" s="185" t="s">
        <v>60</v>
      </c>
      <c r="E461" s="186">
        <v>9.9999999999999995E-7</v>
      </c>
      <c r="F461" s="183">
        <v>1</v>
      </c>
      <c r="G461" s="182">
        <v>0.1</v>
      </c>
      <c r="H461" s="187">
        <f t="shared" ref="H461:H466" si="765">E461*F461*G461</f>
        <v>9.9999999999999995E-8</v>
      </c>
      <c r="I461" s="188">
        <v>38.89</v>
      </c>
      <c r="J461" s="189">
        <f>I461</f>
        <v>38.89</v>
      </c>
      <c r="K461" s="190" t="s">
        <v>184</v>
      </c>
      <c r="L461" s="191">
        <f>I461*20</f>
        <v>777.8</v>
      </c>
      <c r="M461" s="192" t="str">
        <f t="shared" ref="M461:N466" si="766">A461</f>
        <v>С460</v>
      </c>
      <c r="N461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1" s="192" t="str">
        <f t="shared" ref="O461:O466" si="767">D461</f>
        <v>Полное-пожар</v>
      </c>
      <c r="P461" s="192">
        <v>20.8</v>
      </c>
      <c r="Q461" s="192">
        <v>28.9</v>
      </c>
      <c r="R461" s="192">
        <v>41.6</v>
      </c>
      <c r="S461" s="192">
        <v>77.900000000000006</v>
      </c>
      <c r="T461" s="192" t="s">
        <v>85</v>
      </c>
      <c r="U461" s="192" t="s">
        <v>85</v>
      </c>
      <c r="V461" s="192" t="s">
        <v>85</v>
      </c>
      <c r="W461" s="192" t="s">
        <v>85</v>
      </c>
      <c r="X461" s="192" t="s">
        <v>85</v>
      </c>
      <c r="Y461" s="192" t="s">
        <v>85</v>
      </c>
      <c r="Z461" s="192" t="s">
        <v>85</v>
      </c>
      <c r="AA461" s="192" t="s">
        <v>85</v>
      </c>
      <c r="AB461" s="192" t="s">
        <v>85</v>
      </c>
      <c r="AC461" s="192" t="s">
        <v>85</v>
      </c>
      <c r="AD461" s="192" t="s">
        <v>85</v>
      </c>
      <c r="AE461" s="192" t="s">
        <v>85</v>
      </c>
      <c r="AF461" s="192" t="s">
        <v>85</v>
      </c>
      <c r="AG461" s="192" t="s">
        <v>85</v>
      </c>
      <c r="AH461" s="192" t="s">
        <v>85</v>
      </c>
      <c r="AI461" s="192" t="s">
        <v>85</v>
      </c>
      <c r="AJ461" s="193">
        <v>1</v>
      </c>
      <c r="AK461" s="193">
        <v>2</v>
      </c>
      <c r="AL461" s="194">
        <v>1.9</v>
      </c>
      <c r="AM461" s="194">
        <v>2.7E-2</v>
      </c>
      <c r="AN461" s="194">
        <v>3</v>
      </c>
      <c r="AQ461" s="195">
        <f>AM461*I461+AL461</f>
        <v>2.9500299999999999</v>
      </c>
      <c r="AR461" s="195">
        <f>0.1*AQ461</f>
        <v>0.29500300000000002</v>
      </c>
      <c r="AS461" s="196">
        <f>AJ461*3+0.25*AK461</f>
        <v>3.5</v>
      </c>
      <c r="AT461" s="196">
        <f>SUM(AQ461:AS461)/4</f>
        <v>1.6862582499999998</v>
      </c>
      <c r="AU461" s="195">
        <f>10068.2*J461*POWER(10,-6)</f>
        <v>0.39155229799999997</v>
      </c>
      <c r="AV461" s="196">
        <f t="shared" ref="AV461:AV466" si="768">AU461+AT461+AS461+AR461+AQ461</f>
        <v>8.8228435480000016</v>
      </c>
      <c r="AW461" s="197">
        <f>AJ461*H461</f>
        <v>9.9999999999999995E-8</v>
      </c>
      <c r="AX461" s="197">
        <f>H461*AK461</f>
        <v>1.9999999999999999E-7</v>
      </c>
      <c r="AY461" s="197">
        <f>H461*AV461</f>
        <v>8.8228435480000007E-7</v>
      </c>
    </row>
    <row r="462" spans="1:51" s="343" customFormat="1" ht="15" thickBot="1" x14ac:dyDescent="0.35">
      <c r="A462" s="48" t="s">
        <v>896</v>
      </c>
      <c r="B462" s="333" t="str">
        <f>B461</f>
        <v>Испарительная емкость насыщенного амина поз. Е-411
Рег. №ТО-49(У) Учетный номер – №43-20-4583 ОК(НХС) Заводской № CN-057-13</v>
      </c>
      <c r="C462" s="334" t="s">
        <v>206</v>
      </c>
      <c r="D462" s="335" t="s">
        <v>63</v>
      </c>
      <c r="E462" s="336">
        <f>E461</f>
        <v>9.9999999999999995E-7</v>
      </c>
      <c r="F462" s="337">
        <f>F461</f>
        <v>1</v>
      </c>
      <c r="G462" s="333">
        <v>0.18000000000000002</v>
      </c>
      <c r="H462" s="338">
        <f t="shared" si="765"/>
        <v>1.8000000000000002E-7</v>
      </c>
      <c r="I462" s="339">
        <f>I461</f>
        <v>38.89</v>
      </c>
      <c r="J462" s="340">
        <v>0.36</v>
      </c>
      <c r="K462" s="341" t="s">
        <v>185</v>
      </c>
      <c r="L462" s="342">
        <v>0</v>
      </c>
      <c r="M462" s="343" t="str">
        <f t="shared" si="766"/>
        <v>С461</v>
      </c>
      <c r="N462" s="343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2" s="343" t="str">
        <f t="shared" si="767"/>
        <v>Полное-взрыв</v>
      </c>
      <c r="P462" s="343" t="s">
        <v>85</v>
      </c>
      <c r="Q462" s="343" t="s">
        <v>85</v>
      </c>
      <c r="R462" s="343" t="s">
        <v>85</v>
      </c>
      <c r="S462" s="343" t="s">
        <v>85</v>
      </c>
      <c r="T462" s="343">
        <v>0</v>
      </c>
      <c r="U462" s="343">
        <v>0</v>
      </c>
      <c r="V462" s="343">
        <v>66.099999999999994</v>
      </c>
      <c r="W462" s="343">
        <v>180.1</v>
      </c>
      <c r="X462" s="343">
        <v>308.10000000000002</v>
      </c>
      <c r="Y462" s="343" t="s">
        <v>85</v>
      </c>
      <c r="Z462" s="343" t="s">
        <v>85</v>
      </c>
      <c r="AA462" s="343" t="s">
        <v>85</v>
      </c>
      <c r="AB462" s="343" t="s">
        <v>85</v>
      </c>
      <c r="AC462" s="343" t="s">
        <v>85</v>
      </c>
      <c r="AD462" s="343" t="s">
        <v>85</v>
      </c>
      <c r="AE462" s="343" t="s">
        <v>85</v>
      </c>
      <c r="AF462" s="343" t="s">
        <v>85</v>
      </c>
      <c r="AG462" s="343" t="s">
        <v>85</v>
      </c>
      <c r="AH462" s="343" t="s">
        <v>85</v>
      </c>
      <c r="AI462" s="343" t="s">
        <v>85</v>
      </c>
      <c r="AJ462" s="344">
        <v>3</v>
      </c>
      <c r="AK462" s="344">
        <v>2</v>
      </c>
      <c r="AL462" s="343">
        <f>AL461</f>
        <v>1.9</v>
      </c>
      <c r="AM462" s="343">
        <f>AM461</f>
        <v>2.7E-2</v>
      </c>
      <c r="AN462" s="343">
        <f>AN461</f>
        <v>3</v>
      </c>
      <c r="AQ462" s="345">
        <f>AM462*I462+AL462</f>
        <v>2.9500299999999999</v>
      </c>
      <c r="AR462" s="345">
        <f t="shared" ref="AR462:AR466" si="769">0.1*AQ462</f>
        <v>0.29500300000000002</v>
      </c>
      <c r="AS462" s="346">
        <f t="shared" ref="AS462:AS466" si="770">AJ462*3+0.25*AK462</f>
        <v>9.5</v>
      </c>
      <c r="AT462" s="346">
        <f t="shared" ref="AT462:AT466" si="771">SUM(AQ462:AS462)/4</f>
        <v>3.1862582499999998</v>
      </c>
      <c r="AU462" s="345">
        <f>10068.2*J462*POWER(10,-6)*10</f>
        <v>3.6245520000000003E-2</v>
      </c>
      <c r="AV462" s="346">
        <f t="shared" si="768"/>
        <v>15.967536769999999</v>
      </c>
      <c r="AW462" s="347">
        <f t="shared" ref="AW462:AW466" si="772">AJ462*H462</f>
        <v>5.4000000000000012E-7</v>
      </c>
      <c r="AX462" s="347">
        <f t="shared" ref="AX462:AX466" si="773">H462*AK462</f>
        <v>3.6000000000000005E-7</v>
      </c>
      <c r="AY462" s="347">
        <f t="shared" ref="AY462:AY466" si="774">H462*AV462</f>
        <v>2.8741566186000004E-6</v>
      </c>
    </row>
    <row r="463" spans="1:51" s="192" customFormat="1" x14ac:dyDescent="0.3">
      <c r="A463" s="48" t="s">
        <v>897</v>
      </c>
      <c r="B463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3" s="184" t="s">
        <v>207</v>
      </c>
      <c r="D463" s="185" t="s">
        <v>61</v>
      </c>
      <c r="E463" s="198">
        <f>E461</f>
        <v>9.9999999999999995E-7</v>
      </c>
      <c r="F463" s="199">
        <f>F461</f>
        <v>1</v>
      </c>
      <c r="G463" s="182">
        <v>0.72000000000000008</v>
      </c>
      <c r="H463" s="187">
        <f t="shared" si="765"/>
        <v>7.2000000000000009E-7</v>
      </c>
      <c r="I463" s="200">
        <f>I461</f>
        <v>38.89</v>
      </c>
      <c r="J463" s="202">
        <v>0</v>
      </c>
      <c r="K463" s="190" t="s">
        <v>186</v>
      </c>
      <c r="L463" s="191">
        <v>0</v>
      </c>
      <c r="M463" s="192" t="str">
        <f t="shared" si="766"/>
        <v>С462</v>
      </c>
      <c r="N463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3" s="192" t="str">
        <f t="shared" si="767"/>
        <v>Полное-ликвидация</v>
      </c>
      <c r="P463" s="192" t="s">
        <v>85</v>
      </c>
      <c r="Q463" s="192" t="s">
        <v>85</v>
      </c>
      <c r="R463" s="192" t="s">
        <v>85</v>
      </c>
      <c r="S463" s="192" t="s">
        <v>85</v>
      </c>
      <c r="T463" s="192" t="s">
        <v>85</v>
      </c>
      <c r="U463" s="192" t="s">
        <v>85</v>
      </c>
      <c r="V463" s="192" t="s">
        <v>85</v>
      </c>
      <c r="W463" s="192" t="s">
        <v>85</v>
      </c>
      <c r="X463" s="192" t="s">
        <v>85</v>
      </c>
      <c r="Y463" s="192" t="s">
        <v>85</v>
      </c>
      <c r="Z463" s="192" t="s">
        <v>85</v>
      </c>
      <c r="AA463" s="192" t="s">
        <v>85</v>
      </c>
      <c r="AB463" s="192" t="s">
        <v>85</v>
      </c>
      <c r="AC463" s="192" t="s">
        <v>85</v>
      </c>
      <c r="AD463" s="192" t="s">
        <v>85</v>
      </c>
      <c r="AE463" s="192" t="s">
        <v>85</v>
      </c>
      <c r="AF463" s="192" t="s">
        <v>85</v>
      </c>
      <c r="AG463" s="192" t="s">
        <v>85</v>
      </c>
      <c r="AH463" s="192" t="s">
        <v>85</v>
      </c>
      <c r="AI463" s="192" t="s">
        <v>85</v>
      </c>
      <c r="AJ463" s="192">
        <v>0</v>
      </c>
      <c r="AK463" s="192">
        <v>0</v>
      </c>
      <c r="AL463" s="192">
        <f>AL461</f>
        <v>1.9</v>
      </c>
      <c r="AM463" s="192">
        <f>AM461</f>
        <v>2.7E-2</v>
      </c>
      <c r="AN463" s="192">
        <f>AN461</f>
        <v>3</v>
      </c>
      <c r="AQ463" s="195">
        <f>AM463*I463*0.1+AL463</f>
        <v>2.0050029999999999</v>
      </c>
      <c r="AR463" s="195">
        <f t="shared" si="769"/>
        <v>0.20050029999999999</v>
      </c>
      <c r="AS463" s="196">
        <f t="shared" si="770"/>
        <v>0</v>
      </c>
      <c r="AT463" s="196">
        <f t="shared" si="771"/>
        <v>0.55137582499999993</v>
      </c>
      <c r="AU463" s="195">
        <f>1333*J462*POWER(10,-6)</f>
        <v>4.7987999999999997E-4</v>
      </c>
      <c r="AV463" s="196">
        <f t="shared" si="768"/>
        <v>2.7573590049999996</v>
      </c>
      <c r="AW463" s="197">
        <f t="shared" si="772"/>
        <v>0</v>
      </c>
      <c r="AX463" s="197">
        <f t="shared" si="773"/>
        <v>0</v>
      </c>
      <c r="AY463" s="197">
        <f t="shared" si="774"/>
        <v>1.9852984836E-6</v>
      </c>
    </row>
    <row r="464" spans="1:51" s="192" customFormat="1" x14ac:dyDescent="0.3">
      <c r="A464" s="48" t="s">
        <v>898</v>
      </c>
      <c r="B464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4" s="184" t="s">
        <v>208</v>
      </c>
      <c r="D464" s="185" t="s">
        <v>86</v>
      </c>
      <c r="E464" s="186">
        <v>1.0000000000000001E-5</v>
      </c>
      <c r="F464" s="199">
        <f>F461</f>
        <v>1</v>
      </c>
      <c r="G464" s="182">
        <v>0.1</v>
      </c>
      <c r="H464" s="187">
        <f t="shared" si="765"/>
        <v>1.0000000000000002E-6</v>
      </c>
      <c r="I464" s="200">
        <f>0.15*I461</f>
        <v>5.8334999999999999</v>
      </c>
      <c r="J464" s="189">
        <f>I464</f>
        <v>5.8334999999999999</v>
      </c>
      <c r="K464" s="203" t="s">
        <v>188</v>
      </c>
      <c r="L464" s="204">
        <v>45390</v>
      </c>
      <c r="M464" s="192" t="str">
        <f t="shared" si="766"/>
        <v>С463</v>
      </c>
      <c r="N464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4" s="192" t="str">
        <f t="shared" si="767"/>
        <v>Частичное-пожар</v>
      </c>
      <c r="P464" s="192">
        <v>14.1</v>
      </c>
      <c r="Q464" s="192">
        <v>18.7</v>
      </c>
      <c r="R464" s="192">
        <v>25.7</v>
      </c>
      <c r="S464" s="192">
        <v>46.3</v>
      </c>
      <c r="T464" s="192" t="s">
        <v>85</v>
      </c>
      <c r="U464" s="192" t="s">
        <v>85</v>
      </c>
      <c r="V464" s="192" t="s">
        <v>85</v>
      </c>
      <c r="W464" s="192" t="s">
        <v>85</v>
      </c>
      <c r="X464" s="192" t="s">
        <v>85</v>
      </c>
      <c r="Y464" s="192" t="s">
        <v>85</v>
      </c>
      <c r="Z464" s="192" t="s">
        <v>85</v>
      </c>
      <c r="AA464" s="192" t="s">
        <v>85</v>
      </c>
      <c r="AB464" s="192" t="s">
        <v>85</v>
      </c>
      <c r="AC464" s="192" t="s">
        <v>85</v>
      </c>
      <c r="AD464" s="192" t="s">
        <v>85</v>
      </c>
      <c r="AE464" s="192" t="s">
        <v>85</v>
      </c>
      <c r="AF464" s="192" t="s">
        <v>85</v>
      </c>
      <c r="AG464" s="192" t="s">
        <v>85</v>
      </c>
      <c r="AH464" s="192" t="s">
        <v>85</v>
      </c>
      <c r="AI464" s="192" t="s">
        <v>85</v>
      </c>
      <c r="AJ464" s="192">
        <v>0</v>
      </c>
      <c r="AK464" s="192">
        <v>2</v>
      </c>
      <c r="AL464" s="192">
        <f>0.1*$AL$2</f>
        <v>0.25</v>
      </c>
      <c r="AM464" s="192">
        <f>AM461</f>
        <v>2.7E-2</v>
      </c>
      <c r="AN464" s="192">
        <f>ROUNDUP(AN461/3,0)</f>
        <v>1</v>
      </c>
      <c r="AQ464" s="195">
        <f>AM464*I464+AL464</f>
        <v>0.40750449999999999</v>
      </c>
      <c r="AR464" s="195">
        <f t="shared" si="769"/>
        <v>4.0750450000000001E-2</v>
      </c>
      <c r="AS464" s="196">
        <f t="shared" si="770"/>
        <v>0.5</v>
      </c>
      <c r="AT464" s="196">
        <f t="shared" si="771"/>
        <v>0.23706373749999998</v>
      </c>
      <c r="AU464" s="195">
        <f>10068.2*J464*POWER(10,-6)</f>
        <v>5.8732844700000002E-2</v>
      </c>
      <c r="AV464" s="196">
        <f t="shared" si="768"/>
        <v>1.2440515321999999</v>
      </c>
      <c r="AW464" s="197">
        <f t="shared" si="772"/>
        <v>0</v>
      </c>
      <c r="AX464" s="197">
        <f t="shared" si="773"/>
        <v>2.0000000000000003E-6</v>
      </c>
      <c r="AY464" s="197">
        <f t="shared" si="774"/>
        <v>1.2440515322000002E-6</v>
      </c>
    </row>
    <row r="465" spans="1:51" s="192" customFormat="1" x14ac:dyDescent="0.3">
      <c r="A465" s="48" t="s">
        <v>899</v>
      </c>
      <c r="B465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5" s="184" t="s">
        <v>209</v>
      </c>
      <c r="D465" s="185" t="s">
        <v>174</v>
      </c>
      <c r="E465" s="198">
        <f>E464</f>
        <v>1.0000000000000001E-5</v>
      </c>
      <c r="F465" s="199">
        <f>F461</f>
        <v>1</v>
      </c>
      <c r="G465" s="182">
        <v>4.5000000000000005E-2</v>
      </c>
      <c r="H465" s="187">
        <f t="shared" si="765"/>
        <v>4.5000000000000009E-7</v>
      </c>
      <c r="I465" s="200">
        <f>0.15*I461</f>
        <v>5.8334999999999999</v>
      </c>
      <c r="J465" s="189">
        <f>0.15*J462</f>
        <v>5.3999999999999999E-2</v>
      </c>
      <c r="K465" s="203" t="s">
        <v>189</v>
      </c>
      <c r="L465" s="204">
        <v>3</v>
      </c>
      <c r="M465" s="192" t="str">
        <f t="shared" si="766"/>
        <v>С464</v>
      </c>
      <c r="N465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5" s="192" t="str">
        <f t="shared" si="767"/>
        <v>Частичное-пожар-вспышка</v>
      </c>
      <c r="P465" s="192" t="s">
        <v>85</v>
      </c>
      <c r="Q465" s="192" t="s">
        <v>85</v>
      </c>
      <c r="R465" s="192" t="s">
        <v>85</v>
      </c>
      <c r="S465" s="192" t="s">
        <v>85</v>
      </c>
      <c r="T465" s="192" t="s">
        <v>85</v>
      </c>
      <c r="U465" s="192" t="s">
        <v>85</v>
      </c>
      <c r="V465" s="192" t="s">
        <v>85</v>
      </c>
      <c r="W465" s="192" t="s">
        <v>85</v>
      </c>
      <c r="X465" s="192" t="s">
        <v>85</v>
      </c>
      <c r="Y465" s="192" t="s">
        <v>85</v>
      </c>
      <c r="Z465" s="192" t="s">
        <v>85</v>
      </c>
      <c r="AA465" s="192">
        <v>12.79</v>
      </c>
      <c r="AB465" s="192">
        <v>15.35</v>
      </c>
      <c r="AC465" s="192" t="s">
        <v>85</v>
      </c>
      <c r="AD465" s="192" t="s">
        <v>85</v>
      </c>
      <c r="AE465" s="192" t="s">
        <v>85</v>
      </c>
      <c r="AF465" s="192" t="s">
        <v>85</v>
      </c>
      <c r="AG465" s="192" t="s">
        <v>85</v>
      </c>
      <c r="AH465" s="192" t="s">
        <v>85</v>
      </c>
      <c r="AI465" s="192" t="s">
        <v>85</v>
      </c>
      <c r="AJ465" s="192">
        <v>0</v>
      </c>
      <c r="AK465" s="192">
        <v>1</v>
      </c>
      <c r="AL465" s="192">
        <f>0.1*$AL$2</f>
        <v>0.25</v>
      </c>
      <c r="AM465" s="192">
        <f>AM461</f>
        <v>2.7E-2</v>
      </c>
      <c r="AN465" s="192">
        <f>ROUNDUP(AN461/3,0)</f>
        <v>1</v>
      </c>
      <c r="AQ465" s="195">
        <f t="shared" ref="AQ465" si="775">AM465*I465+AL465</f>
        <v>0.40750449999999999</v>
      </c>
      <c r="AR465" s="195">
        <f t="shared" si="769"/>
        <v>4.0750450000000001E-2</v>
      </c>
      <c r="AS465" s="196">
        <f t="shared" si="770"/>
        <v>0.25</v>
      </c>
      <c r="AT465" s="196">
        <f t="shared" si="771"/>
        <v>0.17456373749999998</v>
      </c>
      <c r="AU465" s="195">
        <f>10068.2*J465*POWER(10,-6)*10</f>
        <v>5.4368280000000003E-3</v>
      </c>
      <c r="AV465" s="196">
        <f t="shared" si="768"/>
        <v>0.87825551550000003</v>
      </c>
      <c r="AW465" s="197">
        <f t="shared" si="772"/>
        <v>0</v>
      </c>
      <c r="AX465" s="197">
        <f t="shared" si="773"/>
        <v>4.5000000000000009E-7</v>
      </c>
      <c r="AY465" s="197">
        <f t="shared" si="774"/>
        <v>3.9521498197500011E-7</v>
      </c>
    </row>
    <row r="466" spans="1:51" s="192" customFormat="1" ht="15" thickBot="1" x14ac:dyDescent="0.35">
      <c r="A466" s="48" t="s">
        <v>900</v>
      </c>
      <c r="B466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6" s="184" t="s">
        <v>210</v>
      </c>
      <c r="D466" s="185" t="s">
        <v>62</v>
      </c>
      <c r="E466" s="198">
        <f>E464</f>
        <v>1.0000000000000001E-5</v>
      </c>
      <c r="F466" s="199">
        <f>F461</f>
        <v>1</v>
      </c>
      <c r="G466" s="182">
        <v>0.85499999999999998</v>
      </c>
      <c r="H466" s="187">
        <f t="shared" si="765"/>
        <v>8.5500000000000011E-6</v>
      </c>
      <c r="I466" s="200">
        <f>0.15*I461</f>
        <v>5.8334999999999999</v>
      </c>
      <c r="J466" s="202">
        <v>0</v>
      </c>
      <c r="K466" s="205" t="s">
        <v>200</v>
      </c>
      <c r="L466" s="205">
        <v>9</v>
      </c>
      <c r="M466" s="192" t="str">
        <f t="shared" si="766"/>
        <v>С465</v>
      </c>
      <c r="N466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6" s="192" t="str">
        <f t="shared" si="767"/>
        <v>Частичное-ликвидация</v>
      </c>
      <c r="P466" s="192" t="s">
        <v>85</v>
      </c>
      <c r="Q466" s="192" t="s">
        <v>85</v>
      </c>
      <c r="R466" s="192" t="s">
        <v>85</v>
      </c>
      <c r="S466" s="192" t="s">
        <v>85</v>
      </c>
      <c r="T466" s="192" t="s">
        <v>85</v>
      </c>
      <c r="U466" s="192" t="s">
        <v>85</v>
      </c>
      <c r="V466" s="192" t="s">
        <v>85</v>
      </c>
      <c r="W466" s="192" t="s">
        <v>85</v>
      </c>
      <c r="X466" s="192" t="s">
        <v>85</v>
      </c>
      <c r="Y466" s="192" t="s">
        <v>85</v>
      </c>
      <c r="Z466" s="192" t="s">
        <v>85</v>
      </c>
      <c r="AA466" s="192" t="s">
        <v>85</v>
      </c>
      <c r="AB466" s="192" t="s">
        <v>85</v>
      </c>
      <c r="AC466" s="192" t="s">
        <v>85</v>
      </c>
      <c r="AD466" s="192" t="s">
        <v>85</v>
      </c>
      <c r="AE466" s="192" t="s">
        <v>85</v>
      </c>
      <c r="AF466" s="192" t="s">
        <v>85</v>
      </c>
      <c r="AG466" s="192" t="s">
        <v>85</v>
      </c>
      <c r="AH466" s="192" t="s">
        <v>85</v>
      </c>
      <c r="AI466" s="192" t="s">
        <v>85</v>
      </c>
      <c r="AJ466" s="192">
        <v>0</v>
      </c>
      <c r="AK466" s="192">
        <v>0</v>
      </c>
      <c r="AL466" s="192">
        <f>0.1*$AL$2</f>
        <v>0.25</v>
      </c>
      <c r="AM466" s="192">
        <f>AM461</f>
        <v>2.7E-2</v>
      </c>
      <c r="AN466" s="192">
        <f>ROUNDUP(AN461/3,0)</f>
        <v>1</v>
      </c>
      <c r="AQ466" s="195">
        <f>AM466*I466*0.1+AL466</f>
        <v>0.26575044999999997</v>
      </c>
      <c r="AR466" s="195">
        <f t="shared" si="769"/>
        <v>2.6575044999999999E-2</v>
      </c>
      <c r="AS466" s="196">
        <f t="shared" si="770"/>
        <v>0</v>
      </c>
      <c r="AT466" s="196">
        <f t="shared" si="771"/>
        <v>7.3081373749999998E-2</v>
      </c>
      <c r="AU466" s="195">
        <f>1333*J465*POWER(10,-6)</f>
        <v>7.1981999999999989E-5</v>
      </c>
      <c r="AV466" s="196">
        <f t="shared" si="768"/>
        <v>0.36547885074999997</v>
      </c>
      <c r="AW466" s="197">
        <f t="shared" si="772"/>
        <v>0</v>
      </c>
      <c r="AX466" s="197">
        <f t="shared" si="773"/>
        <v>0</v>
      </c>
      <c r="AY466" s="197">
        <f t="shared" si="774"/>
        <v>3.1248441739125003E-6</v>
      </c>
    </row>
    <row r="467" spans="1:51" s="192" customFormat="1" ht="56.4" thickBot="1" x14ac:dyDescent="0.35">
      <c r="A467" s="48" t="s">
        <v>901</v>
      </c>
      <c r="B467" s="332" t="s">
        <v>406</v>
      </c>
      <c r="C467" s="184" t="s">
        <v>205</v>
      </c>
      <c r="D467" s="185" t="s">
        <v>60</v>
      </c>
      <c r="E467" s="186">
        <v>9.9999999999999995E-7</v>
      </c>
      <c r="F467" s="183">
        <v>1</v>
      </c>
      <c r="G467" s="182">
        <v>0.1</v>
      </c>
      <c r="H467" s="187">
        <f>E467*F467*G467</f>
        <v>9.9999999999999995E-8</v>
      </c>
      <c r="I467" s="188">
        <v>5.4</v>
      </c>
      <c r="J467" s="200">
        <f>I467</f>
        <v>5.4</v>
      </c>
      <c r="K467" s="190" t="s">
        <v>184</v>
      </c>
      <c r="L467" s="191">
        <f>I467*20</f>
        <v>108</v>
      </c>
      <c r="M467" s="192" t="str">
        <f t="shared" ref="M467:N472" si="776">A467</f>
        <v>С466</v>
      </c>
      <c r="N467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67" s="192" t="str">
        <f t="shared" ref="O467:O472" si="777">D467</f>
        <v>Полное-пожар</v>
      </c>
      <c r="P467" s="192">
        <v>14.9</v>
      </c>
      <c r="Q467" s="192">
        <v>20</v>
      </c>
      <c r="R467" s="192">
        <v>27.5</v>
      </c>
      <c r="S467" s="192">
        <v>49.8</v>
      </c>
      <c r="T467" s="192" t="s">
        <v>85</v>
      </c>
      <c r="U467" s="192" t="s">
        <v>85</v>
      </c>
      <c r="V467" s="192" t="s">
        <v>85</v>
      </c>
      <c r="W467" s="192" t="s">
        <v>85</v>
      </c>
      <c r="X467" s="192" t="s">
        <v>85</v>
      </c>
      <c r="Y467" s="192" t="s">
        <v>85</v>
      </c>
      <c r="Z467" s="192" t="s">
        <v>85</v>
      </c>
      <c r="AA467" s="192" t="s">
        <v>85</v>
      </c>
      <c r="AB467" s="192" t="s">
        <v>85</v>
      </c>
      <c r="AC467" s="192" t="s">
        <v>85</v>
      </c>
      <c r="AD467" s="192" t="s">
        <v>85</v>
      </c>
      <c r="AE467" s="192" t="s">
        <v>85</v>
      </c>
      <c r="AF467" s="192" t="s">
        <v>85</v>
      </c>
      <c r="AG467" s="192" t="s">
        <v>85</v>
      </c>
      <c r="AH467" s="192" t="s">
        <v>85</v>
      </c>
      <c r="AI467" s="192" t="s">
        <v>85</v>
      </c>
      <c r="AJ467" s="193">
        <v>1</v>
      </c>
      <c r="AK467" s="193">
        <v>2</v>
      </c>
      <c r="AL467" s="194">
        <v>2.5</v>
      </c>
      <c r="AM467" s="194">
        <v>0.35799999999999998</v>
      </c>
      <c r="AN467" s="194">
        <v>6</v>
      </c>
      <c r="AQ467" s="195">
        <f>AM467*I467+AL467</f>
        <v>4.4332000000000003</v>
      </c>
      <c r="AR467" s="195">
        <f>0.1*AQ467</f>
        <v>0.44332000000000005</v>
      </c>
      <c r="AS467" s="196">
        <f>AJ467*3+0.25*AK467</f>
        <v>3.5</v>
      </c>
      <c r="AT467" s="196">
        <f>SUM(AQ467:AS467)/4</f>
        <v>2.0941299999999998</v>
      </c>
      <c r="AU467" s="195">
        <f>10068.2*J467*POWER(10,-6)</f>
        <v>5.4368280000000005E-2</v>
      </c>
      <c r="AV467" s="196">
        <f>AU467+AT467+AS467+AR467+AQ467</f>
        <v>10.525018280000001</v>
      </c>
      <c r="AW467" s="197">
        <f>AJ467*H467</f>
        <v>9.9999999999999995E-8</v>
      </c>
      <c r="AX467" s="197">
        <f>H467*AK467</f>
        <v>1.9999999999999999E-7</v>
      </c>
      <c r="AY467" s="197">
        <f>H467*AV467</f>
        <v>1.0525018280000002E-6</v>
      </c>
    </row>
    <row r="468" spans="1:51" s="192" customFormat="1" ht="15" thickBot="1" x14ac:dyDescent="0.35">
      <c r="A468" s="48" t="s">
        <v>902</v>
      </c>
      <c r="B468" s="182" t="str">
        <f>B467</f>
        <v>Емкость орошения регенератора амина поз. Е-412 Рег. № ТО-56(У)
Учетный номер – №43-20-4584 ОК(НХС) Заводской № CN-058-13</v>
      </c>
      <c r="C468" s="184" t="s">
        <v>211</v>
      </c>
      <c r="D468" s="185" t="s">
        <v>63</v>
      </c>
      <c r="E468" s="198">
        <f>E467</f>
        <v>9.9999999999999995E-7</v>
      </c>
      <c r="F468" s="199">
        <f>F467</f>
        <v>1</v>
      </c>
      <c r="G468" s="182">
        <v>0.18000000000000002</v>
      </c>
      <c r="H468" s="187">
        <f t="shared" ref="H468:H472" si="778">E468*F468*G468</f>
        <v>1.8000000000000002E-7</v>
      </c>
      <c r="I468" s="200">
        <f>I467</f>
        <v>5.4</v>
      </c>
      <c r="J468" s="183">
        <v>0.12</v>
      </c>
      <c r="K468" s="190" t="s">
        <v>185</v>
      </c>
      <c r="L468" s="191">
        <v>0</v>
      </c>
      <c r="M468" s="192" t="str">
        <f t="shared" si="776"/>
        <v>С467</v>
      </c>
      <c r="N468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68" s="192" t="str">
        <f t="shared" si="777"/>
        <v>Полное-взрыв</v>
      </c>
      <c r="P468" s="192" t="s">
        <v>85</v>
      </c>
      <c r="Q468" s="192" t="s">
        <v>85</v>
      </c>
      <c r="R468" s="192" t="s">
        <v>85</v>
      </c>
      <c r="S468" s="192" t="s">
        <v>85</v>
      </c>
      <c r="T468" s="192">
        <v>0</v>
      </c>
      <c r="U468" s="192">
        <v>0</v>
      </c>
      <c r="V468" s="192">
        <v>45.6</v>
      </c>
      <c r="W468" s="192">
        <v>124.6</v>
      </c>
      <c r="X468" s="192">
        <v>213.6</v>
      </c>
      <c r="Y468" s="192" t="s">
        <v>85</v>
      </c>
      <c r="Z468" s="192" t="s">
        <v>85</v>
      </c>
      <c r="AA468" s="192" t="s">
        <v>85</v>
      </c>
      <c r="AB468" s="192" t="s">
        <v>85</v>
      </c>
      <c r="AC468" s="192" t="s">
        <v>85</v>
      </c>
      <c r="AD468" s="192" t="s">
        <v>85</v>
      </c>
      <c r="AE468" s="192" t="s">
        <v>85</v>
      </c>
      <c r="AF468" s="192" t="s">
        <v>85</v>
      </c>
      <c r="AG468" s="192" t="s">
        <v>85</v>
      </c>
      <c r="AH468" s="192" t="s">
        <v>85</v>
      </c>
      <c r="AI468" s="192" t="s">
        <v>85</v>
      </c>
      <c r="AJ468" s="193">
        <v>2</v>
      </c>
      <c r="AK468" s="193">
        <v>2</v>
      </c>
      <c r="AL468" s="192">
        <f>AL467</f>
        <v>2.5</v>
      </c>
      <c r="AM468" s="192">
        <f>AM467</f>
        <v>0.35799999999999998</v>
      </c>
      <c r="AN468" s="192">
        <f>AN467</f>
        <v>6</v>
      </c>
      <c r="AQ468" s="195">
        <f>AM468*I468+AL468</f>
        <v>4.4332000000000003</v>
      </c>
      <c r="AR468" s="195">
        <f t="shared" ref="AR468:AR472" si="779">0.1*AQ468</f>
        <v>0.44332000000000005</v>
      </c>
      <c r="AS468" s="196">
        <f t="shared" ref="AS468:AS472" si="780">AJ468*3+0.25*AK468</f>
        <v>6.5</v>
      </c>
      <c r="AT468" s="196">
        <f t="shared" ref="AT468:AT472" si="781">SUM(AQ468:AS468)/4</f>
        <v>2.8441299999999998</v>
      </c>
      <c r="AU468" s="195">
        <f>10068.2*J468*POWER(10,-6)*10</f>
        <v>1.208184E-2</v>
      </c>
      <c r="AV468" s="196">
        <f t="shared" ref="AV468:AV472" si="782">AU468+AT468+AS468+AR468+AQ468</f>
        <v>14.23273184</v>
      </c>
      <c r="AW468" s="197">
        <f t="shared" ref="AW468:AW472" si="783">AJ468*H468</f>
        <v>3.6000000000000005E-7</v>
      </c>
      <c r="AX468" s="197">
        <f t="shared" ref="AX468:AX472" si="784">H468*AK468</f>
        <v>3.6000000000000005E-7</v>
      </c>
      <c r="AY468" s="197">
        <f t="shared" ref="AY468:AY472" si="785">H468*AV468</f>
        <v>2.5618917312000003E-6</v>
      </c>
    </row>
    <row r="469" spans="1:51" s="192" customFormat="1" x14ac:dyDescent="0.3">
      <c r="A469" s="48" t="s">
        <v>903</v>
      </c>
      <c r="B469" s="182" t="str">
        <f>B467</f>
        <v>Емкость орошения регенератора амина поз. Е-412 Рег. № ТО-56(У)
Учетный номер – №43-20-4584 ОК(НХС) Заводской № CN-058-13</v>
      </c>
      <c r="C469" s="184" t="s">
        <v>212</v>
      </c>
      <c r="D469" s="185" t="s">
        <v>180</v>
      </c>
      <c r="E469" s="198">
        <f>E467</f>
        <v>9.9999999999999995E-7</v>
      </c>
      <c r="F469" s="199">
        <f>F467</f>
        <v>1</v>
      </c>
      <c r="G469" s="182">
        <v>0.72000000000000008</v>
      </c>
      <c r="H469" s="187">
        <f t="shared" si="778"/>
        <v>7.2000000000000009E-7</v>
      </c>
      <c r="I469" s="200">
        <f>I467</f>
        <v>5.4</v>
      </c>
      <c r="J469" s="182">
        <f>J468</f>
        <v>0.12</v>
      </c>
      <c r="K469" s="190" t="s">
        <v>186</v>
      </c>
      <c r="L469" s="191">
        <v>0</v>
      </c>
      <c r="M469" s="192" t="str">
        <f t="shared" si="776"/>
        <v>С468</v>
      </c>
      <c r="N469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69" s="192" t="str">
        <f t="shared" si="777"/>
        <v>Полное-токси</v>
      </c>
      <c r="P469" s="192" t="s">
        <v>85</v>
      </c>
      <c r="Q469" s="192" t="s">
        <v>85</v>
      </c>
      <c r="R469" s="192" t="s">
        <v>85</v>
      </c>
      <c r="S469" s="192" t="s">
        <v>85</v>
      </c>
      <c r="T469" s="192" t="s">
        <v>85</v>
      </c>
      <c r="U469" s="192" t="s">
        <v>85</v>
      </c>
      <c r="V469" s="192" t="s">
        <v>85</v>
      </c>
      <c r="W469" s="192" t="s">
        <v>85</v>
      </c>
      <c r="X469" s="192" t="s">
        <v>85</v>
      </c>
      <c r="Y469" s="192" t="s">
        <v>85</v>
      </c>
      <c r="Z469" s="192" t="s">
        <v>85</v>
      </c>
      <c r="AA469" s="192" t="s">
        <v>85</v>
      </c>
      <c r="AB469" s="192" t="s">
        <v>85</v>
      </c>
      <c r="AC469" s="192">
        <v>15</v>
      </c>
      <c r="AD469" s="192">
        <v>43.8</v>
      </c>
      <c r="AE469" s="192" t="s">
        <v>85</v>
      </c>
      <c r="AF469" s="192" t="s">
        <v>85</v>
      </c>
      <c r="AG469" s="192" t="s">
        <v>85</v>
      </c>
      <c r="AH469" s="192" t="s">
        <v>85</v>
      </c>
      <c r="AI469" s="192" t="s">
        <v>85</v>
      </c>
      <c r="AJ469" s="192">
        <v>0</v>
      </c>
      <c r="AK469" s="192">
        <v>1</v>
      </c>
      <c r="AL469" s="192">
        <f>AL467</f>
        <v>2.5</v>
      </c>
      <c r="AM469" s="192">
        <f>AM467</f>
        <v>0.35799999999999998</v>
      </c>
      <c r="AN469" s="192">
        <f>AN467</f>
        <v>6</v>
      </c>
      <c r="AQ469" s="195">
        <f>AM469*I469*0.1+AL469</f>
        <v>2.6933199999999999</v>
      </c>
      <c r="AR469" s="195">
        <f t="shared" si="779"/>
        <v>0.26933200000000002</v>
      </c>
      <c r="AS469" s="196">
        <f t="shared" si="780"/>
        <v>0.25</v>
      </c>
      <c r="AT469" s="196">
        <f t="shared" si="781"/>
        <v>0.80316299999999996</v>
      </c>
      <c r="AU469" s="195">
        <f>1333*J468*POWER(10,-6)</f>
        <v>1.5996000000000001E-4</v>
      </c>
      <c r="AV469" s="196">
        <f t="shared" si="782"/>
        <v>4.0159749599999994</v>
      </c>
      <c r="AW469" s="197">
        <f t="shared" si="783"/>
        <v>0</v>
      </c>
      <c r="AX469" s="197">
        <f t="shared" si="784"/>
        <v>7.2000000000000009E-7</v>
      </c>
      <c r="AY469" s="197">
        <f t="shared" si="785"/>
        <v>2.8915019712E-6</v>
      </c>
    </row>
    <row r="470" spans="1:51" s="192" customFormat="1" x14ac:dyDescent="0.3">
      <c r="A470" s="48" t="s">
        <v>904</v>
      </c>
      <c r="B470" s="182" t="str">
        <f>B467</f>
        <v>Емкость орошения регенератора амина поз. Е-412 Рег. № ТО-56(У)
Учетный номер – №43-20-4584 ОК(НХС) Заводской № CN-058-13</v>
      </c>
      <c r="C470" s="184" t="s">
        <v>208</v>
      </c>
      <c r="D470" s="185" t="s">
        <v>86</v>
      </c>
      <c r="E470" s="186">
        <v>1.0000000000000001E-5</v>
      </c>
      <c r="F470" s="199">
        <f>F467</f>
        <v>1</v>
      </c>
      <c r="G470" s="182">
        <v>0.1</v>
      </c>
      <c r="H470" s="187">
        <f t="shared" si="778"/>
        <v>1.0000000000000002E-6</v>
      </c>
      <c r="I470" s="200">
        <f>0.15*I467</f>
        <v>0.81</v>
      </c>
      <c r="J470" s="200">
        <f>I470</f>
        <v>0.81</v>
      </c>
      <c r="K470" s="203" t="s">
        <v>188</v>
      </c>
      <c r="L470" s="204">
        <v>45390</v>
      </c>
      <c r="M470" s="192" t="str">
        <f t="shared" si="776"/>
        <v>С469</v>
      </c>
      <c r="N470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70" s="192" t="str">
        <f t="shared" si="777"/>
        <v>Частичное-пожар</v>
      </c>
      <c r="P470" s="192">
        <v>10.8</v>
      </c>
      <c r="Q470" s="192">
        <v>13.4</v>
      </c>
      <c r="R470" s="192">
        <v>17.100000000000001</v>
      </c>
      <c r="S470" s="192">
        <v>28.3</v>
      </c>
      <c r="T470" s="192" t="s">
        <v>85</v>
      </c>
      <c r="U470" s="192" t="s">
        <v>85</v>
      </c>
      <c r="V470" s="192" t="s">
        <v>85</v>
      </c>
      <c r="W470" s="192" t="s">
        <v>85</v>
      </c>
      <c r="X470" s="192" t="s">
        <v>85</v>
      </c>
      <c r="Y470" s="192" t="s">
        <v>85</v>
      </c>
      <c r="Z470" s="192" t="s">
        <v>85</v>
      </c>
      <c r="AA470" s="192" t="s">
        <v>85</v>
      </c>
      <c r="AB470" s="192" t="s">
        <v>85</v>
      </c>
      <c r="AC470" s="192" t="s">
        <v>85</v>
      </c>
      <c r="AD470" s="192" t="s">
        <v>85</v>
      </c>
      <c r="AE470" s="192" t="s">
        <v>85</v>
      </c>
      <c r="AF470" s="192" t="s">
        <v>85</v>
      </c>
      <c r="AG470" s="192" t="s">
        <v>85</v>
      </c>
      <c r="AH470" s="192" t="s">
        <v>85</v>
      </c>
      <c r="AI470" s="192" t="s">
        <v>85</v>
      </c>
      <c r="AJ470" s="192">
        <v>0</v>
      </c>
      <c r="AK470" s="192">
        <v>2</v>
      </c>
      <c r="AL470" s="192">
        <f>0.1*$AL$2</f>
        <v>0.25</v>
      </c>
      <c r="AM470" s="192">
        <f>AM467</f>
        <v>0.35799999999999998</v>
      </c>
      <c r="AN470" s="192">
        <f>ROUNDUP(AN467/3,0)</f>
        <v>2</v>
      </c>
      <c r="AQ470" s="195">
        <f>AM470*I470+AL470</f>
        <v>0.53998000000000002</v>
      </c>
      <c r="AR470" s="195">
        <f t="shared" si="779"/>
        <v>5.3998000000000004E-2</v>
      </c>
      <c r="AS470" s="196">
        <f t="shared" si="780"/>
        <v>0.5</v>
      </c>
      <c r="AT470" s="196">
        <f t="shared" si="781"/>
        <v>0.27349449999999997</v>
      </c>
      <c r="AU470" s="195">
        <f>10068.2*J470*POWER(10,-6)</f>
        <v>8.155242E-3</v>
      </c>
      <c r="AV470" s="196">
        <f t="shared" si="782"/>
        <v>1.3756277419999998</v>
      </c>
      <c r="AW470" s="197">
        <f t="shared" si="783"/>
        <v>0</v>
      </c>
      <c r="AX470" s="197">
        <f t="shared" si="784"/>
        <v>2.0000000000000003E-6</v>
      </c>
      <c r="AY470" s="197">
        <f t="shared" si="785"/>
        <v>1.3756277420000001E-6</v>
      </c>
    </row>
    <row r="471" spans="1:51" s="192" customFormat="1" x14ac:dyDescent="0.3">
      <c r="A471" s="48" t="s">
        <v>905</v>
      </c>
      <c r="B471" s="182" t="str">
        <f>B467</f>
        <v>Емкость орошения регенератора амина поз. Е-412 Рег. № ТО-56(У)
Учетный номер – №43-20-4584 ОК(НХС) Заводской № CN-058-13</v>
      </c>
      <c r="C471" s="184" t="s">
        <v>209</v>
      </c>
      <c r="D471" s="185" t="s">
        <v>174</v>
      </c>
      <c r="E471" s="198">
        <f>E470</f>
        <v>1.0000000000000001E-5</v>
      </c>
      <c r="F471" s="199">
        <f>F467</f>
        <v>1</v>
      </c>
      <c r="G471" s="182">
        <v>4.5000000000000005E-2</v>
      </c>
      <c r="H471" s="187">
        <f t="shared" si="778"/>
        <v>4.5000000000000009E-7</v>
      </c>
      <c r="I471" s="200">
        <f>0.15*I467</f>
        <v>0.81</v>
      </c>
      <c r="J471" s="200">
        <f>0.15*J468</f>
        <v>1.7999999999999999E-2</v>
      </c>
      <c r="K471" s="203" t="s">
        <v>189</v>
      </c>
      <c r="L471" s="204">
        <v>3</v>
      </c>
      <c r="M471" s="192" t="str">
        <f t="shared" si="776"/>
        <v>С470</v>
      </c>
      <c r="N471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71" s="192" t="str">
        <f t="shared" si="777"/>
        <v>Частичное-пожар-вспышка</v>
      </c>
      <c r="P471" s="192" t="s">
        <v>85</v>
      </c>
      <c r="Q471" s="192" t="s">
        <v>85</v>
      </c>
      <c r="R471" s="192" t="s">
        <v>85</v>
      </c>
      <c r="S471" s="192" t="s">
        <v>85</v>
      </c>
      <c r="T471" s="192" t="s">
        <v>85</v>
      </c>
      <c r="U471" s="192" t="s">
        <v>85</v>
      </c>
      <c r="V471" s="192" t="s">
        <v>85</v>
      </c>
      <c r="W471" s="192" t="s">
        <v>85</v>
      </c>
      <c r="X471" s="192" t="s">
        <v>85</v>
      </c>
      <c r="Y471" s="192" t="s">
        <v>85</v>
      </c>
      <c r="Z471" s="192" t="s">
        <v>85</v>
      </c>
      <c r="AA471" s="192">
        <v>8.9</v>
      </c>
      <c r="AB471" s="192">
        <v>10.68</v>
      </c>
      <c r="AC471" s="192" t="s">
        <v>85</v>
      </c>
      <c r="AD471" s="192" t="s">
        <v>85</v>
      </c>
      <c r="AE471" s="192" t="s">
        <v>85</v>
      </c>
      <c r="AF471" s="192" t="s">
        <v>85</v>
      </c>
      <c r="AG471" s="192" t="s">
        <v>85</v>
      </c>
      <c r="AH471" s="192" t="s">
        <v>85</v>
      </c>
      <c r="AI471" s="192" t="s">
        <v>85</v>
      </c>
      <c r="AJ471" s="192">
        <v>0</v>
      </c>
      <c r="AK471" s="192">
        <v>1</v>
      </c>
      <c r="AL471" s="192">
        <f>0.1*$AL$2</f>
        <v>0.25</v>
      </c>
      <c r="AM471" s="192">
        <f>AM467</f>
        <v>0.35799999999999998</v>
      </c>
      <c r="AN471" s="192">
        <f>ROUNDUP(AN467/3,0)</f>
        <v>2</v>
      </c>
      <c r="AQ471" s="195">
        <f t="shared" ref="AQ471" si="786">AM471*I471+AL471</f>
        <v>0.53998000000000002</v>
      </c>
      <c r="AR471" s="195">
        <f t="shared" si="779"/>
        <v>5.3998000000000004E-2</v>
      </c>
      <c r="AS471" s="196">
        <f t="shared" si="780"/>
        <v>0.25</v>
      </c>
      <c r="AT471" s="196">
        <f t="shared" si="781"/>
        <v>0.2109945</v>
      </c>
      <c r="AU471" s="195">
        <f>10068.2*J471*POWER(10,-6)*10</f>
        <v>1.8122759999999998E-3</v>
      </c>
      <c r="AV471" s="196">
        <f t="shared" si="782"/>
        <v>1.056784776</v>
      </c>
      <c r="AW471" s="197">
        <f t="shared" si="783"/>
        <v>0</v>
      </c>
      <c r="AX471" s="197">
        <f t="shared" si="784"/>
        <v>4.5000000000000009E-7</v>
      </c>
      <c r="AY471" s="197">
        <f t="shared" si="785"/>
        <v>4.7555314920000008E-7</v>
      </c>
    </row>
    <row r="472" spans="1:51" s="192" customFormat="1" ht="15" thickBot="1" x14ac:dyDescent="0.35">
      <c r="A472" s="48" t="s">
        <v>906</v>
      </c>
      <c r="B472" s="182" t="str">
        <f>B467</f>
        <v>Емкость орошения регенератора амина поз. Е-412 Рег. № ТО-56(У)
Учетный номер – №43-20-4584 ОК(НХС) Заводской № CN-058-13</v>
      </c>
      <c r="C472" s="184" t="s">
        <v>213</v>
      </c>
      <c r="D472" s="185" t="s">
        <v>181</v>
      </c>
      <c r="E472" s="198">
        <f>E470</f>
        <v>1.0000000000000001E-5</v>
      </c>
      <c r="F472" s="199">
        <f>F467</f>
        <v>1</v>
      </c>
      <c r="G472" s="182">
        <v>0.85499999999999998</v>
      </c>
      <c r="H472" s="187">
        <f t="shared" si="778"/>
        <v>8.5500000000000011E-6</v>
      </c>
      <c r="I472" s="200">
        <f>0.15*I467</f>
        <v>0.81</v>
      </c>
      <c r="J472" s="200">
        <f>J471</f>
        <v>1.7999999999999999E-2</v>
      </c>
      <c r="K472" s="205" t="s">
        <v>200</v>
      </c>
      <c r="L472" s="205">
        <v>10</v>
      </c>
      <c r="M472" s="192" t="str">
        <f t="shared" si="776"/>
        <v>С471</v>
      </c>
      <c r="N472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72" s="192" t="str">
        <f t="shared" si="777"/>
        <v>Частичное-токси</v>
      </c>
      <c r="P472" s="192" t="s">
        <v>85</v>
      </c>
      <c r="Q472" s="192" t="s">
        <v>85</v>
      </c>
      <c r="R472" s="192" t="s">
        <v>85</v>
      </c>
      <c r="S472" s="192" t="s">
        <v>85</v>
      </c>
      <c r="T472" s="192" t="s">
        <v>85</v>
      </c>
      <c r="U472" s="192" t="s">
        <v>85</v>
      </c>
      <c r="V472" s="192" t="s">
        <v>85</v>
      </c>
      <c r="W472" s="192" t="s">
        <v>85</v>
      </c>
      <c r="X472" s="192" t="s">
        <v>85</v>
      </c>
      <c r="Y472" s="192" t="s">
        <v>85</v>
      </c>
      <c r="Z472" s="192" t="s">
        <v>85</v>
      </c>
      <c r="AA472" s="192" t="s">
        <v>85</v>
      </c>
      <c r="AB472" s="192" t="s">
        <v>85</v>
      </c>
      <c r="AC472" s="192">
        <v>2.2000000000000002</v>
      </c>
      <c r="AD472" s="192">
        <v>6.6</v>
      </c>
      <c r="AE472" s="192" t="s">
        <v>85</v>
      </c>
      <c r="AF472" s="192" t="s">
        <v>85</v>
      </c>
      <c r="AG472" s="192" t="s">
        <v>85</v>
      </c>
      <c r="AH472" s="192" t="s">
        <v>85</v>
      </c>
      <c r="AI472" s="192" t="s">
        <v>85</v>
      </c>
      <c r="AJ472" s="192">
        <v>0</v>
      </c>
      <c r="AK472" s="192">
        <v>1</v>
      </c>
      <c r="AL472" s="192">
        <f>0.1*$AL$2</f>
        <v>0.25</v>
      </c>
      <c r="AM472" s="192">
        <f>AM467</f>
        <v>0.35799999999999998</v>
      </c>
      <c r="AN472" s="192">
        <f>ROUNDUP(AN467/3,0)</f>
        <v>2</v>
      </c>
      <c r="AQ472" s="195">
        <f>AM472*I472*0.1+AL472</f>
        <v>0.27899800000000002</v>
      </c>
      <c r="AR472" s="195">
        <f t="shared" si="779"/>
        <v>2.7899800000000002E-2</v>
      </c>
      <c r="AS472" s="196">
        <f t="shared" si="780"/>
        <v>0.25</v>
      </c>
      <c r="AT472" s="196">
        <f t="shared" si="781"/>
        <v>0.13922445</v>
      </c>
      <c r="AU472" s="195">
        <f>1333*J471*POWER(10,-6)</f>
        <v>2.3993999999999998E-5</v>
      </c>
      <c r="AV472" s="196">
        <f t="shared" si="782"/>
        <v>0.69614624400000014</v>
      </c>
      <c r="AW472" s="197">
        <f t="shared" si="783"/>
        <v>0</v>
      </c>
      <c r="AX472" s="197">
        <f t="shared" si="784"/>
        <v>8.5500000000000011E-6</v>
      </c>
      <c r="AY472" s="197">
        <f t="shared" si="785"/>
        <v>5.9520503862000018E-6</v>
      </c>
    </row>
    <row r="473" spans="1:51" s="192" customFormat="1" ht="42.6" thickBot="1" x14ac:dyDescent="0.35">
      <c r="A473" s="48" t="s">
        <v>907</v>
      </c>
      <c r="B473" s="332" t="s">
        <v>407</v>
      </c>
      <c r="C473" s="184" t="s">
        <v>205</v>
      </c>
      <c r="D473" s="185" t="s">
        <v>60</v>
      </c>
      <c r="E473" s="186">
        <v>9.9999999999999995E-7</v>
      </c>
      <c r="F473" s="183">
        <v>1</v>
      </c>
      <c r="G473" s="182">
        <v>0.1</v>
      </c>
      <c r="H473" s="187">
        <f t="shared" ref="H473:H478" si="787">E473*F473*G473</f>
        <v>9.9999999999999995E-8</v>
      </c>
      <c r="I473" s="188">
        <v>60.3</v>
      </c>
      <c r="J473" s="189">
        <f>I473</f>
        <v>60.3</v>
      </c>
      <c r="K473" s="190" t="s">
        <v>184</v>
      </c>
      <c r="L473" s="191">
        <f>453</f>
        <v>453</v>
      </c>
      <c r="M473" s="192" t="str">
        <f t="shared" ref="M473:N478" si="788">A473</f>
        <v>С472</v>
      </c>
      <c r="N473" s="192" t="str">
        <f t="shared" si="788"/>
        <v>Дренажная емкость некондиционных нефтепродуктов поз. Е-466 Рег. № ТО-59
Заводской № KNMU-631G</v>
      </c>
      <c r="O473" s="192" t="str">
        <f t="shared" ref="O473:O478" si="789">D473</f>
        <v>Полное-пожар</v>
      </c>
      <c r="P473" s="192">
        <v>18.2</v>
      </c>
      <c r="Q473" s="192">
        <v>25.2</v>
      </c>
      <c r="R473" s="192">
        <v>36</v>
      </c>
      <c r="S473" s="192">
        <v>67.099999999999994</v>
      </c>
      <c r="T473" s="192" t="s">
        <v>85</v>
      </c>
      <c r="U473" s="192" t="s">
        <v>85</v>
      </c>
      <c r="V473" s="192" t="s">
        <v>85</v>
      </c>
      <c r="W473" s="192" t="s">
        <v>85</v>
      </c>
      <c r="X473" s="192" t="s">
        <v>85</v>
      </c>
      <c r="Y473" s="192" t="s">
        <v>85</v>
      </c>
      <c r="Z473" s="192" t="s">
        <v>85</v>
      </c>
      <c r="AA473" s="192" t="s">
        <v>85</v>
      </c>
      <c r="AB473" s="192" t="s">
        <v>85</v>
      </c>
      <c r="AC473" s="192" t="s">
        <v>85</v>
      </c>
      <c r="AD473" s="192" t="s">
        <v>85</v>
      </c>
      <c r="AE473" s="192" t="s">
        <v>85</v>
      </c>
      <c r="AF473" s="192" t="s">
        <v>85</v>
      </c>
      <c r="AG473" s="192" t="s">
        <v>85</v>
      </c>
      <c r="AH473" s="192" t="s">
        <v>85</v>
      </c>
      <c r="AI473" s="192" t="s">
        <v>85</v>
      </c>
      <c r="AJ473" s="193">
        <v>1</v>
      </c>
      <c r="AK473" s="193">
        <v>2</v>
      </c>
      <c r="AL473" s="194">
        <v>3.36</v>
      </c>
      <c r="AM473" s="194">
        <v>2.7E-2</v>
      </c>
      <c r="AN473" s="194">
        <v>3</v>
      </c>
      <c r="AQ473" s="195">
        <f>AM473*I473+AL473</f>
        <v>4.9880999999999993</v>
      </c>
      <c r="AR473" s="195">
        <f>0.1*AQ473</f>
        <v>0.49880999999999998</v>
      </c>
      <c r="AS473" s="196">
        <f>AJ473*3+0.25*AK473</f>
        <v>3.5</v>
      </c>
      <c r="AT473" s="196">
        <f>SUM(AQ473:AS473)/4</f>
        <v>2.2467274999999995</v>
      </c>
      <c r="AU473" s="195">
        <f>10068.2*J473*POWER(10,-6)</f>
        <v>0.60711245999999996</v>
      </c>
      <c r="AV473" s="196">
        <f t="shared" ref="AV473:AV478" si="790">AU473+AT473+AS473+AR473+AQ473</f>
        <v>11.840749959999998</v>
      </c>
      <c r="AW473" s="197">
        <f>AJ473*H473</f>
        <v>9.9999999999999995E-8</v>
      </c>
      <c r="AX473" s="197">
        <f>H473*AK473</f>
        <v>1.9999999999999999E-7</v>
      </c>
      <c r="AY473" s="197">
        <f>H473*AV473</f>
        <v>1.1840749959999997E-6</v>
      </c>
    </row>
    <row r="474" spans="1:51" s="192" customFormat="1" ht="15" thickBot="1" x14ac:dyDescent="0.35">
      <c r="A474" s="48" t="s">
        <v>908</v>
      </c>
      <c r="B474" s="182" t="str">
        <f>B473</f>
        <v>Дренажная емкость некондиционных нефтепродуктов поз. Е-466 Рег. № ТО-59
Заводской № KNMU-631G</v>
      </c>
      <c r="C474" s="184" t="s">
        <v>206</v>
      </c>
      <c r="D474" s="185" t="s">
        <v>63</v>
      </c>
      <c r="E474" s="198">
        <f>E473</f>
        <v>9.9999999999999995E-7</v>
      </c>
      <c r="F474" s="199">
        <f>F473</f>
        <v>1</v>
      </c>
      <c r="G474" s="182">
        <v>0.18000000000000002</v>
      </c>
      <c r="H474" s="187">
        <f t="shared" si="787"/>
        <v>1.8000000000000002E-7</v>
      </c>
      <c r="I474" s="200">
        <f>I473</f>
        <v>60.3</v>
      </c>
      <c r="J474" s="201">
        <v>0.24</v>
      </c>
      <c r="K474" s="190" t="s">
        <v>185</v>
      </c>
      <c r="L474" s="191">
        <v>0</v>
      </c>
      <c r="M474" s="192" t="str">
        <f t="shared" si="788"/>
        <v>С473</v>
      </c>
      <c r="N474" s="192" t="str">
        <f t="shared" si="788"/>
        <v>Дренажная емкость некондиционных нефтепродуктов поз. Е-466 Рег. № ТО-59
Заводской № KNMU-631G</v>
      </c>
      <c r="O474" s="192" t="str">
        <f t="shared" si="789"/>
        <v>Полное-взрыв</v>
      </c>
      <c r="P474" s="192" t="s">
        <v>85</v>
      </c>
      <c r="Q474" s="192" t="s">
        <v>85</v>
      </c>
      <c r="R474" s="192" t="s">
        <v>85</v>
      </c>
      <c r="S474" s="192" t="s">
        <v>85</v>
      </c>
      <c r="T474" s="192">
        <v>0</v>
      </c>
      <c r="U474" s="192">
        <v>0</v>
      </c>
      <c r="V474" s="192">
        <v>57.6</v>
      </c>
      <c r="W474" s="192">
        <v>157.1</v>
      </c>
      <c r="X474" s="192">
        <v>269.10000000000002</v>
      </c>
      <c r="Y474" s="192" t="s">
        <v>85</v>
      </c>
      <c r="Z474" s="192" t="s">
        <v>85</v>
      </c>
      <c r="AA474" s="192" t="s">
        <v>85</v>
      </c>
      <c r="AB474" s="192" t="s">
        <v>85</v>
      </c>
      <c r="AC474" s="192" t="s">
        <v>85</v>
      </c>
      <c r="AD474" s="192" t="s">
        <v>85</v>
      </c>
      <c r="AE474" s="192" t="s">
        <v>85</v>
      </c>
      <c r="AF474" s="192" t="s">
        <v>85</v>
      </c>
      <c r="AG474" s="192" t="s">
        <v>85</v>
      </c>
      <c r="AH474" s="192" t="s">
        <v>85</v>
      </c>
      <c r="AI474" s="192" t="s">
        <v>85</v>
      </c>
      <c r="AJ474" s="193">
        <v>2</v>
      </c>
      <c r="AK474" s="193">
        <v>2</v>
      </c>
      <c r="AL474" s="192">
        <f>AL473</f>
        <v>3.36</v>
      </c>
      <c r="AM474" s="192">
        <f>AM473</f>
        <v>2.7E-2</v>
      </c>
      <c r="AN474" s="192">
        <f>AN473</f>
        <v>3</v>
      </c>
      <c r="AQ474" s="195">
        <f>AM474*I474+AL474</f>
        <v>4.9880999999999993</v>
      </c>
      <c r="AR474" s="195">
        <f t="shared" ref="AR474:AR478" si="791">0.1*AQ474</f>
        <v>0.49880999999999998</v>
      </c>
      <c r="AS474" s="196">
        <f t="shared" ref="AS474:AS478" si="792">AJ474*3+0.25*AK474</f>
        <v>6.5</v>
      </c>
      <c r="AT474" s="196">
        <f t="shared" ref="AT474:AT478" si="793">SUM(AQ474:AS474)/4</f>
        <v>2.9967274999999995</v>
      </c>
      <c r="AU474" s="195">
        <f>10068.2*J474*POWER(10,-6)*10</f>
        <v>2.416368E-2</v>
      </c>
      <c r="AV474" s="196">
        <f t="shared" si="790"/>
        <v>15.00780118</v>
      </c>
      <c r="AW474" s="197">
        <f t="shared" ref="AW474:AW478" si="794">AJ474*H474</f>
        <v>3.6000000000000005E-7</v>
      </c>
      <c r="AX474" s="197">
        <f t="shared" ref="AX474:AX478" si="795">H474*AK474</f>
        <v>3.6000000000000005E-7</v>
      </c>
      <c r="AY474" s="197">
        <f t="shared" ref="AY474:AY478" si="796">H474*AV474</f>
        <v>2.7014042124000004E-6</v>
      </c>
    </row>
    <row r="475" spans="1:51" s="192" customFormat="1" x14ac:dyDescent="0.3">
      <c r="A475" s="48" t="s">
        <v>909</v>
      </c>
      <c r="B475" s="182" t="str">
        <f>B473</f>
        <v>Дренажная емкость некондиционных нефтепродуктов поз. Е-466 Рег. № ТО-59
Заводской № KNMU-631G</v>
      </c>
      <c r="C475" s="184" t="s">
        <v>207</v>
      </c>
      <c r="D475" s="185" t="s">
        <v>61</v>
      </c>
      <c r="E475" s="198">
        <f>E473</f>
        <v>9.9999999999999995E-7</v>
      </c>
      <c r="F475" s="199">
        <f>F473</f>
        <v>1</v>
      </c>
      <c r="G475" s="182">
        <v>0.72000000000000008</v>
      </c>
      <c r="H475" s="187">
        <f t="shared" si="787"/>
        <v>7.2000000000000009E-7</v>
      </c>
      <c r="I475" s="200">
        <f>I473</f>
        <v>60.3</v>
      </c>
      <c r="J475" s="202">
        <v>0</v>
      </c>
      <c r="K475" s="190" t="s">
        <v>186</v>
      </c>
      <c r="L475" s="191">
        <v>0</v>
      </c>
      <c r="M475" s="192" t="str">
        <f t="shared" si="788"/>
        <v>С474</v>
      </c>
      <c r="N475" s="192" t="str">
        <f t="shared" si="788"/>
        <v>Дренажная емкость некондиционных нефтепродуктов поз. Е-466 Рег. № ТО-59
Заводской № KNMU-631G</v>
      </c>
      <c r="O475" s="192" t="str">
        <f t="shared" si="789"/>
        <v>Полное-ликвидация</v>
      </c>
      <c r="P475" s="192" t="s">
        <v>85</v>
      </c>
      <c r="Q475" s="192" t="s">
        <v>85</v>
      </c>
      <c r="R475" s="192" t="s">
        <v>85</v>
      </c>
      <c r="S475" s="192" t="s">
        <v>85</v>
      </c>
      <c r="T475" s="192" t="s">
        <v>85</v>
      </c>
      <c r="U475" s="192" t="s">
        <v>85</v>
      </c>
      <c r="V475" s="192" t="s">
        <v>85</v>
      </c>
      <c r="W475" s="192" t="s">
        <v>85</v>
      </c>
      <c r="X475" s="192" t="s">
        <v>85</v>
      </c>
      <c r="Y475" s="192" t="s">
        <v>85</v>
      </c>
      <c r="Z475" s="192" t="s">
        <v>85</v>
      </c>
      <c r="AA475" s="192" t="s">
        <v>85</v>
      </c>
      <c r="AB475" s="192" t="s">
        <v>85</v>
      </c>
      <c r="AC475" s="192" t="s">
        <v>85</v>
      </c>
      <c r="AD475" s="192" t="s">
        <v>85</v>
      </c>
      <c r="AE475" s="192" t="s">
        <v>85</v>
      </c>
      <c r="AF475" s="192" t="s">
        <v>85</v>
      </c>
      <c r="AG475" s="192" t="s">
        <v>85</v>
      </c>
      <c r="AH475" s="192" t="s">
        <v>85</v>
      </c>
      <c r="AI475" s="192" t="s">
        <v>85</v>
      </c>
      <c r="AJ475" s="192">
        <v>0</v>
      </c>
      <c r="AK475" s="192">
        <v>0</v>
      </c>
      <c r="AL475" s="192">
        <f>AL473</f>
        <v>3.36</v>
      </c>
      <c r="AM475" s="192">
        <f>AM473</f>
        <v>2.7E-2</v>
      </c>
      <c r="AN475" s="192">
        <f>AN473</f>
        <v>3</v>
      </c>
      <c r="AQ475" s="195">
        <f>AM475*I475*0.1+AL475</f>
        <v>3.5228099999999998</v>
      </c>
      <c r="AR475" s="195">
        <f t="shared" si="791"/>
        <v>0.35228100000000001</v>
      </c>
      <c r="AS475" s="196">
        <f t="shared" si="792"/>
        <v>0</v>
      </c>
      <c r="AT475" s="196">
        <f t="shared" si="793"/>
        <v>0.96877274999999996</v>
      </c>
      <c r="AU475" s="195">
        <f>1333*J474*POWER(10,-6)</f>
        <v>3.1992000000000001E-4</v>
      </c>
      <c r="AV475" s="196">
        <f t="shared" si="790"/>
        <v>4.8441836699999996</v>
      </c>
      <c r="AW475" s="197">
        <f t="shared" si="794"/>
        <v>0</v>
      </c>
      <c r="AX475" s="197">
        <f t="shared" si="795"/>
        <v>0</v>
      </c>
      <c r="AY475" s="197">
        <f t="shared" si="796"/>
        <v>3.4878122424000003E-6</v>
      </c>
    </row>
    <row r="476" spans="1:51" s="192" customFormat="1" x14ac:dyDescent="0.3">
      <c r="A476" s="48" t="s">
        <v>910</v>
      </c>
      <c r="B476" s="182" t="str">
        <f>B473</f>
        <v>Дренажная емкость некондиционных нефтепродуктов поз. Е-466 Рег. № ТО-59
Заводской № KNMU-631G</v>
      </c>
      <c r="C476" s="184" t="s">
        <v>208</v>
      </c>
      <c r="D476" s="185" t="s">
        <v>86</v>
      </c>
      <c r="E476" s="186">
        <v>1.0000000000000001E-5</v>
      </c>
      <c r="F476" s="199">
        <f>F473</f>
        <v>1</v>
      </c>
      <c r="G476" s="182">
        <v>0.1</v>
      </c>
      <c r="H476" s="187">
        <f t="shared" si="787"/>
        <v>1.0000000000000002E-6</v>
      </c>
      <c r="I476" s="200">
        <f>0.15*I473</f>
        <v>9.0449999999999999</v>
      </c>
      <c r="J476" s="189">
        <f>I476</f>
        <v>9.0449999999999999</v>
      </c>
      <c r="K476" s="203" t="s">
        <v>188</v>
      </c>
      <c r="L476" s="204">
        <v>45390</v>
      </c>
      <c r="M476" s="192" t="str">
        <f t="shared" si="788"/>
        <v>С475</v>
      </c>
      <c r="N476" s="192" t="str">
        <f t="shared" si="788"/>
        <v>Дренажная емкость некондиционных нефтепродуктов поз. Е-466 Рег. № ТО-59
Заводской № KNMU-631G</v>
      </c>
      <c r="O476" s="192" t="str">
        <f t="shared" si="789"/>
        <v>Частичное-пожар</v>
      </c>
      <c r="P476" s="192">
        <v>12.6</v>
      </c>
      <c r="Q476" s="192">
        <v>16.600000000000001</v>
      </c>
      <c r="R476" s="192">
        <v>22.5</v>
      </c>
      <c r="S476" s="192">
        <v>40.5</v>
      </c>
      <c r="T476" s="192" t="s">
        <v>85</v>
      </c>
      <c r="U476" s="192" t="s">
        <v>85</v>
      </c>
      <c r="V476" s="192" t="s">
        <v>85</v>
      </c>
      <c r="W476" s="192" t="s">
        <v>85</v>
      </c>
      <c r="X476" s="192" t="s">
        <v>85</v>
      </c>
      <c r="Y476" s="192" t="s">
        <v>85</v>
      </c>
      <c r="Z476" s="192" t="s">
        <v>85</v>
      </c>
      <c r="AA476" s="192" t="s">
        <v>85</v>
      </c>
      <c r="AB476" s="192" t="s">
        <v>85</v>
      </c>
      <c r="AC476" s="192" t="s">
        <v>85</v>
      </c>
      <c r="AD476" s="192" t="s">
        <v>85</v>
      </c>
      <c r="AE476" s="192" t="s">
        <v>85</v>
      </c>
      <c r="AF476" s="192" t="s">
        <v>85</v>
      </c>
      <c r="AG476" s="192" t="s">
        <v>85</v>
      </c>
      <c r="AH476" s="192" t="s">
        <v>85</v>
      </c>
      <c r="AI476" s="192" t="s">
        <v>85</v>
      </c>
      <c r="AJ476" s="192">
        <v>0</v>
      </c>
      <c r="AK476" s="192">
        <v>2</v>
      </c>
      <c r="AL476" s="192">
        <f>0.1*$AL$2</f>
        <v>0.25</v>
      </c>
      <c r="AM476" s="192">
        <f>AM473</f>
        <v>2.7E-2</v>
      </c>
      <c r="AN476" s="192">
        <f>ROUNDUP(AN473/3,0)</f>
        <v>1</v>
      </c>
      <c r="AQ476" s="195">
        <f>AM476*I476+AL476</f>
        <v>0.49421499999999996</v>
      </c>
      <c r="AR476" s="195">
        <f t="shared" si="791"/>
        <v>4.94215E-2</v>
      </c>
      <c r="AS476" s="196">
        <f t="shared" si="792"/>
        <v>0.5</v>
      </c>
      <c r="AT476" s="196">
        <f t="shared" si="793"/>
        <v>0.26090912499999996</v>
      </c>
      <c r="AU476" s="195">
        <f>10068.2*J476*POWER(10,-6)</f>
        <v>9.1066869000000009E-2</v>
      </c>
      <c r="AV476" s="196">
        <f t="shared" si="790"/>
        <v>1.3956124939999999</v>
      </c>
      <c r="AW476" s="197">
        <f t="shared" si="794"/>
        <v>0</v>
      </c>
      <c r="AX476" s="197">
        <f t="shared" si="795"/>
        <v>2.0000000000000003E-6</v>
      </c>
      <c r="AY476" s="197">
        <f t="shared" si="796"/>
        <v>1.395612494E-6</v>
      </c>
    </row>
    <row r="477" spans="1:51" s="192" customFormat="1" x14ac:dyDescent="0.3">
      <c r="A477" s="48" t="s">
        <v>911</v>
      </c>
      <c r="B477" s="182" t="str">
        <f>B473</f>
        <v>Дренажная емкость некондиционных нефтепродуктов поз. Е-466 Рег. № ТО-59
Заводской № KNMU-631G</v>
      </c>
      <c r="C477" s="184" t="s">
        <v>209</v>
      </c>
      <c r="D477" s="185" t="s">
        <v>174</v>
      </c>
      <c r="E477" s="198">
        <f>E476</f>
        <v>1.0000000000000001E-5</v>
      </c>
      <c r="F477" s="199">
        <f>F473</f>
        <v>1</v>
      </c>
      <c r="G477" s="182">
        <v>4.5000000000000005E-2</v>
      </c>
      <c r="H477" s="187">
        <f t="shared" si="787"/>
        <v>4.5000000000000009E-7</v>
      </c>
      <c r="I477" s="200">
        <f>0.15*I473</f>
        <v>9.0449999999999999</v>
      </c>
      <c r="J477" s="189">
        <f>0.15*J474</f>
        <v>3.5999999999999997E-2</v>
      </c>
      <c r="K477" s="203" t="s">
        <v>189</v>
      </c>
      <c r="L477" s="204">
        <v>3</v>
      </c>
      <c r="M477" s="192" t="str">
        <f t="shared" si="788"/>
        <v>С476</v>
      </c>
      <c r="N477" s="192" t="str">
        <f t="shared" si="788"/>
        <v>Дренажная емкость некондиционных нефтепродуктов поз. Е-466 Рег. № ТО-59
Заводской № KNMU-631G</v>
      </c>
      <c r="O477" s="192" t="str">
        <f t="shared" si="789"/>
        <v>Частичное-пожар-вспышка</v>
      </c>
      <c r="P477" s="192" t="s">
        <v>85</v>
      </c>
      <c r="Q477" s="192" t="s">
        <v>85</v>
      </c>
      <c r="R477" s="192" t="s">
        <v>85</v>
      </c>
      <c r="S477" s="192" t="s">
        <v>85</v>
      </c>
      <c r="T477" s="192" t="s">
        <v>85</v>
      </c>
      <c r="U477" s="192" t="s">
        <v>85</v>
      </c>
      <c r="V477" s="192" t="s">
        <v>85</v>
      </c>
      <c r="W477" s="192" t="s">
        <v>85</v>
      </c>
      <c r="X477" s="192" t="s">
        <v>85</v>
      </c>
      <c r="Y477" s="192" t="s">
        <v>85</v>
      </c>
      <c r="Z477" s="192" t="s">
        <v>85</v>
      </c>
      <c r="AA477" s="192">
        <v>11.19</v>
      </c>
      <c r="AB477" s="192">
        <v>13.43</v>
      </c>
      <c r="AC477" s="192" t="s">
        <v>85</v>
      </c>
      <c r="AD477" s="192" t="s">
        <v>85</v>
      </c>
      <c r="AE477" s="192" t="s">
        <v>85</v>
      </c>
      <c r="AF477" s="192" t="s">
        <v>85</v>
      </c>
      <c r="AG477" s="192" t="s">
        <v>85</v>
      </c>
      <c r="AH477" s="192" t="s">
        <v>85</v>
      </c>
      <c r="AI477" s="192" t="s">
        <v>85</v>
      </c>
      <c r="AJ477" s="192">
        <v>0</v>
      </c>
      <c r="AK477" s="192">
        <v>1</v>
      </c>
      <c r="AL477" s="192">
        <f>0.1*$AL$2</f>
        <v>0.25</v>
      </c>
      <c r="AM477" s="192">
        <f>AM473</f>
        <v>2.7E-2</v>
      </c>
      <c r="AN477" s="192">
        <f>ROUNDUP(AN473/3,0)</f>
        <v>1</v>
      </c>
      <c r="AQ477" s="195">
        <f t="shared" ref="AQ477" si="797">AM477*I477+AL477</f>
        <v>0.49421499999999996</v>
      </c>
      <c r="AR477" s="195">
        <f t="shared" si="791"/>
        <v>4.94215E-2</v>
      </c>
      <c r="AS477" s="196">
        <f t="shared" si="792"/>
        <v>0.25</v>
      </c>
      <c r="AT477" s="196">
        <f t="shared" si="793"/>
        <v>0.19840912499999999</v>
      </c>
      <c r="AU477" s="195">
        <f>10068.2*J477*POWER(10,-6)*10</f>
        <v>3.6245519999999996E-3</v>
      </c>
      <c r="AV477" s="196">
        <f t="shared" si="790"/>
        <v>0.99567017699999993</v>
      </c>
      <c r="AW477" s="197">
        <f t="shared" si="794"/>
        <v>0</v>
      </c>
      <c r="AX477" s="197">
        <f t="shared" si="795"/>
        <v>4.5000000000000009E-7</v>
      </c>
      <c r="AY477" s="197">
        <f t="shared" si="796"/>
        <v>4.4805157965000006E-7</v>
      </c>
    </row>
    <row r="478" spans="1:51" s="192" customFormat="1" ht="15" thickBot="1" x14ac:dyDescent="0.35">
      <c r="A478" s="48" t="s">
        <v>912</v>
      </c>
      <c r="B478" s="182" t="str">
        <f>B473</f>
        <v>Дренажная емкость некондиционных нефтепродуктов поз. Е-466 Рег. № ТО-59
Заводской № KNMU-631G</v>
      </c>
      <c r="C478" s="184" t="s">
        <v>210</v>
      </c>
      <c r="D478" s="185" t="s">
        <v>62</v>
      </c>
      <c r="E478" s="198">
        <f>E476</f>
        <v>1.0000000000000001E-5</v>
      </c>
      <c r="F478" s="199">
        <f>F473</f>
        <v>1</v>
      </c>
      <c r="G478" s="182">
        <v>0.85499999999999998</v>
      </c>
      <c r="H478" s="187">
        <f t="shared" si="787"/>
        <v>8.5500000000000011E-6</v>
      </c>
      <c r="I478" s="200">
        <f>0.15*I473</f>
        <v>9.0449999999999999</v>
      </c>
      <c r="J478" s="202">
        <v>0</v>
      </c>
      <c r="K478" s="205" t="s">
        <v>200</v>
      </c>
      <c r="L478" s="205">
        <v>9</v>
      </c>
      <c r="M478" s="192" t="str">
        <f t="shared" si="788"/>
        <v>С477</v>
      </c>
      <c r="N478" s="192" t="str">
        <f t="shared" si="788"/>
        <v>Дренажная емкость некондиционных нефтепродуктов поз. Е-466 Рег. № ТО-59
Заводской № KNMU-631G</v>
      </c>
      <c r="O478" s="192" t="str">
        <f t="shared" si="789"/>
        <v>Частичное-ликвидация</v>
      </c>
      <c r="P478" s="192" t="s">
        <v>85</v>
      </c>
      <c r="Q478" s="192" t="s">
        <v>85</v>
      </c>
      <c r="R478" s="192" t="s">
        <v>85</v>
      </c>
      <c r="S478" s="192" t="s">
        <v>85</v>
      </c>
      <c r="T478" s="192" t="s">
        <v>85</v>
      </c>
      <c r="U478" s="192" t="s">
        <v>85</v>
      </c>
      <c r="V478" s="192" t="s">
        <v>85</v>
      </c>
      <c r="W478" s="192" t="s">
        <v>85</v>
      </c>
      <c r="X478" s="192" t="s">
        <v>85</v>
      </c>
      <c r="Y478" s="192" t="s">
        <v>85</v>
      </c>
      <c r="Z478" s="192" t="s">
        <v>85</v>
      </c>
      <c r="AA478" s="192" t="s">
        <v>85</v>
      </c>
      <c r="AB478" s="192" t="s">
        <v>85</v>
      </c>
      <c r="AC478" s="192" t="s">
        <v>85</v>
      </c>
      <c r="AD478" s="192" t="s">
        <v>85</v>
      </c>
      <c r="AE478" s="192" t="s">
        <v>85</v>
      </c>
      <c r="AF478" s="192" t="s">
        <v>85</v>
      </c>
      <c r="AG478" s="192" t="s">
        <v>85</v>
      </c>
      <c r="AH478" s="192" t="s">
        <v>85</v>
      </c>
      <c r="AI478" s="192" t="s">
        <v>85</v>
      </c>
      <c r="AJ478" s="192">
        <v>0</v>
      </c>
      <c r="AK478" s="192">
        <v>0</v>
      </c>
      <c r="AL478" s="192">
        <f>0.1*$AL$2</f>
        <v>0.25</v>
      </c>
      <c r="AM478" s="192">
        <f>AM473</f>
        <v>2.7E-2</v>
      </c>
      <c r="AN478" s="192">
        <f>ROUNDUP(AN473/3,0)</f>
        <v>1</v>
      </c>
      <c r="AQ478" s="195">
        <f>AM478*I478*0.1+AL478</f>
        <v>0.27442149999999998</v>
      </c>
      <c r="AR478" s="195">
        <f t="shared" si="791"/>
        <v>2.7442149999999998E-2</v>
      </c>
      <c r="AS478" s="196">
        <f t="shared" si="792"/>
        <v>0</v>
      </c>
      <c r="AT478" s="196">
        <f t="shared" si="793"/>
        <v>7.5465912499999996E-2</v>
      </c>
      <c r="AU478" s="195">
        <f>1333*J477*POWER(10,-6)</f>
        <v>4.7987999999999995E-5</v>
      </c>
      <c r="AV478" s="196">
        <f t="shared" si="790"/>
        <v>0.37737755049999999</v>
      </c>
      <c r="AW478" s="197">
        <f t="shared" si="794"/>
        <v>0</v>
      </c>
      <c r="AX478" s="197">
        <f t="shared" si="795"/>
        <v>0</v>
      </c>
      <c r="AY478" s="197">
        <f t="shared" si="796"/>
        <v>3.2265780567750002E-6</v>
      </c>
    </row>
    <row r="479" spans="1:51" s="192" customFormat="1" ht="42.6" thickBot="1" x14ac:dyDescent="0.35">
      <c r="A479" s="48" t="s">
        <v>913</v>
      </c>
      <c r="B479" s="332" t="s">
        <v>408</v>
      </c>
      <c r="C479" s="184" t="s">
        <v>205</v>
      </c>
      <c r="D479" s="185" t="s">
        <v>60</v>
      </c>
      <c r="E479" s="186">
        <v>9.9999999999999995E-7</v>
      </c>
      <c r="F479" s="183">
        <v>1</v>
      </c>
      <c r="G479" s="182">
        <v>0.1</v>
      </c>
      <c r="H479" s="187">
        <f t="shared" ref="H479:H484" si="798">E479*F479*G479</f>
        <v>9.9999999999999995E-8</v>
      </c>
      <c r="I479" s="188">
        <v>25.8</v>
      </c>
      <c r="J479" s="189">
        <f>I479</f>
        <v>25.8</v>
      </c>
      <c r="K479" s="190" t="s">
        <v>184</v>
      </c>
      <c r="L479" s="191">
        <f>I479*20</f>
        <v>516</v>
      </c>
      <c r="M479" s="192" t="str">
        <f t="shared" ref="M479:N484" si="799">A479</f>
        <v>С478</v>
      </c>
      <c r="N479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79" s="192" t="str">
        <f t="shared" ref="O479:O484" si="800">D479</f>
        <v>Полное-пожар</v>
      </c>
      <c r="P479" s="192">
        <v>18.7</v>
      </c>
      <c r="Q479" s="192">
        <v>25.9</v>
      </c>
      <c r="R479" s="192">
        <v>37.1</v>
      </c>
      <c r="S479" s="192">
        <v>69.3</v>
      </c>
      <c r="T479" s="192" t="s">
        <v>85</v>
      </c>
      <c r="U479" s="192" t="s">
        <v>85</v>
      </c>
      <c r="V479" s="192" t="s">
        <v>85</v>
      </c>
      <c r="W479" s="192" t="s">
        <v>85</v>
      </c>
      <c r="X479" s="192" t="s">
        <v>85</v>
      </c>
      <c r="Y479" s="192" t="s">
        <v>85</v>
      </c>
      <c r="Z479" s="192" t="s">
        <v>85</v>
      </c>
      <c r="AA479" s="192" t="s">
        <v>85</v>
      </c>
      <c r="AB479" s="192" t="s">
        <v>85</v>
      </c>
      <c r="AC479" s="192" t="s">
        <v>85</v>
      </c>
      <c r="AD479" s="192" t="s">
        <v>85</v>
      </c>
      <c r="AE479" s="192" t="s">
        <v>85</v>
      </c>
      <c r="AF479" s="192" t="s">
        <v>85</v>
      </c>
      <c r="AG479" s="192" t="s">
        <v>85</v>
      </c>
      <c r="AH479" s="192" t="s">
        <v>85</v>
      </c>
      <c r="AI479" s="192" t="s">
        <v>85</v>
      </c>
      <c r="AJ479" s="193">
        <v>1</v>
      </c>
      <c r="AK479" s="193">
        <v>2</v>
      </c>
      <c r="AL479" s="194">
        <v>2.8</v>
      </c>
      <c r="AM479" s="194">
        <v>2.7E-2</v>
      </c>
      <c r="AN479" s="194">
        <v>4</v>
      </c>
      <c r="AQ479" s="195">
        <f>AM479*I479+AL479</f>
        <v>3.4965999999999999</v>
      </c>
      <c r="AR479" s="195">
        <f>0.1*AQ479</f>
        <v>0.34966000000000003</v>
      </c>
      <c r="AS479" s="196">
        <f>AJ479*3+0.25*AK479</f>
        <v>3.5</v>
      </c>
      <c r="AT479" s="196">
        <f>SUM(AQ479:AS479)/4</f>
        <v>1.836565</v>
      </c>
      <c r="AU479" s="195">
        <f>10068.2*J479*POWER(10,-6)</f>
        <v>0.25975956</v>
      </c>
      <c r="AV479" s="196">
        <f t="shared" ref="AV479:AV484" si="801">AU479+AT479+AS479+AR479+AQ479</f>
        <v>9.4425845600000002</v>
      </c>
      <c r="AW479" s="197">
        <f>AJ479*H479</f>
        <v>9.9999999999999995E-8</v>
      </c>
      <c r="AX479" s="197">
        <f>H479*AK479</f>
        <v>1.9999999999999999E-7</v>
      </c>
      <c r="AY479" s="197">
        <f>H479*AV479</f>
        <v>9.4425845599999997E-7</v>
      </c>
    </row>
    <row r="480" spans="1:51" s="192" customFormat="1" ht="15" thickBot="1" x14ac:dyDescent="0.35">
      <c r="A480" s="48" t="s">
        <v>914</v>
      </c>
      <c r="B480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0" s="184" t="s">
        <v>206</v>
      </c>
      <c r="D480" s="185" t="s">
        <v>63</v>
      </c>
      <c r="E480" s="198">
        <f>E479</f>
        <v>9.9999999999999995E-7</v>
      </c>
      <c r="F480" s="199">
        <f>F479</f>
        <v>1</v>
      </c>
      <c r="G480" s="182">
        <v>0.18000000000000002</v>
      </c>
      <c r="H480" s="187">
        <f t="shared" si="798"/>
        <v>1.8000000000000002E-7</v>
      </c>
      <c r="I480" s="200">
        <f>I479</f>
        <v>25.8</v>
      </c>
      <c r="J480" s="201">
        <v>0.15</v>
      </c>
      <c r="K480" s="190" t="s">
        <v>185</v>
      </c>
      <c r="L480" s="191">
        <v>0</v>
      </c>
      <c r="M480" s="192" t="str">
        <f t="shared" si="799"/>
        <v>С479</v>
      </c>
      <c r="N480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0" s="192" t="str">
        <f t="shared" si="800"/>
        <v>Полное-взрыв</v>
      </c>
      <c r="P480" s="192" t="s">
        <v>85</v>
      </c>
      <c r="Q480" s="192" t="s">
        <v>85</v>
      </c>
      <c r="R480" s="192" t="s">
        <v>85</v>
      </c>
      <c r="S480" s="192" t="s">
        <v>85</v>
      </c>
      <c r="T480" s="192">
        <v>0</v>
      </c>
      <c r="U480" s="192">
        <v>0</v>
      </c>
      <c r="V480" s="192">
        <v>49.6</v>
      </c>
      <c r="W480" s="192">
        <v>134.1</v>
      </c>
      <c r="X480" s="192">
        <v>230.1</v>
      </c>
      <c r="Y480" s="192" t="s">
        <v>85</v>
      </c>
      <c r="Z480" s="192" t="s">
        <v>85</v>
      </c>
      <c r="AA480" s="192" t="s">
        <v>85</v>
      </c>
      <c r="AB480" s="192" t="s">
        <v>85</v>
      </c>
      <c r="AC480" s="192" t="s">
        <v>85</v>
      </c>
      <c r="AD480" s="192" t="s">
        <v>85</v>
      </c>
      <c r="AE480" s="192" t="s">
        <v>85</v>
      </c>
      <c r="AF480" s="192" t="s">
        <v>85</v>
      </c>
      <c r="AG480" s="192" t="s">
        <v>85</v>
      </c>
      <c r="AH480" s="192" t="s">
        <v>85</v>
      </c>
      <c r="AI480" s="192" t="s">
        <v>85</v>
      </c>
      <c r="AJ480" s="193">
        <v>2</v>
      </c>
      <c r="AK480" s="193">
        <v>2</v>
      </c>
      <c r="AL480" s="192">
        <f>AL479</f>
        <v>2.8</v>
      </c>
      <c r="AM480" s="192">
        <f>AM479</f>
        <v>2.7E-2</v>
      </c>
      <c r="AN480" s="192">
        <f>AN479</f>
        <v>4</v>
      </c>
      <c r="AQ480" s="195">
        <f>AM480*I480+AL480</f>
        <v>3.4965999999999999</v>
      </c>
      <c r="AR480" s="195">
        <f t="shared" ref="AR480:AR484" si="802">0.1*AQ480</f>
        <v>0.34966000000000003</v>
      </c>
      <c r="AS480" s="196">
        <f t="shared" ref="AS480:AS484" si="803">AJ480*3+0.25*AK480</f>
        <v>6.5</v>
      </c>
      <c r="AT480" s="196">
        <f t="shared" ref="AT480:AT484" si="804">SUM(AQ480:AS480)/4</f>
        <v>2.5865650000000002</v>
      </c>
      <c r="AU480" s="195">
        <f>10068.2*J480*POWER(10,-6)*10</f>
        <v>1.5102299999999999E-2</v>
      </c>
      <c r="AV480" s="196">
        <f t="shared" si="801"/>
        <v>12.9479273</v>
      </c>
      <c r="AW480" s="197">
        <f t="shared" ref="AW480:AW484" si="805">AJ480*H480</f>
        <v>3.6000000000000005E-7</v>
      </c>
      <c r="AX480" s="197">
        <f t="shared" ref="AX480:AX484" si="806">H480*AK480</f>
        <v>3.6000000000000005E-7</v>
      </c>
      <c r="AY480" s="197">
        <f t="shared" ref="AY480:AY484" si="807">H480*AV480</f>
        <v>2.3306269140000002E-6</v>
      </c>
    </row>
    <row r="481" spans="1:51" s="192" customFormat="1" x14ac:dyDescent="0.3">
      <c r="A481" s="48" t="s">
        <v>915</v>
      </c>
      <c r="B481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1" s="184" t="s">
        <v>207</v>
      </c>
      <c r="D481" s="185" t="s">
        <v>61</v>
      </c>
      <c r="E481" s="198">
        <f>E479</f>
        <v>9.9999999999999995E-7</v>
      </c>
      <c r="F481" s="199">
        <f>F479</f>
        <v>1</v>
      </c>
      <c r="G481" s="182">
        <v>0.72000000000000008</v>
      </c>
      <c r="H481" s="187">
        <f t="shared" si="798"/>
        <v>7.2000000000000009E-7</v>
      </c>
      <c r="I481" s="200">
        <f>I479</f>
        <v>25.8</v>
      </c>
      <c r="J481" s="202">
        <v>0</v>
      </c>
      <c r="K481" s="190" t="s">
        <v>186</v>
      </c>
      <c r="L481" s="191">
        <v>0</v>
      </c>
      <c r="M481" s="192" t="str">
        <f t="shared" si="799"/>
        <v>С480</v>
      </c>
      <c r="N481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1" s="192" t="str">
        <f t="shared" si="800"/>
        <v>Полное-ликвидация</v>
      </c>
      <c r="P481" s="192" t="s">
        <v>85</v>
      </c>
      <c r="Q481" s="192" t="s">
        <v>85</v>
      </c>
      <c r="R481" s="192" t="s">
        <v>85</v>
      </c>
      <c r="S481" s="192" t="s">
        <v>85</v>
      </c>
      <c r="T481" s="192" t="s">
        <v>85</v>
      </c>
      <c r="U481" s="192" t="s">
        <v>85</v>
      </c>
      <c r="V481" s="192" t="s">
        <v>85</v>
      </c>
      <c r="W481" s="192" t="s">
        <v>85</v>
      </c>
      <c r="X481" s="192" t="s">
        <v>85</v>
      </c>
      <c r="Y481" s="192" t="s">
        <v>85</v>
      </c>
      <c r="Z481" s="192" t="s">
        <v>85</v>
      </c>
      <c r="AA481" s="192" t="s">
        <v>85</v>
      </c>
      <c r="AB481" s="192" t="s">
        <v>85</v>
      </c>
      <c r="AC481" s="192" t="s">
        <v>85</v>
      </c>
      <c r="AD481" s="192" t="s">
        <v>85</v>
      </c>
      <c r="AE481" s="192" t="s">
        <v>85</v>
      </c>
      <c r="AF481" s="192" t="s">
        <v>85</v>
      </c>
      <c r="AG481" s="192" t="s">
        <v>85</v>
      </c>
      <c r="AH481" s="192" t="s">
        <v>85</v>
      </c>
      <c r="AI481" s="192" t="s">
        <v>85</v>
      </c>
      <c r="AJ481" s="192">
        <v>0</v>
      </c>
      <c r="AK481" s="192">
        <v>0</v>
      </c>
      <c r="AL481" s="192">
        <f>AL479</f>
        <v>2.8</v>
      </c>
      <c r="AM481" s="192">
        <f>AM479</f>
        <v>2.7E-2</v>
      </c>
      <c r="AN481" s="192">
        <f>AN479</f>
        <v>4</v>
      </c>
      <c r="AQ481" s="195">
        <f>AM481*I481*0.1+AL481</f>
        <v>2.8696599999999997</v>
      </c>
      <c r="AR481" s="195">
        <f t="shared" si="802"/>
        <v>0.286966</v>
      </c>
      <c r="AS481" s="196">
        <f t="shared" si="803"/>
        <v>0</v>
      </c>
      <c r="AT481" s="196">
        <f t="shared" si="804"/>
        <v>0.78915649999999993</v>
      </c>
      <c r="AU481" s="195">
        <f>1333*J480*POWER(10,-6)</f>
        <v>1.9994999999999998E-4</v>
      </c>
      <c r="AV481" s="196">
        <f t="shared" si="801"/>
        <v>3.9459824499999998</v>
      </c>
      <c r="AW481" s="197">
        <f t="shared" si="805"/>
        <v>0</v>
      </c>
      <c r="AX481" s="197">
        <f t="shared" si="806"/>
        <v>0</v>
      </c>
      <c r="AY481" s="197">
        <f t="shared" si="807"/>
        <v>2.8411073640000002E-6</v>
      </c>
    </row>
    <row r="482" spans="1:51" s="192" customFormat="1" x14ac:dyDescent="0.3">
      <c r="A482" s="48" t="s">
        <v>916</v>
      </c>
      <c r="B482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2" s="184" t="s">
        <v>208</v>
      </c>
      <c r="D482" s="185" t="s">
        <v>86</v>
      </c>
      <c r="E482" s="186">
        <v>1.0000000000000001E-5</v>
      </c>
      <c r="F482" s="199">
        <f>F479</f>
        <v>1</v>
      </c>
      <c r="G482" s="182">
        <v>0.1</v>
      </c>
      <c r="H482" s="187">
        <f t="shared" si="798"/>
        <v>1.0000000000000002E-6</v>
      </c>
      <c r="I482" s="200">
        <f>0.15*I479</f>
        <v>3.87</v>
      </c>
      <c r="J482" s="189">
        <f>I482</f>
        <v>3.87</v>
      </c>
      <c r="K482" s="203" t="s">
        <v>188</v>
      </c>
      <c r="L482" s="204">
        <v>45390</v>
      </c>
      <c r="M482" s="192" t="str">
        <f t="shared" si="799"/>
        <v>С481</v>
      </c>
      <c r="N482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2" s="192" t="str">
        <f t="shared" si="800"/>
        <v>Частичное-пожар</v>
      </c>
      <c r="P482" s="192">
        <v>13</v>
      </c>
      <c r="Q482" s="192">
        <v>17.100000000000001</v>
      </c>
      <c r="R482" s="192">
        <v>23.3</v>
      </c>
      <c r="S482" s="192">
        <v>41.9</v>
      </c>
      <c r="T482" s="192" t="s">
        <v>85</v>
      </c>
      <c r="U482" s="192" t="s">
        <v>85</v>
      </c>
      <c r="V482" s="192" t="s">
        <v>85</v>
      </c>
      <c r="W482" s="192" t="s">
        <v>85</v>
      </c>
      <c r="X482" s="192" t="s">
        <v>85</v>
      </c>
      <c r="Y482" s="192" t="s">
        <v>85</v>
      </c>
      <c r="Z482" s="192" t="s">
        <v>85</v>
      </c>
      <c r="AA482" s="192" t="s">
        <v>85</v>
      </c>
      <c r="AB482" s="192" t="s">
        <v>85</v>
      </c>
      <c r="AC482" s="192" t="s">
        <v>85</v>
      </c>
      <c r="AD482" s="192" t="s">
        <v>85</v>
      </c>
      <c r="AE482" s="192" t="s">
        <v>85</v>
      </c>
      <c r="AF482" s="192" t="s">
        <v>85</v>
      </c>
      <c r="AG482" s="192" t="s">
        <v>85</v>
      </c>
      <c r="AH482" s="192" t="s">
        <v>85</v>
      </c>
      <c r="AI482" s="192" t="s">
        <v>85</v>
      </c>
      <c r="AJ482" s="192">
        <v>0</v>
      </c>
      <c r="AK482" s="192">
        <v>2</v>
      </c>
      <c r="AL482" s="192">
        <f>0.1*$AL$2</f>
        <v>0.25</v>
      </c>
      <c r="AM482" s="192">
        <f>AM479</f>
        <v>2.7E-2</v>
      </c>
      <c r="AN482" s="192">
        <f>ROUNDUP(AN479/3,0)</f>
        <v>2</v>
      </c>
      <c r="AQ482" s="195">
        <f>AM482*I482+AL482</f>
        <v>0.35448999999999997</v>
      </c>
      <c r="AR482" s="195">
        <f t="shared" si="802"/>
        <v>3.5449000000000001E-2</v>
      </c>
      <c r="AS482" s="196">
        <f t="shared" si="803"/>
        <v>0.5</v>
      </c>
      <c r="AT482" s="196">
        <f t="shared" si="804"/>
        <v>0.22248475000000001</v>
      </c>
      <c r="AU482" s="195">
        <f>10068.2*J482*POWER(10,-6)</f>
        <v>3.8963933999999999E-2</v>
      </c>
      <c r="AV482" s="196">
        <f t="shared" si="801"/>
        <v>1.1513876839999999</v>
      </c>
      <c r="AW482" s="197">
        <f t="shared" si="805"/>
        <v>0</v>
      </c>
      <c r="AX482" s="197">
        <f t="shared" si="806"/>
        <v>2.0000000000000003E-6</v>
      </c>
      <c r="AY482" s="197">
        <f t="shared" si="807"/>
        <v>1.1513876840000001E-6</v>
      </c>
    </row>
    <row r="483" spans="1:51" s="192" customFormat="1" x14ac:dyDescent="0.3">
      <c r="A483" s="48" t="s">
        <v>917</v>
      </c>
      <c r="B483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3" s="184" t="s">
        <v>209</v>
      </c>
      <c r="D483" s="185" t="s">
        <v>174</v>
      </c>
      <c r="E483" s="198">
        <f>E482</f>
        <v>1.0000000000000001E-5</v>
      </c>
      <c r="F483" s="199">
        <f>F479</f>
        <v>1</v>
      </c>
      <c r="G483" s="182">
        <v>4.5000000000000005E-2</v>
      </c>
      <c r="H483" s="187">
        <f t="shared" si="798"/>
        <v>4.5000000000000009E-7</v>
      </c>
      <c r="I483" s="200">
        <f>0.15*I479</f>
        <v>3.87</v>
      </c>
      <c r="J483" s="189">
        <f>0.15*J480</f>
        <v>2.2499999999999999E-2</v>
      </c>
      <c r="K483" s="203" t="s">
        <v>189</v>
      </c>
      <c r="L483" s="204">
        <v>3</v>
      </c>
      <c r="M483" s="192" t="str">
        <f t="shared" si="799"/>
        <v>С482</v>
      </c>
      <c r="N483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3" s="192" t="str">
        <f t="shared" si="800"/>
        <v>Частичное-пожар-вспышка</v>
      </c>
      <c r="P483" s="192" t="s">
        <v>85</v>
      </c>
      <c r="Q483" s="192" t="s">
        <v>85</v>
      </c>
      <c r="R483" s="192" t="s">
        <v>85</v>
      </c>
      <c r="S483" s="192" t="s">
        <v>85</v>
      </c>
      <c r="T483" s="192" t="s">
        <v>85</v>
      </c>
      <c r="U483" s="192" t="s">
        <v>85</v>
      </c>
      <c r="V483" s="192" t="s">
        <v>85</v>
      </c>
      <c r="W483" s="192" t="s">
        <v>85</v>
      </c>
      <c r="X483" s="192" t="s">
        <v>85</v>
      </c>
      <c r="Y483" s="192" t="s">
        <v>85</v>
      </c>
      <c r="Z483" s="192" t="s">
        <v>85</v>
      </c>
      <c r="AA483" s="192">
        <v>9.58</v>
      </c>
      <c r="AB483" s="192">
        <v>11.5</v>
      </c>
      <c r="AC483" s="192" t="s">
        <v>85</v>
      </c>
      <c r="AD483" s="192" t="s">
        <v>85</v>
      </c>
      <c r="AE483" s="192" t="s">
        <v>85</v>
      </c>
      <c r="AF483" s="192" t="s">
        <v>85</v>
      </c>
      <c r="AG483" s="192" t="s">
        <v>85</v>
      </c>
      <c r="AH483" s="192" t="s">
        <v>85</v>
      </c>
      <c r="AI483" s="192" t="s">
        <v>85</v>
      </c>
      <c r="AJ483" s="192">
        <v>0</v>
      </c>
      <c r="AK483" s="192">
        <v>1</v>
      </c>
      <c r="AL483" s="192">
        <f>0.1*$AL$2</f>
        <v>0.25</v>
      </c>
      <c r="AM483" s="192">
        <f>AM479</f>
        <v>2.7E-2</v>
      </c>
      <c r="AN483" s="192">
        <f>ROUNDUP(AN479/3,0)</f>
        <v>2</v>
      </c>
      <c r="AQ483" s="195">
        <f t="shared" ref="AQ483" si="808">AM483*I483+AL483</f>
        <v>0.35448999999999997</v>
      </c>
      <c r="AR483" s="195">
        <f t="shared" si="802"/>
        <v>3.5449000000000001E-2</v>
      </c>
      <c r="AS483" s="196">
        <f t="shared" si="803"/>
        <v>0.25</v>
      </c>
      <c r="AT483" s="196">
        <f t="shared" si="804"/>
        <v>0.15998475000000001</v>
      </c>
      <c r="AU483" s="195">
        <f>10068.2*J483*POWER(10,-6)*10</f>
        <v>2.2653450000000002E-3</v>
      </c>
      <c r="AV483" s="196">
        <f t="shared" si="801"/>
        <v>0.80218909499999991</v>
      </c>
      <c r="AW483" s="197">
        <f t="shared" si="805"/>
        <v>0</v>
      </c>
      <c r="AX483" s="197">
        <f t="shared" si="806"/>
        <v>4.5000000000000009E-7</v>
      </c>
      <c r="AY483" s="197">
        <f t="shared" si="807"/>
        <v>3.6098509275000002E-7</v>
      </c>
    </row>
    <row r="484" spans="1:51" s="192" customFormat="1" ht="15" thickBot="1" x14ac:dyDescent="0.35">
      <c r="A484" s="48" t="s">
        <v>918</v>
      </c>
      <c r="B484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4" s="184" t="s">
        <v>210</v>
      </c>
      <c r="D484" s="185" t="s">
        <v>62</v>
      </c>
      <c r="E484" s="198">
        <f>E482</f>
        <v>1.0000000000000001E-5</v>
      </c>
      <c r="F484" s="199">
        <f>F479</f>
        <v>1</v>
      </c>
      <c r="G484" s="182">
        <v>0.85499999999999998</v>
      </c>
      <c r="H484" s="187">
        <f t="shared" si="798"/>
        <v>8.5500000000000011E-6</v>
      </c>
      <c r="I484" s="200">
        <f>0.15*I479</f>
        <v>3.87</v>
      </c>
      <c r="J484" s="202">
        <v>0</v>
      </c>
      <c r="K484" s="205" t="s">
        <v>200</v>
      </c>
      <c r="L484" s="205">
        <v>9</v>
      </c>
      <c r="M484" s="192" t="str">
        <f t="shared" si="799"/>
        <v>С483</v>
      </c>
      <c r="N484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4" s="192" t="str">
        <f t="shared" si="800"/>
        <v>Частичное-ликвидация</v>
      </c>
      <c r="P484" s="192" t="s">
        <v>85</v>
      </c>
      <c r="Q484" s="192" t="s">
        <v>85</v>
      </c>
      <c r="R484" s="192" t="s">
        <v>85</v>
      </c>
      <c r="S484" s="192" t="s">
        <v>85</v>
      </c>
      <c r="T484" s="192" t="s">
        <v>85</v>
      </c>
      <c r="U484" s="192" t="s">
        <v>85</v>
      </c>
      <c r="V484" s="192" t="s">
        <v>85</v>
      </c>
      <c r="W484" s="192" t="s">
        <v>85</v>
      </c>
      <c r="X484" s="192" t="s">
        <v>85</v>
      </c>
      <c r="Y484" s="192" t="s">
        <v>85</v>
      </c>
      <c r="Z484" s="192" t="s">
        <v>85</v>
      </c>
      <c r="AA484" s="192" t="s">
        <v>85</v>
      </c>
      <c r="AB484" s="192" t="s">
        <v>85</v>
      </c>
      <c r="AC484" s="192" t="s">
        <v>85</v>
      </c>
      <c r="AD484" s="192" t="s">
        <v>85</v>
      </c>
      <c r="AE484" s="192" t="s">
        <v>85</v>
      </c>
      <c r="AF484" s="192" t="s">
        <v>85</v>
      </c>
      <c r="AG484" s="192" t="s">
        <v>85</v>
      </c>
      <c r="AH484" s="192" t="s">
        <v>85</v>
      </c>
      <c r="AI484" s="192" t="s">
        <v>85</v>
      </c>
      <c r="AJ484" s="192">
        <v>0</v>
      </c>
      <c r="AK484" s="192">
        <v>0</v>
      </c>
      <c r="AL484" s="192">
        <f>0.1*$AL$2</f>
        <v>0.25</v>
      </c>
      <c r="AM484" s="192">
        <f>AM479</f>
        <v>2.7E-2</v>
      </c>
      <c r="AN484" s="192">
        <f>ROUNDUP(AN479/3,0)</f>
        <v>2</v>
      </c>
      <c r="AQ484" s="195">
        <f>AM484*I484*0.1+AL484</f>
        <v>0.26044899999999999</v>
      </c>
      <c r="AR484" s="195">
        <f t="shared" si="802"/>
        <v>2.6044899999999999E-2</v>
      </c>
      <c r="AS484" s="196">
        <f t="shared" si="803"/>
        <v>0</v>
      </c>
      <c r="AT484" s="196">
        <f t="shared" si="804"/>
        <v>7.1623474999999992E-2</v>
      </c>
      <c r="AU484" s="195">
        <f>1333*J483*POWER(10,-6)</f>
        <v>2.9992499999999998E-5</v>
      </c>
      <c r="AV484" s="196">
        <f t="shared" si="801"/>
        <v>0.35814736749999998</v>
      </c>
      <c r="AW484" s="197">
        <f t="shared" si="805"/>
        <v>0</v>
      </c>
      <c r="AX484" s="197">
        <f t="shared" si="806"/>
        <v>0</v>
      </c>
      <c r="AY484" s="197">
        <f t="shared" si="807"/>
        <v>3.0621599921250003E-6</v>
      </c>
    </row>
    <row r="485" spans="1:51" s="192" customFormat="1" ht="42.6" thickBot="1" x14ac:dyDescent="0.35">
      <c r="A485" s="48" t="s">
        <v>919</v>
      </c>
      <c r="B485" s="332" t="s">
        <v>408</v>
      </c>
      <c r="C485" s="184" t="s">
        <v>205</v>
      </c>
      <c r="D485" s="185" t="s">
        <v>60</v>
      </c>
      <c r="E485" s="186">
        <v>9.9999999999999995E-7</v>
      </c>
      <c r="F485" s="183">
        <v>1</v>
      </c>
      <c r="G485" s="182">
        <v>0.1</v>
      </c>
      <c r="H485" s="187">
        <f t="shared" ref="H485:H490" si="809">E485*F485*G485</f>
        <v>9.9999999999999995E-8</v>
      </c>
      <c r="I485" s="188">
        <v>25.8</v>
      </c>
      <c r="J485" s="189">
        <f>I485</f>
        <v>25.8</v>
      </c>
      <c r="K485" s="190" t="s">
        <v>184</v>
      </c>
      <c r="L485" s="191">
        <f>I485*20</f>
        <v>516</v>
      </c>
      <c r="M485" s="192" t="str">
        <f t="shared" ref="M485:N490" si="810">A485</f>
        <v>С484</v>
      </c>
      <c r="N485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5" s="192" t="str">
        <f t="shared" ref="O485:O490" si="811">D485</f>
        <v>Полное-пожар</v>
      </c>
      <c r="P485" s="192">
        <v>18.7</v>
      </c>
      <c r="Q485" s="192">
        <v>25.9</v>
      </c>
      <c r="R485" s="192">
        <v>37.1</v>
      </c>
      <c r="S485" s="192">
        <v>69.3</v>
      </c>
      <c r="T485" s="192" t="s">
        <v>85</v>
      </c>
      <c r="U485" s="192" t="s">
        <v>85</v>
      </c>
      <c r="V485" s="192" t="s">
        <v>85</v>
      </c>
      <c r="W485" s="192" t="s">
        <v>85</v>
      </c>
      <c r="X485" s="192" t="s">
        <v>85</v>
      </c>
      <c r="Y485" s="192" t="s">
        <v>85</v>
      </c>
      <c r="Z485" s="192" t="s">
        <v>85</v>
      </c>
      <c r="AA485" s="192" t="s">
        <v>85</v>
      </c>
      <c r="AB485" s="192" t="s">
        <v>85</v>
      </c>
      <c r="AC485" s="192" t="s">
        <v>85</v>
      </c>
      <c r="AD485" s="192" t="s">
        <v>85</v>
      </c>
      <c r="AE485" s="192" t="s">
        <v>85</v>
      </c>
      <c r="AF485" s="192" t="s">
        <v>85</v>
      </c>
      <c r="AG485" s="192" t="s">
        <v>85</v>
      </c>
      <c r="AH485" s="192" t="s">
        <v>85</v>
      </c>
      <c r="AI485" s="192" t="s">
        <v>85</v>
      </c>
      <c r="AJ485" s="193">
        <v>1</v>
      </c>
      <c r="AK485" s="193">
        <v>2</v>
      </c>
      <c r="AL485" s="194">
        <v>2.8</v>
      </c>
      <c r="AM485" s="194">
        <v>2.7E-2</v>
      </c>
      <c r="AN485" s="194">
        <v>4</v>
      </c>
      <c r="AQ485" s="195">
        <f>AM485*I485+AL485</f>
        <v>3.4965999999999999</v>
      </c>
      <c r="AR485" s="195">
        <f>0.1*AQ485</f>
        <v>0.34966000000000003</v>
      </c>
      <c r="AS485" s="196">
        <f>AJ485*3+0.25*AK485</f>
        <v>3.5</v>
      </c>
      <c r="AT485" s="196">
        <f>SUM(AQ485:AS485)/4</f>
        <v>1.836565</v>
      </c>
      <c r="AU485" s="195">
        <f>10068.2*J485*POWER(10,-6)</f>
        <v>0.25975956</v>
      </c>
      <c r="AV485" s="196">
        <f t="shared" ref="AV485:AV490" si="812">AU485+AT485+AS485+AR485+AQ485</f>
        <v>9.4425845600000002</v>
      </c>
      <c r="AW485" s="197">
        <f>AJ485*H485</f>
        <v>9.9999999999999995E-8</v>
      </c>
      <c r="AX485" s="197">
        <f>H485*AK485</f>
        <v>1.9999999999999999E-7</v>
      </c>
      <c r="AY485" s="197">
        <f>H485*AV485</f>
        <v>9.4425845599999997E-7</v>
      </c>
    </row>
    <row r="486" spans="1:51" s="192" customFormat="1" ht="15" thickBot="1" x14ac:dyDescent="0.35">
      <c r="A486" s="48" t="s">
        <v>920</v>
      </c>
      <c r="B486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6" s="184" t="s">
        <v>206</v>
      </c>
      <c r="D486" s="185" t="s">
        <v>63</v>
      </c>
      <c r="E486" s="198">
        <f>E485</f>
        <v>9.9999999999999995E-7</v>
      </c>
      <c r="F486" s="199">
        <f>F485</f>
        <v>1</v>
      </c>
      <c r="G486" s="182">
        <v>0.18000000000000002</v>
      </c>
      <c r="H486" s="187">
        <f t="shared" si="809"/>
        <v>1.8000000000000002E-7</v>
      </c>
      <c r="I486" s="200">
        <f>I485</f>
        <v>25.8</v>
      </c>
      <c r="J486" s="201">
        <v>0.15</v>
      </c>
      <c r="K486" s="190" t="s">
        <v>185</v>
      </c>
      <c r="L486" s="191">
        <v>0</v>
      </c>
      <c r="M486" s="192" t="str">
        <f t="shared" si="810"/>
        <v>С485</v>
      </c>
      <c r="N486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6" s="192" t="str">
        <f t="shared" si="811"/>
        <v>Полное-взрыв</v>
      </c>
      <c r="P486" s="192" t="s">
        <v>85</v>
      </c>
      <c r="Q486" s="192" t="s">
        <v>85</v>
      </c>
      <c r="R486" s="192" t="s">
        <v>85</v>
      </c>
      <c r="S486" s="192" t="s">
        <v>85</v>
      </c>
      <c r="T486" s="192">
        <v>0</v>
      </c>
      <c r="U486" s="192">
        <v>0</v>
      </c>
      <c r="V486" s="192">
        <v>49.6</v>
      </c>
      <c r="W486" s="192">
        <v>134.1</v>
      </c>
      <c r="X486" s="192">
        <v>230.1</v>
      </c>
      <c r="Y486" s="192" t="s">
        <v>85</v>
      </c>
      <c r="Z486" s="192" t="s">
        <v>85</v>
      </c>
      <c r="AA486" s="192" t="s">
        <v>85</v>
      </c>
      <c r="AB486" s="192" t="s">
        <v>85</v>
      </c>
      <c r="AC486" s="192" t="s">
        <v>85</v>
      </c>
      <c r="AD486" s="192" t="s">
        <v>85</v>
      </c>
      <c r="AE486" s="192" t="s">
        <v>85</v>
      </c>
      <c r="AF486" s="192" t="s">
        <v>85</v>
      </c>
      <c r="AG486" s="192" t="s">
        <v>85</v>
      </c>
      <c r="AH486" s="192" t="s">
        <v>85</v>
      </c>
      <c r="AI486" s="192" t="s">
        <v>85</v>
      </c>
      <c r="AJ486" s="193">
        <v>2</v>
      </c>
      <c r="AK486" s="193">
        <v>2</v>
      </c>
      <c r="AL486" s="192">
        <f>AL485</f>
        <v>2.8</v>
      </c>
      <c r="AM486" s="192">
        <f>AM485</f>
        <v>2.7E-2</v>
      </c>
      <c r="AN486" s="192">
        <f>AN485</f>
        <v>4</v>
      </c>
      <c r="AQ486" s="195">
        <f>AM486*I486+AL486</f>
        <v>3.4965999999999999</v>
      </c>
      <c r="AR486" s="195">
        <f t="shared" ref="AR486:AR490" si="813">0.1*AQ486</f>
        <v>0.34966000000000003</v>
      </c>
      <c r="AS486" s="196">
        <f t="shared" ref="AS486:AS490" si="814">AJ486*3+0.25*AK486</f>
        <v>6.5</v>
      </c>
      <c r="AT486" s="196">
        <f t="shared" ref="AT486:AT490" si="815">SUM(AQ486:AS486)/4</f>
        <v>2.5865650000000002</v>
      </c>
      <c r="AU486" s="195">
        <f>10068.2*J486*POWER(10,-6)*10</f>
        <v>1.5102299999999999E-2</v>
      </c>
      <c r="AV486" s="196">
        <f t="shared" si="812"/>
        <v>12.9479273</v>
      </c>
      <c r="AW486" s="197">
        <f t="shared" ref="AW486:AW490" si="816">AJ486*H486</f>
        <v>3.6000000000000005E-7</v>
      </c>
      <c r="AX486" s="197">
        <f t="shared" ref="AX486:AX490" si="817">H486*AK486</f>
        <v>3.6000000000000005E-7</v>
      </c>
      <c r="AY486" s="197">
        <f t="shared" ref="AY486:AY490" si="818">H486*AV486</f>
        <v>2.3306269140000002E-6</v>
      </c>
    </row>
    <row r="487" spans="1:51" s="192" customFormat="1" x14ac:dyDescent="0.3">
      <c r="A487" s="48" t="s">
        <v>921</v>
      </c>
      <c r="B487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7" s="184" t="s">
        <v>207</v>
      </c>
      <c r="D487" s="185" t="s">
        <v>61</v>
      </c>
      <c r="E487" s="198">
        <f>E485</f>
        <v>9.9999999999999995E-7</v>
      </c>
      <c r="F487" s="199">
        <f>F485</f>
        <v>1</v>
      </c>
      <c r="G487" s="182">
        <v>0.72000000000000008</v>
      </c>
      <c r="H487" s="187">
        <f t="shared" si="809"/>
        <v>7.2000000000000009E-7</v>
      </c>
      <c r="I487" s="200">
        <f>I485</f>
        <v>25.8</v>
      </c>
      <c r="J487" s="202">
        <v>0</v>
      </c>
      <c r="K487" s="190" t="s">
        <v>186</v>
      </c>
      <c r="L487" s="191">
        <v>0</v>
      </c>
      <c r="M487" s="192" t="str">
        <f t="shared" si="810"/>
        <v>С486</v>
      </c>
      <c r="N487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7" s="192" t="str">
        <f t="shared" si="811"/>
        <v>Полное-ликвидация</v>
      </c>
      <c r="P487" s="192" t="s">
        <v>85</v>
      </c>
      <c r="Q487" s="192" t="s">
        <v>85</v>
      </c>
      <c r="R487" s="192" t="s">
        <v>85</v>
      </c>
      <c r="S487" s="192" t="s">
        <v>85</v>
      </c>
      <c r="T487" s="192" t="s">
        <v>85</v>
      </c>
      <c r="U487" s="192" t="s">
        <v>85</v>
      </c>
      <c r="V487" s="192" t="s">
        <v>85</v>
      </c>
      <c r="W487" s="192" t="s">
        <v>85</v>
      </c>
      <c r="X487" s="192" t="s">
        <v>85</v>
      </c>
      <c r="Y487" s="192" t="s">
        <v>85</v>
      </c>
      <c r="Z487" s="192" t="s">
        <v>85</v>
      </c>
      <c r="AA487" s="192" t="s">
        <v>85</v>
      </c>
      <c r="AB487" s="192" t="s">
        <v>85</v>
      </c>
      <c r="AC487" s="192" t="s">
        <v>85</v>
      </c>
      <c r="AD487" s="192" t="s">
        <v>85</v>
      </c>
      <c r="AE487" s="192" t="s">
        <v>85</v>
      </c>
      <c r="AF487" s="192" t="s">
        <v>85</v>
      </c>
      <c r="AG487" s="192" t="s">
        <v>85</v>
      </c>
      <c r="AH487" s="192" t="s">
        <v>85</v>
      </c>
      <c r="AI487" s="192" t="s">
        <v>85</v>
      </c>
      <c r="AJ487" s="192">
        <v>0</v>
      </c>
      <c r="AK487" s="192">
        <v>0</v>
      </c>
      <c r="AL487" s="192">
        <f>AL485</f>
        <v>2.8</v>
      </c>
      <c r="AM487" s="192">
        <f>AM485</f>
        <v>2.7E-2</v>
      </c>
      <c r="AN487" s="192">
        <f>AN485</f>
        <v>4</v>
      </c>
      <c r="AQ487" s="195">
        <f>AM487*I487*0.1+AL487</f>
        <v>2.8696599999999997</v>
      </c>
      <c r="AR487" s="195">
        <f t="shared" si="813"/>
        <v>0.286966</v>
      </c>
      <c r="AS487" s="196">
        <f t="shared" si="814"/>
        <v>0</v>
      </c>
      <c r="AT487" s="196">
        <f t="shared" si="815"/>
        <v>0.78915649999999993</v>
      </c>
      <c r="AU487" s="195">
        <f>1333*J486*POWER(10,-6)</f>
        <v>1.9994999999999998E-4</v>
      </c>
      <c r="AV487" s="196">
        <f t="shared" si="812"/>
        <v>3.9459824499999998</v>
      </c>
      <c r="AW487" s="197">
        <f t="shared" si="816"/>
        <v>0</v>
      </c>
      <c r="AX487" s="197">
        <f t="shared" si="817"/>
        <v>0</v>
      </c>
      <c r="AY487" s="197">
        <f t="shared" si="818"/>
        <v>2.8411073640000002E-6</v>
      </c>
    </row>
    <row r="488" spans="1:51" s="192" customFormat="1" x14ac:dyDescent="0.3">
      <c r="A488" s="48" t="s">
        <v>922</v>
      </c>
      <c r="B488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8" s="184" t="s">
        <v>208</v>
      </c>
      <c r="D488" s="185" t="s">
        <v>86</v>
      </c>
      <c r="E488" s="186">
        <v>1.0000000000000001E-5</v>
      </c>
      <c r="F488" s="199">
        <f>F485</f>
        <v>1</v>
      </c>
      <c r="G488" s="182">
        <v>0.1</v>
      </c>
      <c r="H488" s="187">
        <f t="shared" si="809"/>
        <v>1.0000000000000002E-6</v>
      </c>
      <c r="I488" s="200">
        <f>0.15*I485</f>
        <v>3.87</v>
      </c>
      <c r="J488" s="189">
        <f>I488</f>
        <v>3.87</v>
      </c>
      <c r="K488" s="203" t="s">
        <v>188</v>
      </c>
      <c r="L488" s="204">
        <v>45390</v>
      </c>
      <c r="M488" s="192" t="str">
        <f t="shared" si="810"/>
        <v>С487</v>
      </c>
      <c r="N488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8" s="192" t="str">
        <f t="shared" si="811"/>
        <v>Частичное-пожар</v>
      </c>
      <c r="P488" s="192">
        <v>13</v>
      </c>
      <c r="Q488" s="192">
        <v>17.100000000000001</v>
      </c>
      <c r="R488" s="192">
        <v>23.3</v>
      </c>
      <c r="S488" s="192">
        <v>41.9</v>
      </c>
      <c r="T488" s="192" t="s">
        <v>85</v>
      </c>
      <c r="U488" s="192" t="s">
        <v>85</v>
      </c>
      <c r="V488" s="192" t="s">
        <v>85</v>
      </c>
      <c r="W488" s="192" t="s">
        <v>85</v>
      </c>
      <c r="X488" s="192" t="s">
        <v>85</v>
      </c>
      <c r="Y488" s="192" t="s">
        <v>85</v>
      </c>
      <c r="Z488" s="192" t="s">
        <v>85</v>
      </c>
      <c r="AA488" s="192" t="s">
        <v>85</v>
      </c>
      <c r="AB488" s="192" t="s">
        <v>85</v>
      </c>
      <c r="AC488" s="192" t="s">
        <v>85</v>
      </c>
      <c r="AD488" s="192" t="s">
        <v>85</v>
      </c>
      <c r="AE488" s="192" t="s">
        <v>85</v>
      </c>
      <c r="AF488" s="192" t="s">
        <v>85</v>
      </c>
      <c r="AG488" s="192" t="s">
        <v>85</v>
      </c>
      <c r="AH488" s="192" t="s">
        <v>85</v>
      </c>
      <c r="AI488" s="192" t="s">
        <v>85</v>
      </c>
      <c r="AJ488" s="192">
        <v>0</v>
      </c>
      <c r="AK488" s="192">
        <v>2</v>
      </c>
      <c r="AL488" s="192">
        <f>0.1*$AL$2</f>
        <v>0.25</v>
      </c>
      <c r="AM488" s="192">
        <f>AM485</f>
        <v>2.7E-2</v>
      </c>
      <c r="AN488" s="192">
        <f>ROUNDUP(AN485/3,0)</f>
        <v>2</v>
      </c>
      <c r="AQ488" s="195">
        <f>AM488*I488+AL488</f>
        <v>0.35448999999999997</v>
      </c>
      <c r="AR488" s="195">
        <f t="shared" si="813"/>
        <v>3.5449000000000001E-2</v>
      </c>
      <c r="AS488" s="196">
        <f t="shared" si="814"/>
        <v>0.5</v>
      </c>
      <c r="AT488" s="196">
        <f t="shared" si="815"/>
        <v>0.22248475000000001</v>
      </c>
      <c r="AU488" s="195">
        <f>10068.2*J488*POWER(10,-6)</f>
        <v>3.8963933999999999E-2</v>
      </c>
      <c r="AV488" s="196">
        <f t="shared" si="812"/>
        <v>1.1513876839999999</v>
      </c>
      <c r="AW488" s="197">
        <f t="shared" si="816"/>
        <v>0</v>
      </c>
      <c r="AX488" s="197">
        <f t="shared" si="817"/>
        <v>2.0000000000000003E-6</v>
      </c>
      <c r="AY488" s="197">
        <f t="shared" si="818"/>
        <v>1.1513876840000001E-6</v>
      </c>
    </row>
    <row r="489" spans="1:51" s="192" customFormat="1" x14ac:dyDescent="0.3">
      <c r="A489" s="48" t="s">
        <v>923</v>
      </c>
      <c r="B489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9" s="184" t="s">
        <v>209</v>
      </c>
      <c r="D489" s="185" t="s">
        <v>174</v>
      </c>
      <c r="E489" s="198">
        <f>E488</f>
        <v>1.0000000000000001E-5</v>
      </c>
      <c r="F489" s="199">
        <f>F485</f>
        <v>1</v>
      </c>
      <c r="G489" s="182">
        <v>4.5000000000000005E-2</v>
      </c>
      <c r="H489" s="187">
        <f t="shared" si="809"/>
        <v>4.5000000000000009E-7</v>
      </c>
      <c r="I489" s="200">
        <f>0.15*I485</f>
        <v>3.87</v>
      </c>
      <c r="J489" s="189">
        <f>0.15*J486</f>
        <v>2.2499999999999999E-2</v>
      </c>
      <c r="K489" s="203" t="s">
        <v>189</v>
      </c>
      <c r="L489" s="204">
        <v>3</v>
      </c>
      <c r="M489" s="192" t="str">
        <f t="shared" si="810"/>
        <v>С488</v>
      </c>
      <c r="N489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9" s="192" t="str">
        <f t="shared" si="811"/>
        <v>Частичное-пожар-вспышка</v>
      </c>
      <c r="P489" s="192" t="s">
        <v>85</v>
      </c>
      <c r="Q489" s="192" t="s">
        <v>85</v>
      </c>
      <c r="R489" s="192" t="s">
        <v>85</v>
      </c>
      <c r="S489" s="192" t="s">
        <v>85</v>
      </c>
      <c r="T489" s="192" t="s">
        <v>85</v>
      </c>
      <c r="U489" s="192" t="s">
        <v>85</v>
      </c>
      <c r="V489" s="192" t="s">
        <v>85</v>
      </c>
      <c r="W489" s="192" t="s">
        <v>85</v>
      </c>
      <c r="X489" s="192" t="s">
        <v>85</v>
      </c>
      <c r="Y489" s="192" t="s">
        <v>85</v>
      </c>
      <c r="Z489" s="192" t="s">
        <v>85</v>
      </c>
      <c r="AA489" s="192">
        <v>9.58</v>
      </c>
      <c r="AB489" s="192">
        <v>11.5</v>
      </c>
      <c r="AC489" s="192" t="s">
        <v>85</v>
      </c>
      <c r="AD489" s="192" t="s">
        <v>85</v>
      </c>
      <c r="AE489" s="192" t="s">
        <v>85</v>
      </c>
      <c r="AF489" s="192" t="s">
        <v>85</v>
      </c>
      <c r="AG489" s="192" t="s">
        <v>85</v>
      </c>
      <c r="AH489" s="192" t="s">
        <v>85</v>
      </c>
      <c r="AI489" s="192" t="s">
        <v>85</v>
      </c>
      <c r="AJ489" s="192">
        <v>0</v>
      </c>
      <c r="AK489" s="192">
        <v>1</v>
      </c>
      <c r="AL489" s="192">
        <f>0.1*$AL$2</f>
        <v>0.25</v>
      </c>
      <c r="AM489" s="192">
        <f>AM485</f>
        <v>2.7E-2</v>
      </c>
      <c r="AN489" s="192">
        <f>ROUNDUP(AN485/3,0)</f>
        <v>2</v>
      </c>
      <c r="AQ489" s="195">
        <f t="shared" ref="AQ489" si="819">AM489*I489+AL489</f>
        <v>0.35448999999999997</v>
      </c>
      <c r="AR489" s="195">
        <f t="shared" si="813"/>
        <v>3.5449000000000001E-2</v>
      </c>
      <c r="AS489" s="196">
        <f t="shared" si="814"/>
        <v>0.25</v>
      </c>
      <c r="AT489" s="196">
        <f t="shared" si="815"/>
        <v>0.15998475000000001</v>
      </c>
      <c r="AU489" s="195">
        <f>10068.2*J489*POWER(10,-6)*10</f>
        <v>2.2653450000000002E-3</v>
      </c>
      <c r="AV489" s="196">
        <f t="shared" si="812"/>
        <v>0.80218909499999991</v>
      </c>
      <c r="AW489" s="197">
        <f t="shared" si="816"/>
        <v>0</v>
      </c>
      <c r="AX489" s="197">
        <f t="shared" si="817"/>
        <v>4.5000000000000009E-7</v>
      </c>
      <c r="AY489" s="197">
        <f t="shared" si="818"/>
        <v>3.6098509275000002E-7</v>
      </c>
    </row>
    <row r="490" spans="1:51" s="192" customFormat="1" ht="15" thickBot="1" x14ac:dyDescent="0.35">
      <c r="A490" s="48" t="s">
        <v>924</v>
      </c>
      <c r="B490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90" s="184" t="s">
        <v>210</v>
      </c>
      <c r="D490" s="185" t="s">
        <v>62</v>
      </c>
      <c r="E490" s="198">
        <f>E488</f>
        <v>1.0000000000000001E-5</v>
      </c>
      <c r="F490" s="199">
        <f>F485</f>
        <v>1</v>
      </c>
      <c r="G490" s="182">
        <v>0.85499999999999998</v>
      </c>
      <c r="H490" s="187">
        <f t="shared" si="809"/>
        <v>8.5500000000000011E-6</v>
      </c>
      <c r="I490" s="200">
        <f>0.15*I485</f>
        <v>3.87</v>
      </c>
      <c r="J490" s="202">
        <v>0</v>
      </c>
      <c r="K490" s="205" t="s">
        <v>200</v>
      </c>
      <c r="L490" s="205">
        <v>9</v>
      </c>
      <c r="M490" s="192" t="str">
        <f t="shared" si="810"/>
        <v>С489</v>
      </c>
      <c r="N490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90" s="192" t="str">
        <f t="shared" si="811"/>
        <v>Частичное-ликвидация</v>
      </c>
      <c r="P490" s="192" t="s">
        <v>85</v>
      </c>
      <c r="Q490" s="192" t="s">
        <v>85</v>
      </c>
      <c r="R490" s="192" t="s">
        <v>85</v>
      </c>
      <c r="S490" s="192" t="s">
        <v>85</v>
      </c>
      <c r="T490" s="192" t="s">
        <v>85</v>
      </c>
      <c r="U490" s="192" t="s">
        <v>85</v>
      </c>
      <c r="V490" s="192" t="s">
        <v>85</v>
      </c>
      <c r="W490" s="192" t="s">
        <v>85</v>
      </c>
      <c r="X490" s="192" t="s">
        <v>85</v>
      </c>
      <c r="Y490" s="192" t="s">
        <v>85</v>
      </c>
      <c r="Z490" s="192" t="s">
        <v>85</v>
      </c>
      <c r="AA490" s="192" t="s">
        <v>85</v>
      </c>
      <c r="AB490" s="192" t="s">
        <v>85</v>
      </c>
      <c r="AC490" s="192" t="s">
        <v>85</v>
      </c>
      <c r="AD490" s="192" t="s">
        <v>85</v>
      </c>
      <c r="AE490" s="192" t="s">
        <v>85</v>
      </c>
      <c r="AF490" s="192" t="s">
        <v>85</v>
      </c>
      <c r="AG490" s="192" t="s">
        <v>85</v>
      </c>
      <c r="AH490" s="192" t="s">
        <v>85</v>
      </c>
      <c r="AI490" s="192" t="s">
        <v>85</v>
      </c>
      <c r="AJ490" s="192">
        <v>0</v>
      </c>
      <c r="AK490" s="192">
        <v>0</v>
      </c>
      <c r="AL490" s="192">
        <f>0.1*$AL$2</f>
        <v>0.25</v>
      </c>
      <c r="AM490" s="192">
        <f>AM485</f>
        <v>2.7E-2</v>
      </c>
      <c r="AN490" s="192">
        <f>ROUNDUP(AN485/3,0)</f>
        <v>2</v>
      </c>
      <c r="AQ490" s="195">
        <f>AM490*I490*0.1+AL490</f>
        <v>0.26044899999999999</v>
      </c>
      <c r="AR490" s="195">
        <f t="shared" si="813"/>
        <v>2.6044899999999999E-2</v>
      </c>
      <c r="AS490" s="196">
        <f t="shared" si="814"/>
        <v>0</v>
      </c>
      <c r="AT490" s="196">
        <f t="shared" si="815"/>
        <v>7.1623474999999992E-2</v>
      </c>
      <c r="AU490" s="195">
        <f>1333*J489*POWER(10,-6)</f>
        <v>2.9992499999999998E-5</v>
      </c>
      <c r="AV490" s="196">
        <f t="shared" si="812"/>
        <v>0.35814736749999998</v>
      </c>
      <c r="AW490" s="197">
        <f t="shared" si="816"/>
        <v>0</v>
      </c>
      <c r="AX490" s="197">
        <f t="shared" si="817"/>
        <v>0</v>
      </c>
      <c r="AY490" s="197">
        <f t="shared" si="818"/>
        <v>3.0621599921250003E-6</v>
      </c>
    </row>
    <row r="491" spans="1:51" s="192" customFormat="1" ht="42.6" thickBot="1" x14ac:dyDescent="0.35">
      <c r="A491" s="48" t="s">
        <v>925</v>
      </c>
      <c r="B491" s="332" t="s">
        <v>409</v>
      </c>
      <c r="C491" s="184" t="s">
        <v>205</v>
      </c>
      <c r="D491" s="185" t="s">
        <v>60</v>
      </c>
      <c r="E491" s="186">
        <v>1E-4</v>
      </c>
      <c r="F491" s="183">
        <v>1</v>
      </c>
      <c r="G491" s="182">
        <v>0.1</v>
      </c>
      <c r="H491" s="187">
        <f t="shared" ref="H491:H496" si="820">E491*F491*G491</f>
        <v>1.0000000000000001E-5</v>
      </c>
      <c r="I491" s="188">
        <v>26.62</v>
      </c>
      <c r="J491" s="189">
        <f>I491</f>
        <v>26.62</v>
      </c>
      <c r="K491" s="190" t="s">
        <v>184</v>
      </c>
      <c r="L491" s="191">
        <f>I491*20</f>
        <v>532.4</v>
      </c>
      <c r="M491" s="192" t="str">
        <f t="shared" ref="M491:N496" si="821">A491</f>
        <v>С490</v>
      </c>
      <c r="N491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1" s="192" t="str">
        <f t="shared" ref="O491:O496" si="822">D491</f>
        <v>Полное-пожар</v>
      </c>
      <c r="P491" s="192">
        <v>18.8</v>
      </c>
      <c r="Q491" s="192">
        <v>26.1</v>
      </c>
      <c r="R491" s="192">
        <v>37.4</v>
      </c>
      <c r="S491" s="192">
        <v>69.900000000000006</v>
      </c>
      <c r="T491" s="192" t="s">
        <v>85</v>
      </c>
      <c r="U491" s="192" t="s">
        <v>85</v>
      </c>
      <c r="V491" s="192" t="s">
        <v>85</v>
      </c>
      <c r="W491" s="192" t="s">
        <v>85</v>
      </c>
      <c r="X491" s="192" t="s">
        <v>85</v>
      </c>
      <c r="Y491" s="192" t="s">
        <v>85</v>
      </c>
      <c r="Z491" s="192" t="s">
        <v>85</v>
      </c>
      <c r="AA491" s="192" t="s">
        <v>85</v>
      </c>
      <c r="AB491" s="192" t="s">
        <v>85</v>
      </c>
      <c r="AC491" s="192" t="s">
        <v>85</v>
      </c>
      <c r="AD491" s="192" t="s">
        <v>85</v>
      </c>
      <c r="AE491" s="192" t="s">
        <v>85</v>
      </c>
      <c r="AF491" s="192" t="s">
        <v>85</v>
      </c>
      <c r="AG491" s="192" t="s">
        <v>85</v>
      </c>
      <c r="AH491" s="192" t="s">
        <v>85</v>
      </c>
      <c r="AI491" s="192" t="s">
        <v>85</v>
      </c>
      <c r="AJ491" s="193">
        <v>1</v>
      </c>
      <c r="AK491" s="193">
        <v>2</v>
      </c>
      <c r="AL491" s="194">
        <v>2.2000000000000002</v>
      </c>
      <c r="AM491" s="194">
        <v>0.125</v>
      </c>
      <c r="AN491" s="194">
        <v>4</v>
      </c>
      <c r="AQ491" s="195">
        <f>AM491*I491+AL491</f>
        <v>5.5274999999999999</v>
      </c>
      <c r="AR491" s="195">
        <f>0.1*AQ491</f>
        <v>0.55274999999999996</v>
      </c>
      <c r="AS491" s="196">
        <f>AJ491*3+0.25*AK491</f>
        <v>3.5</v>
      </c>
      <c r="AT491" s="196">
        <f>SUM(AQ491:AS491)/4</f>
        <v>2.3950624999999999</v>
      </c>
      <c r="AU491" s="195">
        <f>10068.2*J491*POWER(10,-6)</f>
        <v>0.26801548400000003</v>
      </c>
      <c r="AV491" s="196">
        <f t="shared" ref="AV491:AV496" si="823">AU491+AT491+AS491+AR491+AQ491</f>
        <v>12.243327984</v>
      </c>
      <c r="AW491" s="197">
        <f>AJ491*H491</f>
        <v>1.0000000000000001E-5</v>
      </c>
      <c r="AX491" s="197">
        <f>H491*AK491</f>
        <v>2.0000000000000002E-5</v>
      </c>
      <c r="AY491" s="197">
        <f>H491*AV491</f>
        <v>1.2243327984000002E-4</v>
      </c>
    </row>
    <row r="492" spans="1:51" s="192" customFormat="1" ht="15" thickBot="1" x14ac:dyDescent="0.35">
      <c r="A492" s="48" t="s">
        <v>926</v>
      </c>
      <c r="B492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2" s="184" t="s">
        <v>206</v>
      </c>
      <c r="D492" s="185" t="s">
        <v>63</v>
      </c>
      <c r="E492" s="198">
        <f>E491</f>
        <v>1E-4</v>
      </c>
      <c r="F492" s="199">
        <f>F491</f>
        <v>1</v>
      </c>
      <c r="G492" s="182">
        <v>0.18000000000000002</v>
      </c>
      <c r="H492" s="187">
        <f t="shared" si="820"/>
        <v>1.8000000000000004E-5</v>
      </c>
      <c r="I492" s="200">
        <f>I491</f>
        <v>26.62</v>
      </c>
      <c r="J492" s="201">
        <v>0.12</v>
      </c>
      <c r="K492" s="190" t="s">
        <v>185</v>
      </c>
      <c r="L492" s="191">
        <v>0</v>
      </c>
      <c r="M492" s="192" t="str">
        <f t="shared" si="821"/>
        <v>С491</v>
      </c>
      <c r="N492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2" s="192" t="str">
        <f t="shared" si="822"/>
        <v>Полное-взрыв</v>
      </c>
      <c r="P492" s="192" t="s">
        <v>85</v>
      </c>
      <c r="Q492" s="192" t="s">
        <v>85</v>
      </c>
      <c r="R492" s="192" t="s">
        <v>85</v>
      </c>
      <c r="S492" s="192" t="s">
        <v>85</v>
      </c>
      <c r="T492" s="192">
        <v>0</v>
      </c>
      <c r="U492" s="192">
        <v>0</v>
      </c>
      <c r="V492" s="192">
        <v>45.6</v>
      </c>
      <c r="W492" s="192">
        <v>124.6</v>
      </c>
      <c r="X492" s="192">
        <v>213.6</v>
      </c>
      <c r="Y492" s="192" t="s">
        <v>85</v>
      </c>
      <c r="Z492" s="192" t="s">
        <v>85</v>
      </c>
      <c r="AA492" s="192" t="s">
        <v>85</v>
      </c>
      <c r="AB492" s="192" t="s">
        <v>85</v>
      </c>
      <c r="AC492" s="192" t="s">
        <v>85</v>
      </c>
      <c r="AD492" s="192" t="s">
        <v>85</v>
      </c>
      <c r="AE492" s="192" t="s">
        <v>85</v>
      </c>
      <c r="AF492" s="192" t="s">
        <v>85</v>
      </c>
      <c r="AG492" s="192" t="s">
        <v>85</v>
      </c>
      <c r="AH492" s="192" t="s">
        <v>85</v>
      </c>
      <c r="AI492" s="192" t="s">
        <v>85</v>
      </c>
      <c r="AJ492" s="193">
        <v>2</v>
      </c>
      <c r="AK492" s="193">
        <v>2</v>
      </c>
      <c r="AL492" s="192">
        <f>AL491</f>
        <v>2.2000000000000002</v>
      </c>
      <c r="AM492" s="192">
        <f>AM491</f>
        <v>0.125</v>
      </c>
      <c r="AN492" s="192">
        <f>AN491</f>
        <v>4</v>
      </c>
      <c r="AQ492" s="195">
        <f>AM492*I492+AL492</f>
        <v>5.5274999999999999</v>
      </c>
      <c r="AR492" s="195">
        <f t="shared" ref="AR492:AR496" si="824">0.1*AQ492</f>
        <v>0.55274999999999996</v>
      </c>
      <c r="AS492" s="196">
        <f t="shared" ref="AS492:AS496" si="825">AJ492*3+0.25*AK492</f>
        <v>6.5</v>
      </c>
      <c r="AT492" s="196">
        <f t="shared" ref="AT492:AT496" si="826">SUM(AQ492:AS492)/4</f>
        <v>3.1450624999999999</v>
      </c>
      <c r="AU492" s="195">
        <f>10068.2*J492*POWER(10,-6)*10</f>
        <v>1.208184E-2</v>
      </c>
      <c r="AV492" s="196">
        <f t="shared" si="823"/>
        <v>15.73739434</v>
      </c>
      <c r="AW492" s="197">
        <f t="shared" ref="AW492:AW496" si="827">AJ492*H492</f>
        <v>3.6000000000000008E-5</v>
      </c>
      <c r="AX492" s="197">
        <f t="shared" ref="AX492:AX496" si="828">H492*AK492</f>
        <v>3.6000000000000008E-5</v>
      </c>
      <c r="AY492" s="197">
        <f t="shared" ref="AY492:AY496" si="829">H492*AV492</f>
        <v>2.8327309812000004E-4</v>
      </c>
    </row>
    <row r="493" spans="1:51" s="192" customFormat="1" x14ac:dyDescent="0.3">
      <c r="A493" s="48" t="s">
        <v>927</v>
      </c>
      <c r="B493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3" s="184" t="s">
        <v>207</v>
      </c>
      <c r="D493" s="185" t="s">
        <v>61</v>
      </c>
      <c r="E493" s="198">
        <f>E491</f>
        <v>1E-4</v>
      </c>
      <c r="F493" s="199">
        <f>F491</f>
        <v>1</v>
      </c>
      <c r="G493" s="182">
        <v>0.72000000000000008</v>
      </c>
      <c r="H493" s="187">
        <f t="shared" si="820"/>
        <v>7.2000000000000015E-5</v>
      </c>
      <c r="I493" s="200">
        <f>I491</f>
        <v>26.62</v>
      </c>
      <c r="J493" s="202">
        <v>0</v>
      </c>
      <c r="K493" s="190" t="s">
        <v>186</v>
      </c>
      <c r="L493" s="191">
        <v>0</v>
      </c>
      <c r="M493" s="192" t="str">
        <f t="shared" si="821"/>
        <v>С492</v>
      </c>
      <c r="N493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3" s="192" t="str">
        <f t="shared" si="822"/>
        <v>Полное-ликвидация</v>
      </c>
      <c r="P493" s="192" t="s">
        <v>85</v>
      </c>
      <c r="Q493" s="192" t="s">
        <v>85</v>
      </c>
      <c r="R493" s="192" t="s">
        <v>85</v>
      </c>
      <c r="S493" s="192" t="s">
        <v>85</v>
      </c>
      <c r="T493" s="192" t="s">
        <v>85</v>
      </c>
      <c r="U493" s="192" t="s">
        <v>85</v>
      </c>
      <c r="V493" s="192" t="s">
        <v>85</v>
      </c>
      <c r="W493" s="192" t="s">
        <v>85</v>
      </c>
      <c r="X493" s="192" t="s">
        <v>85</v>
      </c>
      <c r="Y493" s="192" t="s">
        <v>85</v>
      </c>
      <c r="Z493" s="192" t="s">
        <v>85</v>
      </c>
      <c r="AA493" s="192" t="s">
        <v>85</v>
      </c>
      <c r="AB493" s="192" t="s">
        <v>85</v>
      </c>
      <c r="AC493" s="192" t="s">
        <v>85</v>
      </c>
      <c r="AD493" s="192" t="s">
        <v>85</v>
      </c>
      <c r="AE493" s="192" t="s">
        <v>85</v>
      </c>
      <c r="AF493" s="192" t="s">
        <v>85</v>
      </c>
      <c r="AG493" s="192" t="s">
        <v>85</v>
      </c>
      <c r="AH493" s="192" t="s">
        <v>85</v>
      </c>
      <c r="AI493" s="192" t="s">
        <v>85</v>
      </c>
      <c r="AJ493" s="192">
        <v>0</v>
      </c>
      <c r="AK493" s="192">
        <v>0</v>
      </c>
      <c r="AL493" s="192">
        <f>AL491</f>
        <v>2.2000000000000002</v>
      </c>
      <c r="AM493" s="192">
        <f>AM491</f>
        <v>0.125</v>
      </c>
      <c r="AN493" s="192">
        <f>AN491</f>
        <v>4</v>
      </c>
      <c r="AQ493" s="195">
        <f>AM493*I493*0.1+AL493</f>
        <v>2.5327500000000001</v>
      </c>
      <c r="AR493" s="195">
        <f t="shared" si="824"/>
        <v>0.25327500000000003</v>
      </c>
      <c r="AS493" s="196">
        <f t="shared" si="825"/>
        <v>0</v>
      </c>
      <c r="AT493" s="196">
        <f t="shared" si="826"/>
        <v>0.69650624999999999</v>
      </c>
      <c r="AU493" s="195">
        <f>1333*J492*POWER(10,-6)</f>
        <v>1.5996000000000001E-4</v>
      </c>
      <c r="AV493" s="196">
        <f t="shared" si="823"/>
        <v>3.48269121</v>
      </c>
      <c r="AW493" s="197">
        <f t="shared" si="827"/>
        <v>0</v>
      </c>
      <c r="AX493" s="197">
        <f t="shared" si="828"/>
        <v>0</v>
      </c>
      <c r="AY493" s="197">
        <f t="shared" si="829"/>
        <v>2.5075376712000005E-4</v>
      </c>
    </row>
    <row r="494" spans="1:51" s="192" customFormat="1" x14ac:dyDescent="0.3">
      <c r="A494" s="48" t="s">
        <v>928</v>
      </c>
      <c r="B494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4" s="184" t="s">
        <v>208</v>
      </c>
      <c r="D494" s="185" t="s">
        <v>86</v>
      </c>
      <c r="E494" s="186">
        <v>1E-3</v>
      </c>
      <c r="F494" s="199">
        <f>F491</f>
        <v>1</v>
      </c>
      <c r="G494" s="182">
        <v>0.1</v>
      </c>
      <c r="H494" s="187">
        <f t="shared" si="820"/>
        <v>1E-4</v>
      </c>
      <c r="I494" s="200">
        <f>0.15*I491</f>
        <v>3.9929999999999999</v>
      </c>
      <c r="J494" s="189">
        <f>I494</f>
        <v>3.9929999999999999</v>
      </c>
      <c r="K494" s="203" t="s">
        <v>188</v>
      </c>
      <c r="L494" s="204">
        <v>45390</v>
      </c>
      <c r="M494" s="192" t="str">
        <f t="shared" si="821"/>
        <v>С493</v>
      </c>
      <c r="N494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4" s="192" t="str">
        <f t="shared" si="822"/>
        <v>Частичное-пожар</v>
      </c>
      <c r="P494" s="192">
        <v>13.1</v>
      </c>
      <c r="Q494" s="192">
        <v>17.2</v>
      </c>
      <c r="R494" s="192">
        <v>23.5</v>
      </c>
      <c r="S494" s="192">
        <v>42.2</v>
      </c>
      <c r="T494" s="192" t="s">
        <v>85</v>
      </c>
      <c r="U494" s="192" t="s">
        <v>85</v>
      </c>
      <c r="V494" s="192" t="s">
        <v>85</v>
      </c>
      <c r="W494" s="192" t="s">
        <v>85</v>
      </c>
      <c r="X494" s="192" t="s">
        <v>85</v>
      </c>
      <c r="Y494" s="192" t="s">
        <v>85</v>
      </c>
      <c r="Z494" s="192" t="s">
        <v>85</v>
      </c>
      <c r="AA494" s="192" t="s">
        <v>85</v>
      </c>
      <c r="AB494" s="192" t="s">
        <v>85</v>
      </c>
      <c r="AC494" s="192" t="s">
        <v>85</v>
      </c>
      <c r="AD494" s="192" t="s">
        <v>85</v>
      </c>
      <c r="AE494" s="192" t="s">
        <v>85</v>
      </c>
      <c r="AF494" s="192" t="s">
        <v>85</v>
      </c>
      <c r="AG494" s="192" t="s">
        <v>85</v>
      </c>
      <c r="AH494" s="192" t="s">
        <v>85</v>
      </c>
      <c r="AI494" s="192" t="s">
        <v>85</v>
      </c>
      <c r="AJ494" s="192">
        <v>0</v>
      </c>
      <c r="AK494" s="192">
        <v>2</v>
      </c>
      <c r="AL494" s="192">
        <f>0.1*$AL$2</f>
        <v>0.25</v>
      </c>
      <c r="AM494" s="192">
        <f>AM491</f>
        <v>0.125</v>
      </c>
      <c r="AN494" s="192">
        <f>ROUNDUP(AN491/3,0)</f>
        <v>2</v>
      </c>
      <c r="AQ494" s="195">
        <f>AM494*I494+AL494</f>
        <v>0.74912500000000004</v>
      </c>
      <c r="AR494" s="195">
        <f t="shared" si="824"/>
        <v>7.4912500000000007E-2</v>
      </c>
      <c r="AS494" s="196">
        <f t="shared" si="825"/>
        <v>0.5</v>
      </c>
      <c r="AT494" s="196">
        <f t="shared" si="826"/>
        <v>0.33100937500000005</v>
      </c>
      <c r="AU494" s="195">
        <f>10068.2*J494*POWER(10,-6)</f>
        <v>4.02023226E-2</v>
      </c>
      <c r="AV494" s="196">
        <f t="shared" si="823"/>
        <v>1.6952491976000001</v>
      </c>
      <c r="AW494" s="197">
        <f t="shared" si="827"/>
        <v>0</v>
      </c>
      <c r="AX494" s="197">
        <f t="shared" si="828"/>
        <v>2.0000000000000001E-4</v>
      </c>
      <c r="AY494" s="197">
        <f t="shared" si="829"/>
        <v>1.6952491976000001E-4</v>
      </c>
    </row>
    <row r="495" spans="1:51" s="192" customFormat="1" x14ac:dyDescent="0.3">
      <c r="A495" s="48" t="s">
        <v>929</v>
      </c>
      <c r="B495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5" s="184" t="s">
        <v>209</v>
      </c>
      <c r="D495" s="185" t="s">
        <v>174</v>
      </c>
      <c r="E495" s="198">
        <f>E494</f>
        <v>1E-3</v>
      </c>
      <c r="F495" s="199">
        <f>F491</f>
        <v>1</v>
      </c>
      <c r="G495" s="182">
        <v>4.5000000000000005E-2</v>
      </c>
      <c r="H495" s="187">
        <f t="shared" si="820"/>
        <v>4.5000000000000003E-5</v>
      </c>
      <c r="I495" s="200">
        <f>0.15*I491</f>
        <v>3.9929999999999999</v>
      </c>
      <c r="J495" s="189">
        <f>0.15*J492</f>
        <v>1.7999999999999999E-2</v>
      </c>
      <c r="K495" s="203" t="s">
        <v>189</v>
      </c>
      <c r="L495" s="204">
        <v>3</v>
      </c>
      <c r="M495" s="192" t="str">
        <f t="shared" si="821"/>
        <v>С494</v>
      </c>
      <c r="N495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5" s="192" t="str">
        <f t="shared" si="822"/>
        <v>Частичное-пожар-вспышка</v>
      </c>
      <c r="P495" s="192" t="s">
        <v>85</v>
      </c>
      <c r="Q495" s="192" t="s">
        <v>85</v>
      </c>
      <c r="R495" s="192" t="s">
        <v>85</v>
      </c>
      <c r="S495" s="192" t="s">
        <v>85</v>
      </c>
      <c r="T495" s="192" t="s">
        <v>85</v>
      </c>
      <c r="U495" s="192" t="s">
        <v>85</v>
      </c>
      <c r="V495" s="192" t="s">
        <v>85</v>
      </c>
      <c r="W495" s="192" t="s">
        <v>85</v>
      </c>
      <c r="X495" s="192" t="s">
        <v>85</v>
      </c>
      <c r="Y495" s="192" t="s">
        <v>85</v>
      </c>
      <c r="Z495" s="192" t="s">
        <v>85</v>
      </c>
      <c r="AA495" s="192">
        <v>8.9</v>
      </c>
      <c r="AB495" s="192">
        <v>10.68</v>
      </c>
      <c r="AC495" s="192" t="s">
        <v>85</v>
      </c>
      <c r="AD495" s="192" t="s">
        <v>85</v>
      </c>
      <c r="AE495" s="192" t="s">
        <v>85</v>
      </c>
      <c r="AF495" s="192" t="s">
        <v>85</v>
      </c>
      <c r="AG495" s="192" t="s">
        <v>85</v>
      </c>
      <c r="AH495" s="192" t="s">
        <v>85</v>
      </c>
      <c r="AI495" s="192" t="s">
        <v>85</v>
      </c>
      <c r="AJ495" s="192">
        <v>0</v>
      </c>
      <c r="AK495" s="192">
        <v>1</v>
      </c>
      <c r="AL495" s="192">
        <f>0.1*$AL$2</f>
        <v>0.25</v>
      </c>
      <c r="AM495" s="192">
        <f>AM491</f>
        <v>0.125</v>
      </c>
      <c r="AN495" s="192">
        <f>ROUNDUP(AN491/3,0)</f>
        <v>2</v>
      </c>
      <c r="AQ495" s="195">
        <f t="shared" ref="AQ495" si="830">AM495*I495+AL495</f>
        <v>0.74912500000000004</v>
      </c>
      <c r="AR495" s="195">
        <f t="shared" si="824"/>
        <v>7.4912500000000007E-2</v>
      </c>
      <c r="AS495" s="196">
        <f t="shared" si="825"/>
        <v>0.25</v>
      </c>
      <c r="AT495" s="196">
        <f t="shared" si="826"/>
        <v>0.26850937500000005</v>
      </c>
      <c r="AU495" s="195">
        <f>10068.2*J495*POWER(10,-6)*10</f>
        <v>1.8122759999999998E-3</v>
      </c>
      <c r="AV495" s="196">
        <f t="shared" si="823"/>
        <v>1.3443591510000001</v>
      </c>
      <c r="AW495" s="197">
        <f t="shared" si="827"/>
        <v>0</v>
      </c>
      <c r="AX495" s="197">
        <f t="shared" si="828"/>
        <v>4.5000000000000003E-5</v>
      </c>
      <c r="AY495" s="197">
        <f t="shared" si="829"/>
        <v>6.049616179500001E-5</v>
      </c>
    </row>
    <row r="496" spans="1:51" s="192" customFormat="1" ht="15" thickBot="1" x14ac:dyDescent="0.35">
      <c r="A496" s="48" t="s">
        <v>930</v>
      </c>
      <c r="B496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6" s="184" t="s">
        <v>210</v>
      </c>
      <c r="D496" s="185" t="s">
        <v>62</v>
      </c>
      <c r="E496" s="198">
        <f>E494</f>
        <v>1E-3</v>
      </c>
      <c r="F496" s="199">
        <f>F491</f>
        <v>1</v>
      </c>
      <c r="G496" s="182">
        <v>0.85499999999999998</v>
      </c>
      <c r="H496" s="187">
        <f t="shared" si="820"/>
        <v>8.5499999999999997E-4</v>
      </c>
      <c r="I496" s="200">
        <f>0.15*I491</f>
        <v>3.9929999999999999</v>
      </c>
      <c r="J496" s="202">
        <v>0</v>
      </c>
      <c r="K496" s="205" t="s">
        <v>200</v>
      </c>
      <c r="L496" s="205">
        <v>9</v>
      </c>
      <c r="M496" s="192" t="str">
        <f t="shared" si="821"/>
        <v>С495</v>
      </c>
      <c r="N496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6" s="192" t="str">
        <f t="shared" si="822"/>
        <v>Частичное-ликвидация</v>
      </c>
      <c r="P496" s="192" t="s">
        <v>85</v>
      </c>
      <c r="Q496" s="192" t="s">
        <v>85</v>
      </c>
      <c r="R496" s="192" t="s">
        <v>85</v>
      </c>
      <c r="S496" s="192" t="s">
        <v>85</v>
      </c>
      <c r="T496" s="192" t="s">
        <v>85</v>
      </c>
      <c r="U496" s="192" t="s">
        <v>85</v>
      </c>
      <c r="V496" s="192" t="s">
        <v>85</v>
      </c>
      <c r="W496" s="192" t="s">
        <v>85</v>
      </c>
      <c r="X496" s="192" t="s">
        <v>85</v>
      </c>
      <c r="Y496" s="192" t="s">
        <v>85</v>
      </c>
      <c r="Z496" s="192" t="s">
        <v>85</v>
      </c>
      <c r="AA496" s="192" t="s">
        <v>85</v>
      </c>
      <c r="AB496" s="192" t="s">
        <v>85</v>
      </c>
      <c r="AC496" s="192" t="s">
        <v>85</v>
      </c>
      <c r="AD496" s="192" t="s">
        <v>85</v>
      </c>
      <c r="AE496" s="192" t="s">
        <v>85</v>
      </c>
      <c r="AF496" s="192" t="s">
        <v>85</v>
      </c>
      <c r="AG496" s="192" t="s">
        <v>85</v>
      </c>
      <c r="AH496" s="192" t="s">
        <v>85</v>
      </c>
      <c r="AI496" s="192" t="s">
        <v>85</v>
      </c>
      <c r="AJ496" s="192">
        <v>0</v>
      </c>
      <c r="AK496" s="192">
        <v>0</v>
      </c>
      <c r="AL496" s="192">
        <f>0.1*$AL$2</f>
        <v>0.25</v>
      </c>
      <c r="AM496" s="192">
        <f>AM491</f>
        <v>0.125</v>
      </c>
      <c r="AN496" s="192">
        <f>ROUNDUP(AN491/3,0)</f>
        <v>2</v>
      </c>
      <c r="AQ496" s="195">
        <f>AM496*I496*0.1+AL496</f>
        <v>0.29991250000000003</v>
      </c>
      <c r="AR496" s="195">
        <f t="shared" si="824"/>
        <v>2.9991250000000004E-2</v>
      </c>
      <c r="AS496" s="196">
        <f t="shared" si="825"/>
        <v>0</v>
      </c>
      <c r="AT496" s="196">
        <f t="shared" si="826"/>
        <v>8.2475937500000013E-2</v>
      </c>
      <c r="AU496" s="195">
        <f>1333*J495*POWER(10,-6)</f>
        <v>2.3993999999999998E-5</v>
      </c>
      <c r="AV496" s="196">
        <f t="shared" si="823"/>
        <v>0.41240368150000006</v>
      </c>
      <c r="AW496" s="197">
        <f t="shared" si="827"/>
        <v>0</v>
      </c>
      <c r="AX496" s="197">
        <f t="shared" si="828"/>
        <v>0</v>
      </c>
      <c r="AY496" s="197">
        <f t="shared" si="829"/>
        <v>3.5260514768250005E-4</v>
      </c>
    </row>
    <row r="497" spans="1:51" s="192" customFormat="1" ht="70.2" thickBot="1" x14ac:dyDescent="0.35">
      <c r="A497" s="48" t="s">
        <v>931</v>
      </c>
      <c r="B497" s="332" t="s">
        <v>410</v>
      </c>
      <c r="C497" s="184" t="s">
        <v>205</v>
      </c>
      <c r="D497" s="185" t="s">
        <v>60</v>
      </c>
      <c r="E497" s="186">
        <v>1E-4</v>
      </c>
      <c r="F497" s="183">
        <v>1</v>
      </c>
      <c r="G497" s="182">
        <v>0.1</v>
      </c>
      <c r="H497" s="187">
        <f t="shared" ref="H497:H502" si="831">E497*F497*G497</f>
        <v>1.0000000000000001E-5</v>
      </c>
      <c r="I497" s="188">
        <v>26.62</v>
      </c>
      <c r="J497" s="189">
        <f>I497</f>
        <v>26.62</v>
      </c>
      <c r="K497" s="190" t="s">
        <v>184</v>
      </c>
      <c r="L497" s="191">
        <f>I497*20</f>
        <v>532.4</v>
      </c>
      <c r="M497" s="192" t="str">
        <f t="shared" ref="M497:N502" si="832">A497</f>
        <v>С496</v>
      </c>
      <c r="N497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497" s="192" t="str">
        <f t="shared" ref="O497:O502" si="833">D497</f>
        <v>Полное-пожар</v>
      </c>
      <c r="P497" s="192">
        <v>18.8</v>
      </c>
      <c r="Q497" s="192">
        <v>26.1</v>
      </c>
      <c r="R497" s="192">
        <v>37.4</v>
      </c>
      <c r="S497" s="192">
        <v>69.900000000000006</v>
      </c>
      <c r="T497" s="192" t="s">
        <v>85</v>
      </c>
      <c r="U497" s="192" t="s">
        <v>85</v>
      </c>
      <c r="V497" s="192" t="s">
        <v>85</v>
      </c>
      <c r="W497" s="192" t="s">
        <v>85</v>
      </c>
      <c r="X497" s="192" t="s">
        <v>85</v>
      </c>
      <c r="Y497" s="192" t="s">
        <v>85</v>
      </c>
      <c r="Z497" s="192" t="s">
        <v>85</v>
      </c>
      <c r="AA497" s="192" t="s">
        <v>85</v>
      </c>
      <c r="AB497" s="192" t="s">
        <v>85</v>
      </c>
      <c r="AC497" s="192" t="s">
        <v>85</v>
      </c>
      <c r="AD497" s="192" t="s">
        <v>85</v>
      </c>
      <c r="AE497" s="192" t="s">
        <v>85</v>
      </c>
      <c r="AF497" s="192" t="s">
        <v>85</v>
      </c>
      <c r="AG497" s="192" t="s">
        <v>85</v>
      </c>
      <c r="AH497" s="192" t="s">
        <v>85</v>
      </c>
      <c r="AI497" s="192" t="s">
        <v>85</v>
      </c>
      <c r="AJ497" s="193">
        <v>1</v>
      </c>
      <c r="AK497" s="193">
        <v>2</v>
      </c>
      <c r="AL497" s="194">
        <v>2.2000000000000002</v>
      </c>
      <c r="AM497" s="194">
        <v>0.125</v>
      </c>
      <c r="AN497" s="194">
        <v>4</v>
      </c>
      <c r="AQ497" s="195">
        <f>AM497*I497+AL497</f>
        <v>5.5274999999999999</v>
      </c>
      <c r="AR497" s="195">
        <f>0.1*AQ497</f>
        <v>0.55274999999999996</v>
      </c>
      <c r="AS497" s="196">
        <f>AJ497*3+0.25*AK497</f>
        <v>3.5</v>
      </c>
      <c r="AT497" s="196">
        <f>SUM(AQ497:AS497)/4</f>
        <v>2.3950624999999999</v>
      </c>
      <c r="AU497" s="195">
        <f>10068.2*J497*POWER(10,-6)</f>
        <v>0.26801548400000003</v>
      </c>
      <c r="AV497" s="196">
        <f t="shared" ref="AV497:AV502" si="834">AU497+AT497+AS497+AR497+AQ497</f>
        <v>12.243327984</v>
      </c>
      <c r="AW497" s="197">
        <f>AJ497*H497</f>
        <v>1.0000000000000001E-5</v>
      </c>
      <c r="AX497" s="197">
        <f>H497*AK497</f>
        <v>2.0000000000000002E-5</v>
      </c>
      <c r="AY497" s="197">
        <f>H497*AV497</f>
        <v>1.2243327984000002E-4</v>
      </c>
    </row>
    <row r="498" spans="1:51" s="192" customFormat="1" ht="15" thickBot="1" x14ac:dyDescent="0.35">
      <c r="A498" s="48" t="s">
        <v>932</v>
      </c>
      <c r="B498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8" s="184" t="s">
        <v>206</v>
      </c>
      <c r="D498" s="185" t="s">
        <v>63</v>
      </c>
      <c r="E498" s="198">
        <f>E497</f>
        <v>1E-4</v>
      </c>
      <c r="F498" s="199">
        <f>F497</f>
        <v>1</v>
      </c>
      <c r="G498" s="182">
        <v>0.18000000000000002</v>
      </c>
      <c r="H498" s="187">
        <f t="shared" si="831"/>
        <v>1.8000000000000004E-5</v>
      </c>
      <c r="I498" s="200">
        <f>I497</f>
        <v>26.62</v>
      </c>
      <c r="J498" s="201">
        <v>0.12</v>
      </c>
      <c r="K498" s="190" t="s">
        <v>185</v>
      </c>
      <c r="L498" s="191">
        <v>0</v>
      </c>
      <c r="M498" s="192" t="str">
        <f t="shared" si="832"/>
        <v>С497</v>
      </c>
      <c r="N498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498" s="192" t="str">
        <f t="shared" si="833"/>
        <v>Полное-взрыв</v>
      </c>
      <c r="P498" s="192" t="s">
        <v>85</v>
      </c>
      <c r="Q498" s="192" t="s">
        <v>85</v>
      </c>
      <c r="R498" s="192" t="s">
        <v>85</v>
      </c>
      <c r="S498" s="192" t="s">
        <v>85</v>
      </c>
      <c r="T498" s="192">
        <v>0</v>
      </c>
      <c r="U498" s="192">
        <v>0</v>
      </c>
      <c r="V498" s="192">
        <v>45.6</v>
      </c>
      <c r="W498" s="192">
        <v>124.6</v>
      </c>
      <c r="X498" s="192">
        <v>213.6</v>
      </c>
      <c r="Y498" s="192" t="s">
        <v>85</v>
      </c>
      <c r="Z498" s="192" t="s">
        <v>85</v>
      </c>
      <c r="AA498" s="192" t="s">
        <v>85</v>
      </c>
      <c r="AB498" s="192" t="s">
        <v>85</v>
      </c>
      <c r="AC498" s="192" t="s">
        <v>85</v>
      </c>
      <c r="AD498" s="192" t="s">
        <v>85</v>
      </c>
      <c r="AE498" s="192" t="s">
        <v>85</v>
      </c>
      <c r="AF498" s="192" t="s">
        <v>85</v>
      </c>
      <c r="AG498" s="192" t="s">
        <v>85</v>
      </c>
      <c r="AH498" s="192" t="s">
        <v>85</v>
      </c>
      <c r="AI498" s="192" t="s">
        <v>85</v>
      </c>
      <c r="AJ498" s="193">
        <v>2</v>
      </c>
      <c r="AK498" s="193">
        <v>2</v>
      </c>
      <c r="AL498" s="192">
        <f>AL497</f>
        <v>2.2000000000000002</v>
      </c>
      <c r="AM498" s="192">
        <f>AM497</f>
        <v>0.125</v>
      </c>
      <c r="AN498" s="192">
        <f>AN497</f>
        <v>4</v>
      </c>
      <c r="AQ498" s="195">
        <f>AM498*I498+AL498</f>
        <v>5.5274999999999999</v>
      </c>
      <c r="AR498" s="195">
        <f t="shared" ref="AR498:AR502" si="835">0.1*AQ498</f>
        <v>0.55274999999999996</v>
      </c>
      <c r="AS498" s="196">
        <f t="shared" ref="AS498:AS502" si="836">AJ498*3+0.25*AK498</f>
        <v>6.5</v>
      </c>
      <c r="AT498" s="196">
        <f t="shared" ref="AT498:AT502" si="837">SUM(AQ498:AS498)/4</f>
        <v>3.1450624999999999</v>
      </c>
      <c r="AU498" s="195">
        <f>10068.2*J498*POWER(10,-6)*10</f>
        <v>1.208184E-2</v>
      </c>
      <c r="AV498" s="196">
        <f t="shared" si="834"/>
        <v>15.73739434</v>
      </c>
      <c r="AW498" s="197">
        <f t="shared" ref="AW498:AW502" si="838">AJ498*H498</f>
        <v>3.6000000000000008E-5</v>
      </c>
      <c r="AX498" s="197">
        <f t="shared" ref="AX498:AX502" si="839">H498*AK498</f>
        <v>3.6000000000000008E-5</v>
      </c>
      <c r="AY498" s="197">
        <f t="shared" ref="AY498:AY502" si="840">H498*AV498</f>
        <v>2.8327309812000004E-4</v>
      </c>
    </row>
    <row r="499" spans="1:51" s="192" customFormat="1" x14ac:dyDescent="0.3">
      <c r="A499" s="48" t="s">
        <v>933</v>
      </c>
      <c r="B499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9" s="184" t="s">
        <v>207</v>
      </c>
      <c r="D499" s="185" t="s">
        <v>61</v>
      </c>
      <c r="E499" s="198">
        <f>E497</f>
        <v>1E-4</v>
      </c>
      <c r="F499" s="199">
        <f>F497</f>
        <v>1</v>
      </c>
      <c r="G499" s="182">
        <v>0.72000000000000008</v>
      </c>
      <c r="H499" s="187">
        <f t="shared" si="831"/>
        <v>7.2000000000000015E-5</v>
      </c>
      <c r="I499" s="200">
        <f>I497</f>
        <v>26.62</v>
      </c>
      <c r="J499" s="202">
        <v>0</v>
      </c>
      <c r="K499" s="190" t="s">
        <v>186</v>
      </c>
      <c r="L499" s="191">
        <v>0</v>
      </c>
      <c r="M499" s="192" t="str">
        <f t="shared" si="832"/>
        <v>С498</v>
      </c>
      <c r="N499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499" s="192" t="str">
        <f t="shared" si="833"/>
        <v>Полное-ликвидация</v>
      </c>
      <c r="P499" s="192" t="s">
        <v>85</v>
      </c>
      <c r="Q499" s="192" t="s">
        <v>85</v>
      </c>
      <c r="R499" s="192" t="s">
        <v>85</v>
      </c>
      <c r="S499" s="192" t="s">
        <v>85</v>
      </c>
      <c r="T499" s="192" t="s">
        <v>85</v>
      </c>
      <c r="U499" s="192" t="s">
        <v>85</v>
      </c>
      <c r="V499" s="192" t="s">
        <v>85</v>
      </c>
      <c r="W499" s="192" t="s">
        <v>85</v>
      </c>
      <c r="X499" s="192" t="s">
        <v>85</v>
      </c>
      <c r="Y499" s="192" t="s">
        <v>85</v>
      </c>
      <c r="Z499" s="192" t="s">
        <v>85</v>
      </c>
      <c r="AA499" s="192" t="s">
        <v>85</v>
      </c>
      <c r="AB499" s="192" t="s">
        <v>85</v>
      </c>
      <c r="AC499" s="192" t="s">
        <v>85</v>
      </c>
      <c r="AD499" s="192" t="s">
        <v>85</v>
      </c>
      <c r="AE499" s="192" t="s">
        <v>85</v>
      </c>
      <c r="AF499" s="192" t="s">
        <v>85</v>
      </c>
      <c r="AG499" s="192" t="s">
        <v>85</v>
      </c>
      <c r="AH499" s="192" t="s">
        <v>85</v>
      </c>
      <c r="AI499" s="192" t="s">
        <v>85</v>
      </c>
      <c r="AJ499" s="192">
        <v>0</v>
      </c>
      <c r="AK499" s="192">
        <v>0</v>
      </c>
      <c r="AL499" s="192">
        <f>AL497</f>
        <v>2.2000000000000002</v>
      </c>
      <c r="AM499" s="192">
        <f>AM497</f>
        <v>0.125</v>
      </c>
      <c r="AN499" s="192">
        <f>AN497</f>
        <v>4</v>
      </c>
      <c r="AQ499" s="195">
        <f>AM499*I499*0.1+AL499</f>
        <v>2.5327500000000001</v>
      </c>
      <c r="AR499" s="195">
        <f t="shared" si="835"/>
        <v>0.25327500000000003</v>
      </c>
      <c r="AS499" s="196">
        <f t="shared" si="836"/>
        <v>0</v>
      </c>
      <c r="AT499" s="196">
        <f t="shared" si="837"/>
        <v>0.69650624999999999</v>
      </c>
      <c r="AU499" s="195">
        <f>1333*J498*POWER(10,-6)</f>
        <v>1.5996000000000001E-4</v>
      </c>
      <c r="AV499" s="196">
        <f t="shared" si="834"/>
        <v>3.48269121</v>
      </c>
      <c r="AW499" s="197">
        <f t="shared" si="838"/>
        <v>0</v>
      </c>
      <c r="AX499" s="197">
        <f t="shared" si="839"/>
        <v>0</v>
      </c>
      <c r="AY499" s="197">
        <f t="shared" si="840"/>
        <v>2.5075376712000005E-4</v>
      </c>
    </row>
    <row r="500" spans="1:51" s="192" customFormat="1" x14ac:dyDescent="0.3">
      <c r="A500" s="48" t="s">
        <v>934</v>
      </c>
      <c r="B500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0" s="184" t="s">
        <v>208</v>
      </c>
      <c r="D500" s="185" t="s">
        <v>86</v>
      </c>
      <c r="E500" s="186">
        <v>1E-3</v>
      </c>
      <c r="F500" s="199">
        <f>F497</f>
        <v>1</v>
      </c>
      <c r="G500" s="182">
        <v>0.1</v>
      </c>
      <c r="H500" s="187">
        <f t="shared" si="831"/>
        <v>1E-4</v>
      </c>
      <c r="I500" s="200">
        <f>0.15*I497</f>
        <v>3.9929999999999999</v>
      </c>
      <c r="J500" s="189">
        <f>I500</f>
        <v>3.9929999999999999</v>
      </c>
      <c r="K500" s="203" t="s">
        <v>188</v>
      </c>
      <c r="L500" s="204">
        <v>45390</v>
      </c>
      <c r="M500" s="192" t="str">
        <f t="shared" si="832"/>
        <v>С499</v>
      </c>
      <c r="N500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500" s="192" t="str">
        <f t="shared" si="833"/>
        <v>Частичное-пожар</v>
      </c>
      <c r="P500" s="192">
        <v>13.1</v>
      </c>
      <c r="Q500" s="192">
        <v>17.2</v>
      </c>
      <c r="R500" s="192">
        <v>23.5</v>
      </c>
      <c r="S500" s="192">
        <v>42.2</v>
      </c>
      <c r="T500" s="192" t="s">
        <v>85</v>
      </c>
      <c r="U500" s="192" t="s">
        <v>85</v>
      </c>
      <c r="V500" s="192" t="s">
        <v>85</v>
      </c>
      <c r="W500" s="192" t="s">
        <v>85</v>
      </c>
      <c r="X500" s="192" t="s">
        <v>85</v>
      </c>
      <c r="Y500" s="192" t="s">
        <v>85</v>
      </c>
      <c r="Z500" s="192" t="s">
        <v>85</v>
      </c>
      <c r="AA500" s="192" t="s">
        <v>85</v>
      </c>
      <c r="AB500" s="192" t="s">
        <v>85</v>
      </c>
      <c r="AC500" s="192" t="s">
        <v>85</v>
      </c>
      <c r="AD500" s="192" t="s">
        <v>85</v>
      </c>
      <c r="AE500" s="192" t="s">
        <v>85</v>
      </c>
      <c r="AF500" s="192" t="s">
        <v>85</v>
      </c>
      <c r="AG500" s="192" t="s">
        <v>85</v>
      </c>
      <c r="AH500" s="192" t="s">
        <v>85</v>
      </c>
      <c r="AI500" s="192" t="s">
        <v>85</v>
      </c>
      <c r="AJ500" s="192">
        <v>0</v>
      </c>
      <c r="AK500" s="192">
        <v>2</v>
      </c>
      <c r="AL500" s="192">
        <f>0.1*$AL$2</f>
        <v>0.25</v>
      </c>
      <c r="AM500" s="192">
        <f>AM497</f>
        <v>0.125</v>
      </c>
      <c r="AN500" s="192">
        <f>ROUNDUP(AN497/3,0)</f>
        <v>2</v>
      </c>
      <c r="AQ500" s="195">
        <f>AM500*I500+AL500</f>
        <v>0.74912500000000004</v>
      </c>
      <c r="AR500" s="195">
        <f t="shared" si="835"/>
        <v>7.4912500000000007E-2</v>
      </c>
      <c r="AS500" s="196">
        <f t="shared" si="836"/>
        <v>0.5</v>
      </c>
      <c r="AT500" s="196">
        <f t="shared" si="837"/>
        <v>0.33100937500000005</v>
      </c>
      <c r="AU500" s="195">
        <f>10068.2*J500*POWER(10,-6)</f>
        <v>4.02023226E-2</v>
      </c>
      <c r="AV500" s="196">
        <f t="shared" si="834"/>
        <v>1.6952491976000001</v>
      </c>
      <c r="AW500" s="197">
        <f t="shared" si="838"/>
        <v>0</v>
      </c>
      <c r="AX500" s="197">
        <f t="shared" si="839"/>
        <v>2.0000000000000001E-4</v>
      </c>
      <c r="AY500" s="197">
        <f t="shared" si="840"/>
        <v>1.6952491976000001E-4</v>
      </c>
    </row>
    <row r="501" spans="1:51" s="192" customFormat="1" x14ac:dyDescent="0.3">
      <c r="A501" s="48" t="s">
        <v>935</v>
      </c>
      <c r="B501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1" s="184" t="s">
        <v>209</v>
      </c>
      <c r="D501" s="185" t="s">
        <v>174</v>
      </c>
      <c r="E501" s="198">
        <f>E500</f>
        <v>1E-3</v>
      </c>
      <c r="F501" s="199">
        <f>F497</f>
        <v>1</v>
      </c>
      <c r="G501" s="182">
        <v>4.5000000000000005E-2</v>
      </c>
      <c r="H501" s="187">
        <f t="shared" si="831"/>
        <v>4.5000000000000003E-5</v>
      </c>
      <c r="I501" s="200">
        <f>0.15*I497</f>
        <v>3.9929999999999999</v>
      </c>
      <c r="J501" s="189">
        <f>0.15*J498</f>
        <v>1.7999999999999999E-2</v>
      </c>
      <c r="K501" s="203" t="s">
        <v>189</v>
      </c>
      <c r="L501" s="204">
        <v>3</v>
      </c>
      <c r="M501" s="192" t="str">
        <f t="shared" si="832"/>
        <v>С500</v>
      </c>
      <c r="N501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501" s="192" t="str">
        <f t="shared" si="833"/>
        <v>Частичное-пожар-вспышка</v>
      </c>
      <c r="P501" s="192" t="s">
        <v>85</v>
      </c>
      <c r="Q501" s="192" t="s">
        <v>85</v>
      </c>
      <c r="R501" s="192" t="s">
        <v>85</v>
      </c>
      <c r="S501" s="192" t="s">
        <v>85</v>
      </c>
      <c r="T501" s="192" t="s">
        <v>85</v>
      </c>
      <c r="U501" s="192" t="s">
        <v>85</v>
      </c>
      <c r="V501" s="192" t="s">
        <v>85</v>
      </c>
      <c r="W501" s="192" t="s">
        <v>85</v>
      </c>
      <c r="X501" s="192" t="s">
        <v>85</v>
      </c>
      <c r="Y501" s="192" t="s">
        <v>85</v>
      </c>
      <c r="Z501" s="192" t="s">
        <v>85</v>
      </c>
      <c r="AA501" s="192">
        <v>8.9</v>
      </c>
      <c r="AB501" s="192">
        <v>10.68</v>
      </c>
      <c r="AC501" s="192" t="s">
        <v>85</v>
      </c>
      <c r="AD501" s="192" t="s">
        <v>85</v>
      </c>
      <c r="AE501" s="192" t="s">
        <v>85</v>
      </c>
      <c r="AF501" s="192" t="s">
        <v>85</v>
      </c>
      <c r="AG501" s="192" t="s">
        <v>85</v>
      </c>
      <c r="AH501" s="192" t="s">
        <v>85</v>
      </c>
      <c r="AI501" s="192" t="s">
        <v>85</v>
      </c>
      <c r="AJ501" s="192">
        <v>0</v>
      </c>
      <c r="AK501" s="192">
        <v>1</v>
      </c>
      <c r="AL501" s="192">
        <f>0.1*$AL$2</f>
        <v>0.25</v>
      </c>
      <c r="AM501" s="192">
        <f>AM497</f>
        <v>0.125</v>
      </c>
      <c r="AN501" s="192">
        <f>ROUNDUP(AN497/3,0)</f>
        <v>2</v>
      </c>
      <c r="AQ501" s="195">
        <f t="shared" ref="AQ501" si="841">AM501*I501+AL501</f>
        <v>0.74912500000000004</v>
      </c>
      <c r="AR501" s="195">
        <f t="shared" si="835"/>
        <v>7.4912500000000007E-2</v>
      </c>
      <c r="AS501" s="196">
        <f t="shared" si="836"/>
        <v>0.25</v>
      </c>
      <c r="AT501" s="196">
        <f t="shared" si="837"/>
        <v>0.26850937500000005</v>
      </c>
      <c r="AU501" s="195">
        <f>10068.2*J501*POWER(10,-6)*10</f>
        <v>1.8122759999999998E-3</v>
      </c>
      <c r="AV501" s="196">
        <f t="shared" si="834"/>
        <v>1.3443591510000001</v>
      </c>
      <c r="AW501" s="197">
        <f t="shared" si="838"/>
        <v>0</v>
      </c>
      <c r="AX501" s="197">
        <f t="shared" si="839"/>
        <v>4.5000000000000003E-5</v>
      </c>
      <c r="AY501" s="197">
        <f t="shared" si="840"/>
        <v>6.049616179500001E-5</v>
      </c>
    </row>
    <row r="502" spans="1:51" s="192" customFormat="1" ht="15" thickBot="1" x14ac:dyDescent="0.35">
      <c r="A502" s="48" t="s">
        <v>936</v>
      </c>
      <c r="B502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2" s="184" t="s">
        <v>210</v>
      </c>
      <c r="D502" s="185" t="s">
        <v>62</v>
      </c>
      <c r="E502" s="198">
        <f>E500</f>
        <v>1E-3</v>
      </c>
      <c r="F502" s="199">
        <f>F497</f>
        <v>1</v>
      </c>
      <c r="G502" s="182">
        <v>0.85499999999999998</v>
      </c>
      <c r="H502" s="187">
        <f t="shared" si="831"/>
        <v>8.5499999999999997E-4</v>
      </c>
      <c r="I502" s="200">
        <f>0.15*I497</f>
        <v>3.9929999999999999</v>
      </c>
      <c r="J502" s="202">
        <v>0</v>
      </c>
      <c r="K502" s="205" t="s">
        <v>200</v>
      </c>
      <c r="L502" s="205">
        <v>9</v>
      </c>
      <c r="M502" s="192" t="str">
        <f t="shared" si="832"/>
        <v>С501</v>
      </c>
      <c r="N502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502" s="192" t="str">
        <f t="shared" si="833"/>
        <v>Частичное-ликвидация</v>
      </c>
      <c r="P502" s="192" t="s">
        <v>85</v>
      </c>
      <c r="Q502" s="192" t="s">
        <v>85</v>
      </c>
      <c r="R502" s="192" t="s">
        <v>85</v>
      </c>
      <c r="S502" s="192" t="s">
        <v>85</v>
      </c>
      <c r="T502" s="192" t="s">
        <v>85</v>
      </c>
      <c r="U502" s="192" t="s">
        <v>85</v>
      </c>
      <c r="V502" s="192" t="s">
        <v>85</v>
      </c>
      <c r="W502" s="192" t="s">
        <v>85</v>
      </c>
      <c r="X502" s="192" t="s">
        <v>85</v>
      </c>
      <c r="Y502" s="192" t="s">
        <v>85</v>
      </c>
      <c r="Z502" s="192" t="s">
        <v>85</v>
      </c>
      <c r="AA502" s="192" t="s">
        <v>85</v>
      </c>
      <c r="AB502" s="192" t="s">
        <v>85</v>
      </c>
      <c r="AC502" s="192" t="s">
        <v>85</v>
      </c>
      <c r="AD502" s="192" t="s">
        <v>85</v>
      </c>
      <c r="AE502" s="192" t="s">
        <v>85</v>
      </c>
      <c r="AF502" s="192" t="s">
        <v>85</v>
      </c>
      <c r="AG502" s="192" t="s">
        <v>85</v>
      </c>
      <c r="AH502" s="192" t="s">
        <v>85</v>
      </c>
      <c r="AI502" s="192" t="s">
        <v>85</v>
      </c>
      <c r="AJ502" s="192">
        <v>0</v>
      </c>
      <c r="AK502" s="192">
        <v>0</v>
      </c>
      <c r="AL502" s="192">
        <f>0.1*$AL$2</f>
        <v>0.25</v>
      </c>
      <c r="AM502" s="192">
        <f>AM497</f>
        <v>0.125</v>
      </c>
      <c r="AN502" s="192">
        <f>ROUNDUP(AN497/3,0)</f>
        <v>2</v>
      </c>
      <c r="AQ502" s="195">
        <f>AM502*I502*0.1+AL502</f>
        <v>0.29991250000000003</v>
      </c>
      <c r="AR502" s="195">
        <f t="shared" si="835"/>
        <v>2.9991250000000004E-2</v>
      </c>
      <c r="AS502" s="196">
        <f t="shared" si="836"/>
        <v>0</v>
      </c>
      <c r="AT502" s="196">
        <f t="shared" si="837"/>
        <v>8.2475937500000013E-2</v>
      </c>
      <c r="AU502" s="195">
        <f>1333*J501*POWER(10,-6)</f>
        <v>2.3993999999999998E-5</v>
      </c>
      <c r="AV502" s="196">
        <f t="shared" si="834"/>
        <v>0.41240368150000006</v>
      </c>
      <c r="AW502" s="197">
        <f t="shared" si="838"/>
        <v>0</v>
      </c>
      <c r="AX502" s="197">
        <f t="shared" si="839"/>
        <v>0</v>
      </c>
      <c r="AY502" s="197">
        <f t="shared" si="840"/>
        <v>3.5260514768250005E-4</v>
      </c>
    </row>
    <row r="503" spans="1:51" s="192" customFormat="1" ht="42.6" thickBot="1" x14ac:dyDescent="0.35">
      <c r="A503" s="48" t="s">
        <v>937</v>
      </c>
      <c r="B503" s="332" t="s">
        <v>411</v>
      </c>
      <c r="C503" s="184" t="s">
        <v>205</v>
      </c>
      <c r="D503" s="185" t="s">
        <v>60</v>
      </c>
      <c r="E503" s="186">
        <v>1E-4</v>
      </c>
      <c r="F503" s="183">
        <v>1</v>
      </c>
      <c r="G503" s="182">
        <v>0.1</v>
      </c>
      <c r="H503" s="187">
        <f t="shared" ref="H503:H508" si="842">E503*F503*G503</f>
        <v>1.0000000000000001E-5</v>
      </c>
      <c r="I503" s="188">
        <v>62.3</v>
      </c>
      <c r="J503" s="189">
        <f>I503</f>
        <v>62.3</v>
      </c>
      <c r="K503" s="190" t="s">
        <v>184</v>
      </c>
      <c r="L503" s="191">
        <f>I503*20</f>
        <v>1246</v>
      </c>
      <c r="M503" s="192" t="str">
        <f t="shared" ref="M503:N508" si="843">A503</f>
        <v>С502</v>
      </c>
      <c r="N503" s="192" t="str">
        <f t="shared" si="843"/>
        <v>Ребойлер регенератора амина поз. Т-412 Рег.№ ТО-337(У),
Учетный номер – №43-20-4596 ОК(НХС) Заводской № KNMU-618G,</v>
      </c>
      <c r="O503" s="192" t="str">
        <f t="shared" ref="O503:O508" si="844">D503</f>
        <v>Полное-пожар</v>
      </c>
      <c r="P503" s="192">
        <v>24.6</v>
      </c>
      <c r="Q503" s="192">
        <v>34</v>
      </c>
      <c r="R503" s="192">
        <v>49</v>
      </c>
      <c r="S503" s="192">
        <v>91.5</v>
      </c>
      <c r="T503" s="192" t="s">
        <v>85</v>
      </c>
      <c r="U503" s="192" t="s">
        <v>85</v>
      </c>
      <c r="V503" s="192" t="s">
        <v>85</v>
      </c>
      <c r="W503" s="192" t="s">
        <v>85</v>
      </c>
      <c r="X503" s="192" t="s">
        <v>85</v>
      </c>
      <c r="Y503" s="192" t="s">
        <v>85</v>
      </c>
      <c r="Z503" s="192" t="s">
        <v>85</v>
      </c>
      <c r="AA503" s="192" t="s">
        <v>85</v>
      </c>
      <c r="AB503" s="192" t="s">
        <v>85</v>
      </c>
      <c r="AC503" s="192" t="s">
        <v>85</v>
      </c>
      <c r="AD503" s="192" t="s">
        <v>85</v>
      </c>
      <c r="AE503" s="192" t="s">
        <v>85</v>
      </c>
      <c r="AF503" s="192" t="s">
        <v>85</v>
      </c>
      <c r="AG503" s="192" t="s">
        <v>85</v>
      </c>
      <c r="AH503" s="192" t="s">
        <v>85</v>
      </c>
      <c r="AI503" s="192" t="s">
        <v>85</v>
      </c>
      <c r="AJ503" s="193">
        <v>1</v>
      </c>
      <c r="AK503" s="193">
        <v>2</v>
      </c>
      <c r="AL503" s="194">
        <v>2.2000000000000002</v>
      </c>
      <c r="AM503" s="194">
        <v>0.125</v>
      </c>
      <c r="AN503" s="194">
        <v>4</v>
      </c>
      <c r="AQ503" s="195">
        <f>AM503*I503+AL503</f>
        <v>9.9875000000000007</v>
      </c>
      <c r="AR503" s="195">
        <f>0.1*AQ503</f>
        <v>0.99875000000000014</v>
      </c>
      <c r="AS503" s="196">
        <f>AJ503*3+0.25*AK503</f>
        <v>3.5</v>
      </c>
      <c r="AT503" s="196">
        <f>SUM(AQ503:AS503)/4</f>
        <v>3.6215625</v>
      </c>
      <c r="AU503" s="195">
        <f>10068.2*J503*POWER(10,-6)</f>
        <v>0.62724885999999991</v>
      </c>
      <c r="AV503" s="196">
        <f t="shared" ref="AV503:AV508" si="845">AU503+AT503+AS503+AR503+AQ503</f>
        <v>18.73506136</v>
      </c>
      <c r="AW503" s="197">
        <f>AJ503*H503</f>
        <v>1.0000000000000001E-5</v>
      </c>
      <c r="AX503" s="197">
        <f>H503*AK503</f>
        <v>2.0000000000000002E-5</v>
      </c>
      <c r="AY503" s="197">
        <f>H503*AV503</f>
        <v>1.8735061360000002E-4</v>
      </c>
    </row>
    <row r="504" spans="1:51" s="192" customFormat="1" ht="15" thickBot="1" x14ac:dyDescent="0.35">
      <c r="A504" s="48" t="s">
        <v>938</v>
      </c>
      <c r="B504" s="182" t="str">
        <f>B503</f>
        <v>Ребойлер регенератора амина поз. Т-412 Рег.№ ТО-337(У),
Учетный номер – №43-20-4596 ОК(НХС) Заводской № KNMU-618G,</v>
      </c>
      <c r="C504" s="184" t="s">
        <v>206</v>
      </c>
      <c r="D504" s="185" t="s">
        <v>63</v>
      </c>
      <c r="E504" s="198">
        <f>E503</f>
        <v>1E-4</v>
      </c>
      <c r="F504" s="199">
        <f>F503</f>
        <v>1</v>
      </c>
      <c r="G504" s="182">
        <v>0.18000000000000002</v>
      </c>
      <c r="H504" s="187">
        <f t="shared" si="842"/>
        <v>1.8000000000000004E-5</v>
      </c>
      <c r="I504" s="200">
        <f>I503</f>
        <v>62.3</v>
      </c>
      <c r="J504" s="201">
        <v>0.18</v>
      </c>
      <c r="K504" s="190" t="s">
        <v>185</v>
      </c>
      <c r="L504" s="191">
        <v>0</v>
      </c>
      <c r="M504" s="192" t="str">
        <f t="shared" si="843"/>
        <v>С503</v>
      </c>
      <c r="N504" s="192" t="str">
        <f t="shared" si="843"/>
        <v>Ребойлер регенератора амина поз. Т-412 Рег.№ ТО-337(У),
Учетный номер – №43-20-4596 ОК(НХС) Заводской № KNMU-618G,</v>
      </c>
      <c r="O504" s="192" t="str">
        <f t="shared" si="844"/>
        <v>Полное-взрыв</v>
      </c>
      <c r="P504" s="192" t="s">
        <v>85</v>
      </c>
      <c r="Q504" s="192" t="s">
        <v>85</v>
      </c>
      <c r="R504" s="192" t="s">
        <v>85</v>
      </c>
      <c r="S504" s="192" t="s">
        <v>85</v>
      </c>
      <c r="T504" s="192">
        <v>0</v>
      </c>
      <c r="U504" s="192">
        <v>0</v>
      </c>
      <c r="V504" s="192">
        <v>52.6</v>
      </c>
      <c r="W504" s="192">
        <v>142.6</v>
      </c>
      <c r="X504" s="192">
        <v>244.6</v>
      </c>
      <c r="Y504" s="192" t="s">
        <v>85</v>
      </c>
      <c r="Z504" s="192" t="s">
        <v>85</v>
      </c>
      <c r="AA504" s="192" t="s">
        <v>85</v>
      </c>
      <c r="AB504" s="192" t="s">
        <v>85</v>
      </c>
      <c r="AC504" s="192" t="s">
        <v>85</v>
      </c>
      <c r="AD504" s="192" t="s">
        <v>85</v>
      </c>
      <c r="AE504" s="192" t="s">
        <v>85</v>
      </c>
      <c r="AF504" s="192" t="s">
        <v>85</v>
      </c>
      <c r="AG504" s="192" t="s">
        <v>85</v>
      </c>
      <c r="AH504" s="192" t="s">
        <v>85</v>
      </c>
      <c r="AI504" s="192" t="s">
        <v>85</v>
      </c>
      <c r="AJ504" s="193">
        <v>2</v>
      </c>
      <c r="AK504" s="193">
        <v>2</v>
      </c>
      <c r="AL504" s="192">
        <f>AL503</f>
        <v>2.2000000000000002</v>
      </c>
      <c r="AM504" s="192">
        <f>AM503</f>
        <v>0.125</v>
      </c>
      <c r="AN504" s="192">
        <f>AN503</f>
        <v>4</v>
      </c>
      <c r="AQ504" s="195">
        <f>AM504*I504+AL504</f>
        <v>9.9875000000000007</v>
      </c>
      <c r="AR504" s="195">
        <f t="shared" ref="AR504:AR508" si="846">0.1*AQ504</f>
        <v>0.99875000000000014</v>
      </c>
      <c r="AS504" s="196">
        <f t="shared" ref="AS504:AS508" si="847">AJ504*3+0.25*AK504</f>
        <v>6.5</v>
      </c>
      <c r="AT504" s="196">
        <f t="shared" ref="AT504:AT508" si="848">SUM(AQ504:AS504)/4</f>
        <v>4.3715624999999996</v>
      </c>
      <c r="AU504" s="195">
        <f>10068.2*J504*POWER(10,-6)*10</f>
        <v>1.8122760000000002E-2</v>
      </c>
      <c r="AV504" s="196">
        <f t="shared" si="845"/>
        <v>21.875935259999999</v>
      </c>
      <c r="AW504" s="197">
        <f t="shared" ref="AW504:AW508" si="849">AJ504*H504</f>
        <v>3.6000000000000008E-5</v>
      </c>
      <c r="AX504" s="197">
        <f t="shared" ref="AX504:AX508" si="850">H504*AK504</f>
        <v>3.6000000000000008E-5</v>
      </c>
      <c r="AY504" s="197">
        <f t="shared" ref="AY504:AY508" si="851">H504*AV504</f>
        <v>3.9376683468000007E-4</v>
      </c>
    </row>
    <row r="505" spans="1:51" s="192" customFormat="1" x14ac:dyDescent="0.3">
      <c r="A505" s="48" t="s">
        <v>939</v>
      </c>
      <c r="B505" s="182" t="str">
        <f>B503</f>
        <v>Ребойлер регенератора амина поз. Т-412 Рег.№ ТО-337(У),
Учетный номер – №43-20-4596 ОК(НХС) Заводской № KNMU-618G,</v>
      </c>
      <c r="C505" s="184" t="s">
        <v>207</v>
      </c>
      <c r="D505" s="185" t="s">
        <v>61</v>
      </c>
      <c r="E505" s="198">
        <f>E503</f>
        <v>1E-4</v>
      </c>
      <c r="F505" s="199">
        <f>F503</f>
        <v>1</v>
      </c>
      <c r="G505" s="182">
        <v>0.72000000000000008</v>
      </c>
      <c r="H505" s="187">
        <f t="shared" si="842"/>
        <v>7.2000000000000015E-5</v>
      </c>
      <c r="I505" s="200">
        <f>I503</f>
        <v>62.3</v>
      </c>
      <c r="J505" s="202">
        <v>0</v>
      </c>
      <c r="K505" s="190" t="s">
        <v>186</v>
      </c>
      <c r="L505" s="191">
        <v>0</v>
      </c>
      <c r="M505" s="192" t="str">
        <f t="shared" si="843"/>
        <v>С504</v>
      </c>
      <c r="N505" s="192" t="str">
        <f t="shared" si="843"/>
        <v>Ребойлер регенератора амина поз. Т-412 Рег.№ ТО-337(У),
Учетный номер – №43-20-4596 ОК(НХС) Заводской № KNMU-618G,</v>
      </c>
      <c r="O505" s="192" t="str">
        <f t="shared" si="844"/>
        <v>Полное-ликвидация</v>
      </c>
      <c r="P505" s="192" t="s">
        <v>85</v>
      </c>
      <c r="Q505" s="192" t="s">
        <v>85</v>
      </c>
      <c r="R505" s="192" t="s">
        <v>85</v>
      </c>
      <c r="S505" s="192" t="s">
        <v>85</v>
      </c>
      <c r="T505" s="192" t="s">
        <v>85</v>
      </c>
      <c r="U505" s="192" t="s">
        <v>85</v>
      </c>
      <c r="V505" s="192" t="s">
        <v>85</v>
      </c>
      <c r="W505" s="192" t="s">
        <v>85</v>
      </c>
      <c r="X505" s="192" t="s">
        <v>85</v>
      </c>
      <c r="Y505" s="192" t="s">
        <v>85</v>
      </c>
      <c r="Z505" s="192" t="s">
        <v>85</v>
      </c>
      <c r="AA505" s="192" t="s">
        <v>85</v>
      </c>
      <c r="AB505" s="192" t="s">
        <v>85</v>
      </c>
      <c r="AC505" s="192" t="s">
        <v>85</v>
      </c>
      <c r="AD505" s="192" t="s">
        <v>85</v>
      </c>
      <c r="AE505" s="192" t="s">
        <v>85</v>
      </c>
      <c r="AF505" s="192" t="s">
        <v>85</v>
      </c>
      <c r="AG505" s="192" t="s">
        <v>85</v>
      </c>
      <c r="AH505" s="192" t="s">
        <v>85</v>
      </c>
      <c r="AI505" s="192" t="s">
        <v>85</v>
      </c>
      <c r="AJ505" s="192">
        <v>0</v>
      </c>
      <c r="AK505" s="192">
        <v>0</v>
      </c>
      <c r="AL505" s="192">
        <f>AL503</f>
        <v>2.2000000000000002</v>
      </c>
      <c r="AM505" s="192">
        <f>AM503</f>
        <v>0.125</v>
      </c>
      <c r="AN505" s="192">
        <f>AN503</f>
        <v>4</v>
      </c>
      <c r="AQ505" s="195">
        <f>AM505*I505*0.1+AL505</f>
        <v>2.9787500000000002</v>
      </c>
      <c r="AR505" s="195">
        <f t="shared" si="846"/>
        <v>0.29787500000000006</v>
      </c>
      <c r="AS505" s="196">
        <f t="shared" si="847"/>
        <v>0</v>
      </c>
      <c r="AT505" s="196">
        <f t="shared" si="848"/>
        <v>0.81915625000000003</v>
      </c>
      <c r="AU505" s="195">
        <f>1333*J504*POWER(10,-6)</f>
        <v>2.3993999999999998E-4</v>
      </c>
      <c r="AV505" s="196">
        <f t="shared" si="845"/>
        <v>4.0960211900000001</v>
      </c>
      <c r="AW505" s="197">
        <f t="shared" si="849"/>
        <v>0</v>
      </c>
      <c r="AX505" s="197">
        <f t="shared" si="850"/>
        <v>0</v>
      </c>
      <c r="AY505" s="197">
        <f t="shared" si="851"/>
        <v>2.9491352568000007E-4</v>
      </c>
    </row>
    <row r="506" spans="1:51" s="192" customFormat="1" x14ac:dyDescent="0.3">
      <c r="A506" s="48" t="s">
        <v>940</v>
      </c>
      <c r="B506" s="182" t="str">
        <f>B503</f>
        <v>Ребойлер регенератора амина поз. Т-412 Рег.№ ТО-337(У),
Учетный номер – №43-20-4596 ОК(НХС) Заводской № KNMU-618G,</v>
      </c>
      <c r="C506" s="184" t="s">
        <v>208</v>
      </c>
      <c r="D506" s="185" t="s">
        <v>86</v>
      </c>
      <c r="E506" s="186">
        <v>1E-3</v>
      </c>
      <c r="F506" s="199">
        <f>F503</f>
        <v>1</v>
      </c>
      <c r="G506" s="182">
        <v>0.1</v>
      </c>
      <c r="H506" s="187">
        <f t="shared" si="842"/>
        <v>1E-4</v>
      </c>
      <c r="I506" s="200">
        <f>0.15*I503</f>
        <v>9.3449999999999989</v>
      </c>
      <c r="J506" s="189">
        <f>I506</f>
        <v>9.3449999999999989</v>
      </c>
      <c r="K506" s="203" t="s">
        <v>188</v>
      </c>
      <c r="L506" s="204">
        <v>45390</v>
      </c>
      <c r="M506" s="192" t="str">
        <f t="shared" si="843"/>
        <v>С505</v>
      </c>
      <c r="N506" s="192" t="str">
        <f t="shared" si="843"/>
        <v>Ребойлер регенератора амина поз. Т-412 Рег.№ ТО-337(У),
Учетный номер – №43-20-4596 ОК(НХС) Заводской № KNMU-618G,</v>
      </c>
      <c r="O506" s="192" t="str">
        <f t="shared" si="844"/>
        <v>Частичное-пожар</v>
      </c>
      <c r="P506" s="192">
        <v>15.3</v>
      </c>
      <c r="Q506" s="192">
        <v>20.5</v>
      </c>
      <c r="R506" s="192">
        <v>28.3</v>
      </c>
      <c r="S506" s="192">
        <v>51.3</v>
      </c>
      <c r="T506" s="192" t="s">
        <v>85</v>
      </c>
      <c r="U506" s="192" t="s">
        <v>85</v>
      </c>
      <c r="V506" s="192" t="s">
        <v>85</v>
      </c>
      <c r="W506" s="192" t="s">
        <v>85</v>
      </c>
      <c r="X506" s="192" t="s">
        <v>85</v>
      </c>
      <c r="Y506" s="192" t="s">
        <v>85</v>
      </c>
      <c r="Z506" s="192" t="s">
        <v>85</v>
      </c>
      <c r="AA506" s="192" t="s">
        <v>85</v>
      </c>
      <c r="AB506" s="192" t="s">
        <v>85</v>
      </c>
      <c r="AC506" s="192" t="s">
        <v>85</v>
      </c>
      <c r="AD506" s="192" t="s">
        <v>85</v>
      </c>
      <c r="AE506" s="192" t="s">
        <v>85</v>
      </c>
      <c r="AF506" s="192" t="s">
        <v>85</v>
      </c>
      <c r="AG506" s="192" t="s">
        <v>85</v>
      </c>
      <c r="AH506" s="192" t="s">
        <v>85</v>
      </c>
      <c r="AI506" s="192" t="s">
        <v>85</v>
      </c>
      <c r="AJ506" s="192">
        <v>0</v>
      </c>
      <c r="AK506" s="192">
        <v>2</v>
      </c>
      <c r="AL506" s="192">
        <f>0.1*$AL$2</f>
        <v>0.25</v>
      </c>
      <c r="AM506" s="192">
        <f>AM503</f>
        <v>0.125</v>
      </c>
      <c r="AN506" s="192">
        <f>ROUNDUP(AN503/3,0)</f>
        <v>2</v>
      </c>
      <c r="AQ506" s="195">
        <f>AM506*I506+AL506</f>
        <v>1.4181249999999999</v>
      </c>
      <c r="AR506" s="195">
        <f t="shared" si="846"/>
        <v>0.14181249999999998</v>
      </c>
      <c r="AS506" s="196">
        <f t="shared" si="847"/>
        <v>0.5</v>
      </c>
      <c r="AT506" s="196">
        <f t="shared" si="848"/>
        <v>0.51498437499999994</v>
      </c>
      <c r="AU506" s="195">
        <f>10068.2*J506*POWER(10,-6)</f>
        <v>9.4087328999999997E-2</v>
      </c>
      <c r="AV506" s="196">
        <f t="shared" si="845"/>
        <v>2.669009204</v>
      </c>
      <c r="AW506" s="197">
        <f t="shared" si="849"/>
        <v>0</v>
      </c>
      <c r="AX506" s="197">
        <f t="shared" si="850"/>
        <v>2.0000000000000001E-4</v>
      </c>
      <c r="AY506" s="197">
        <f t="shared" si="851"/>
        <v>2.6690092040000001E-4</v>
      </c>
    </row>
    <row r="507" spans="1:51" s="192" customFormat="1" x14ac:dyDescent="0.3">
      <c r="A507" s="48" t="s">
        <v>941</v>
      </c>
      <c r="B507" s="182" t="str">
        <f>B503</f>
        <v>Ребойлер регенератора амина поз. Т-412 Рег.№ ТО-337(У),
Учетный номер – №43-20-4596 ОК(НХС) Заводской № KNMU-618G,</v>
      </c>
      <c r="C507" s="184" t="s">
        <v>209</v>
      </c>
      <c r="D507" s="185" t="s">
        <v>174</v>
      </c>
      <c r="E507" s="198">
        <f>E506</f>
        <v>1E-3</v>
      </c>
      <c r="F507" s="199">
        <f>F503</f>
        <v>1</v>
      </c>
      <c r="G507" s="182">
        <v>4.5000000000000005E-2</v>
      </c>
      <c r="H507" s="187">
        <f t="shared" si="842"/>
        <v>4.5000000000000003E-5</v>
      </c>
      <c r="I507" s="200">
        <f>0.15*I503</f>
        <v>9.3449999999999989</v>
      </c>
      <c r="J507" s="189">
        <f>0.15*J504</f>
        <v>2.7E-2</v>
      </c>
      <c r="K507" s="203" t="s">
        <v>189</v>
      </c>
      <c r="L507" s="204">
        <v>3</v>
      </c>
      <c r="M507" s="192" t="str">
        <f t="shared" si="843"/>
        <v>С506</v>
      </c>
      <c r="N507" s="192" t="str">
        <f t="shared" si="843"/>
        <v>Ребойлер регенератора амина поз. Т-412 Рег.№ ТО-337(У),
Учетный номер – №43-20-4596 ОК(НХС) Заводской № KNMU-618G,</v>
      </c>
      <c r="O507" s="192" t="str">
        <f t="shared" si="844"/>
        <v>Частичное-пожар-вспышка</v>
      </c>
      <c r="P507" s="192" t="s">
        <v>85</v>
      </c>
      <c r="Q507" s="192" t="s">
        <v>85</v>
      </c>
      <c r="R507" s="192" t="s">
        <v>85</v>
      </c>
      <c r="S507" s="192" t="s">
        <v>85</v>
      </c>
      <c r="T507" s="192" t="s">
        <v>85</v>
      </c>
      <c r="U507" s="192" t="s">
        <v>85</v>
      </c>
      <c r="V507" s="192" t="s">
        <v>85</v>
      </c>
      <c r="W507" s="192" t="s">
        <v>85</v>
      </c>
      <c r="X507" s="192" t="s">
        <v>85</v>
      </c>
      <c r="Y507" s="192" t="s">
        <v>85</v>
      </c>
      <c r="Z507" s="192" t="s">
        <v>85</v>
      </c>
      <c r="AA507" s="192">
        <v>10.18</v>
      </c>
      <c r="AB507" s="192">
        <v>12.22</v>
      </c>
      <c r="AC507" s="192" t="s">
        <v>85</v>
      </c>
      <c r="AD507" s="192" t="s">
        <v>85</v>
      </c>
      <c r="AE507" s="192" t="s">
        <v>85</v>
      </c>
      <c r="AF507" s="192" t="s">
        <v>85</v>
      </c>
      <c r="AG507" s="192" t="s">
        <v>85</v>
      </c>
      <c r="AH507" s="192" t="s">
        <v>85</v>
      </c>
      <c r="AI507" s="192" t="s">
        <v>85</v>
      </c>
      <c r="AJ507" s="192">
        <v>0</v>
      </c>
      <c r="AK507" s="192">
        <v>1</v>
      </c>
      <c r="AL507" s="192">
        <f>0.1*$AL$2</f>
        <v>0.25</v>
      </c>
      <c r="AM507" s="192">
        <f>AM503</f>
        <v>0.125</v>
      </c>
      <c r="AN507" s="192">
        <f>ROUNDUP(AN503/3,0)</f>
        <v>2</v>
      </c>
      <c r="AQ507" s="195">
        <f t="shared" ref="AQ507" si="852">AM507*I507+AL507</f>
        <v>1.4181249999999999</v>
      </c>
      <c r="AR507" s="195">
        <f t="shared" si="846"/>
        <v>0.14181249999999998</v>
      </c>
      <c r="AS507" s="196">
        <f t="shared" si="847"/>
        <v>0.25</v>
      </c>
      <c r="AT507" s="196">
        <f t="shared" si="848"/>
        <v>0.45248437499999994</v>
      </c>
      <c r="AU507" s="195">
        <f>10068.2*J507*POWER(10,-6)*10</f>
        <v>2.7184140000000002E-3</v>
      </c>
      <c r="AV507" s="196">
        <f t="shared" si="845"/>
        <v>2.2651402889999996</v>
      </c>
      <c r="AW507" s="197">
        <f t="shared" si="849"/>
        <v>0</v>
      </c>
      <c r="AX507" s="197">
        <f t="shared" si="850"/>
        <v>4.5000000000000003E-5</v>
      </c>
      <c r="AY507" s="197">
        <f t="shared" si="851"/>
        <v>1.0193131300499999E-4</v>
      </c>
    </row>
    <row r="508" spans="1:51" s="192" customFormat="1" ht="15" thickBot="1" x14ac:dyDescent="0.35">
      <c r="A508" s="48" t="s">
        <v>942</v>
      </c>
      <c r="B508" s="182" t="str">
        <f>B503</f>
        <v>Ребойлер регенератора амина поз. Т-412 Рег.№ ТО-337(У),
Учетный номер – №43-20-4596 ОК(НХС) Заводской № KNMU-618G,</v>
      </c>
      <c r="C508" s="184" t="s">
        <v>210</v>
      </c>
      <c r="D508" s="185" t="s">
        <v>62</v>
      </c>
      <c r="E508" s="198">
        <f>E506</f>
        <v>1E-3</v>
      </c>
      <c r="F508" s="199">
        <f>F503</f>
        <v>1</v>
      </c>
      <c r="G508" s="182">
        <v>0.85499999999999998</v>
      </c>
      <c r="H508" s="187">
        <f t="shared" si="842"/>
        <v>8.5499999999999997E-4</v>
      </c>
      <c r="I508" s="200">
        <f>0.15*I503</f>
        <v>9.3449999999999989</v>
      </c>
      <c r="J508" s="202">
        <v>0</v>
      </c>
      <c r="K508" s="205" t="s">
        <v>200</v>
      </c>
      <c r="L508" s="205">
        <v>9</v>
      </c>
      <c r="M508" s="192" t="str">
        <f t="shared" si="843"/>
        <v>С507</v>
      </c>
      <c r="N508" s="192" t="str">
        <f t="shared" si="843"/>
        <v>Ребойлер регенератора амина поз. Т-412 Рег.№ ТО-337(У),
Учетный номер – №43-20-4596 ОК(НХС) Заводской № KNMU-618G,</v>
      </c>
      <c r="O508" s="192" t="str">
        <f t="shared" si="844"/>
        <v>Частичное-ликвидация</v>
      </c>
      <c r="P508" s="192" t="s">
        <v>85</v>
      </c>
      <c r="Q508" s="192" t="s">
        <v>85</v>
      </c>
      <c r="R508" s="192" t="s">
        <v>85</v>
      </c>
      <c r="S508" s="192" t="s">
        <v>85</v>
      </c>
      <c r="T508" s="192" t="s">
        <v>85</v>
      </c>
      <c r="U508" s="192" t="s">
        <v>85</v>
      </c>
      <c r="V508" s="192" t="s">
        <v>85</v>
      </c>
      <c r="W508" s="192" t="s">
        <v>85</v>
      </c>
      <c r="X508" s="192" t="s">
        <v>85</v>
      </c>
      <c r="Y508" s="192" t="s">
        <v>85</v>
      </c>
      <c r="Z508" s="192" t="s">
        <v>85</v>
      </c>
      <c r="AA508" s="192" t="s">
        <v>85</v>
      </c>
      <c r="AB508" s="192" t="s">
        <v>85</v>
      </c>
      <c r="AC508" s="192" t="s">
        <v>85</v>
      </c>
      <c r="AD508" s="192" t="s">
        <v>85</v>
      </c>
      <c r="AE508" s="192" t="s">
        <v>85</v>
      </c>
      <c r="AF508" s="192" t="s">
        <v>85</v>
      </c>
      <c r="AG508" s="192" t="s">
        <v>85</v>
      </c>
      <c r="AH508" s="192" t="s">
        <v>85</v>
      </c>
      <c r="AI508" s="192" t="s">
        <v>85</v>
      </c>
      <c r="AJ508" s="192">
        <v>0</v>
      </c>
      <c r="AK508" s="192">
        <v>0</v>
      </c>
      <c r="AL508" s="192">
        <f>0.1*$AL$2</f>
        <v>0.25</v>
      </c>
      <c r="AM508" s="192">
        <f>AM503</f>
        <v>0.125</v>
      </c>
      <c r="AN508" s="192">
        <f>ROUNDUP(AN503/3,0)</f>
        <v>2</v>
      </c>
      <c r="AQ508" s="195">
        <f>AM508*I508*0.1+AL508</f>
        <v>0.36681249999999999</v>
      </c>
      <c r="AR508" s="195">
        <f t="shared" si="846"/>
        <v>3.6681249999999999E-2</v>
      </c>
      <c r="AS508" s="196">
        <f t="shared" si="847"/>
        <v>0</v>
      </c>
      <c r="AT508" s="196">
        <f t="shared" si="848"/>
        <v>0.1008734375</v>
      </c>
      <c r="AU508" s="195">
        <f>1333*J507*POWER(10,-6)</f>
        <v>3.5990999999999995E-5</v>
      </c>
      <c r="AV508" s="196">
        <f t="shared" si="845"/>
        <v>0.50440317850000005</v>
      </c>
      <c r="AW508" s="197">
        <f t="shared" si="849"/>
        <v>0</v>
      </c>
      <c r="AX508" s="197">
        <f t="shared" si="850"/>
        <v>0</v>
      </c>
      <c r="AY508" s="197">
        <f t="shared" si="851"/>
        <v>4.3126471761750003E-4</v>
      </c>
    </row>
    <row r="509" spans="1:51" ht="51" customHeight="1" thickBot="1" x14ac:dyDescent="0.35">
      <c r="A509" s="48" t="s">
        <v>943</v>
      </c>
      <c r="B509" s="311" t="s">
        <v>412</v>
      </c>
      <c r="C509" s="179" t="s">
        <v>413</v>
      </c>
      <c r="D509" s="49" t="s">
        <v>400</v>
      </c>
      <c r="E509" s="166">
        <v>1.0000000000000001E-5</v>
      </c>
      <c r="F509" s="163">
        <v>1</v>
      </c>
      <c r="G509" s="48">
        <v>0.2</v>
      </c>
      <c r="H509" s="50">
        <f>E509*F509*G509</f>
        <v>2.0000000000000003E-6</v>
      </c>
      <c r="I509" s="164">
        <v>1690</v>
      </c>
      <c r="J509" s="162">
        <f>I509</f>
        <v>1690</v>
      </c>
      <c r="K509" s="172" t="s">
        <v>184</v>
      </c>
      <c r="L509" s="177">
        <v>950</v>
      </c>
      <c r="M509" s="92" t="str">
        <f t="shared" ref="M509:N514" si="853">A509</f>
        <v>С508</v>
      </c>
      <c r="N509" s="92" t="str">
        <f t="shared" si="853"/>
        <v>Серная яма поз. Р-430
Тип оборудования – полуподземный железобетонный резервуар</v>
      </c>
      <c r="O509" s="92" t="str">
        <f t="shared" ref="O509:O514" si="854">D509</f>
        <v>Полное-пожар+токси</v>
      </c>
      <c r="P509" s="92">
        <v>22.2</v>
      </c>
      <c r="Q509" s="92">
        <v>30.8</v>
      </c>
      <c r="R509" s="92">
        <v>44.4</v>
      </c>
      <c r="S509" s="92">
        <v>83.1</v>
      </c>
      <c r="T509" s="92" t="s">
        <v>85</v>
      </c>
      <c r="U509" s="92" t="s">
        <v>85</v>
      </c>
      <c r="V509" s="92" t="s">
        <v>85</v>
      </c>
      <c r="W509" s="92" t="s">
        <v>85</v>
      </c>
      <c r="X509" s="92" t="s">
        <v>85</v>
      </c>
      <c r="Y509" s="92" t="s">
        <v>85</v>
      </c>
      <c r="Z509" s="92" t="s">
        <v>85</v>
      </c>
      <c r="AA509" s="92" t="s">
        <v>85</v>
      </c>
      <c r="AB509" s="92" t="s">
        <v>85</v>
      </c>
      <c r="AC509" s="92">
        <v>2112.5</v>
      </c>
      <c r="AD509" s="92">
        <v>6168.5</v>
      </c>
      <c r="AE509" s="92" t="s">
        <v>85</v>
      </c>
      <c r="AF509" s="92" t="s">
        <v>85</v>
      </c>
      <c r="AG509" s="92" t="s">
        <v>85</v>
      </c>
      <c r="AH509" s="92" t="s">
        <v>85</v>
      </c>
      <c r="AI509" t="s">
        <v>85</v>
      </c>
      <c r="AJ509" s="52">
        <v>1</v>
      </c>
      <c r="AK509" s="52">
        <v>2</v>
      </c>
      <c r="AL509" s="165">
        <v>2.23</v>
      </c>
      <c r="AM509" s="165">
        <v>0.125</v>
      </c>
      <c r="AN509" s="165">
        <v>3</v>
      </c>
      <c r="AO509" s="92"/>
      <c r="AP509" s="92"/>
      <c r="AQ509" s="93">
        <v>3.45</v>
      </c>
      <c r="AR509" s="93">
        <f>0.1*AQ509</f>
        <v>0.34500000000000003</v>
      </c>
      <c r="AS509" s="94">
        <f>AJ509*3+0.25*AK509</f>
        <v>3.5</v>
      </c>
      <c r="AT509" s="94">
        <f>SUM(AQ509:AS509)/4</f>
        <v>1.82375</v>
      </c>
      <c r="AU509" s="93">
        <f>10068.2*J509*POWER(10,-6)</f>
        <v>17.015257999999999</v>
      </c>
      <c r="AV509" s="94">
        <f t="shared" ref="AV509:AV514" si="855">AU509+AT509+AS509+AR509+AQ509</f>
        <v>26.134007999999998</v>
      </c>
      <c r="AW509" s="95">
        <f>AJ509*H509</f>
        <v>2.0000000000000003E-6</v>
      </c>
      <c r="AX509" s="95">
        <f>H509*AK509</f>
        <v>4.0000000000000007E-6</v>
      </c>
      <c r="AY509" s="95">
        <f>H509*AV509</f>
        <v>5.2268016000000006E-5</v>
      </c>
    </row>
    <row r="510" spans="1:51" ht="15" thickBot="1" x14ac:dyDescent="0.35">
      <c r="A510" s="48" t="s">
        <v>944</v>
      </c>
      <c r="B510" s="48" t="str">
        <f>B509</f>
        <v>Серная яма поз. Р-430
Тип оборудования – полуподземный железобетонный резервуар</v>
      </c>
      <c r="C510" s="179" t="s">
        <v>414</v>
      </c>
      <c r="D510" s="49" t="s">
        <v>400</v>
      </c>
      <c r="E510" s="167">
        <f>E509</f>
        <v>1.0000000000000001E-5</v>
      </c>
      <c r="F510" s="168">
        <f>F509</f>
        <v>1</v>
      </c>
      <c r="G510" s="48">
        <v>0.04</v>
      </c>
      <c r="H510" s="50">
        <f t="shared" ref="H510:H514" si="856">E510*F510*G510</f>
        <v>4.0000000000000003E-7</v>
      </c>
      <c r="I510" s="162">
        <f>I509</f>
        <v>1690</v>
      </c>
      <c r="J510" s="162">
        <f>I509</f>
        <v>1690</v>
      </c>
      <c r="K510" s="172" t="s">
        <v>185</v>
      </c>
      <c r="L510" s="177">
        <v>0</v>
      </c>
      <c r="M510" s="92" t="str">
        <f t="shared" si="853"/>
        <v>С509</v>
      </c>
      <c r="N510" s="92" t="str">
        <f t="shared" si="853"/>
        <v>Серная яма поз. Р-430
Тип оборудования – полуподземный железобетонный резервуар</v>
      </c>
      <c r="O510" s="92" t="str">
        <f t="shared" si="854"/>
        <v>Полное-пожар+токси</v>
      </c>
      <c r="P510" s="92">
        <v>22.2</v>
      </c>
      <c r="Q510" s="92">
        <v>30.8</v>
      </c>
      <c r="R510" s="92">
        <v>44.4</v>
      </c>
      <c r="S510" s="92">
        <v>83.1</v>
      </c>
      <c r="T510" s="92" t="s">
        <v>85</v>
      </c>
      <c r="U510" s="92" t="s">
        <v>85</v>
      </c>
      <c r="V510" s="92" t="s">
        <v>85</v>
      </c>
      <c r="W510" s="92" t="s">
        <v>85</v>
      </c>
      <c r="X510" s="92" t="s">
        <v>85</v>
      </c>
      <c r="Y510" s="92" t="s">
        <v>85</v>
      </c>
      <c r="Z510" s="92" t="s">
        <v>85</v>
      </c>
      <c r="AA510" s="92" t="s">
        <v>85</v>
      </c>
      <c r="AB510" s="92" t="s">
        <v>85</v>
      </c>
      <c r="AC510" s="92">
        <v>2112.5</v>
      </c>
      <c r="AD510" s="92">
        <v>6168.5</v>
      </c>
      <c r="AE510" s="92" t="s">
        <v>85</v>
      </c>
      <c r="AF510" s="92" t="s">
        <v>85</v>
      </c>
      <c r="AG510" s="92" t="s">
        <v>85</v>
      </c>
      <c r="AH510" s="92" t="s">
        <v>85</v>
      </c>
      <c r="AI510" t="s">
        <v>85</v>
      </c>
      <c r="AJ510" s="52">
        <v>2</v>
      </c>
      <c r="AK510" s="52">
        <v>2</v>
      </c>
      <c r="AL510" s="92">
        <f>AL509</f>
        <v>2.23</v>
      </c>
      <c r="AM510" s="92">
        <f>AM509</f>
        <v>0.125</v>
      </c>
      <c r="AN510" s="92">
        <f>AN509</f>
        <v>3</v>
      </c>
      <c r="AO510" s="92"/>
      <c r="AP510" s="92"/>
      <c r="AQ510" s="93">
        <v>3.45</v>
      </c>
      <c r="AR510" s="93">
        <f t="shared" ref="AR510:AR514" si="857">0.1*AQ510</f>
        <v>0.34500000000000003</v>
      </c>
      <c r="AS510" s="94">
        <f t="shared" ref="AS510:AS514" si="858">AJ510*3+0.25*AK510</f>
        <v>6.5</v>
      </c>
      <c r="AT510" s="94">
        <f t="shared" ref="AT510:AT514" si="859">SUM(AQ510:AS510)/4</f>
        <v>2.57375</v>
      </c>
      <c r="AU510" s="93">
        <f>10068.2*J510*POWER(10,-6)</f>
        <v>17.015257999999999</v>
      </c>
      <c r="AV510" s="94">
        <f t="shared" si="855"/>
        <v>29.884007999999998</v>
      </c>
      <c r="AW510" s="95">
        <f t="shared" ref="AW510:AW514" si="860">AJ510*H510</f>
        <v>8.0000000000000007E-7</v>
      </c>
      <c r="AX510" s="95">
        <f t="shared" ref="AX510:AX514" si="861">H510*AK510</f>
        <v>8.0000000000000007E-7</v>
      </c>
      <c r="AY510" s="95">
        <f t="shared" ref="AY510:AY514" si="862">H510*AV510</f>
        <v>1.19536032E-5</v>
      </c>
    </row>
    <row r="511" spans="1:51" x14ac:dyDescent="0.3">
      <c r="A511" s="48" t="s">
        <v>945</v>
      </c>
      <c r="B511" s="48" t="str">
        <f>B509</f>
        <v>Серная яма поз. Р-430
Тип оборудования – полуподземный железобетонный резервуар</v>
      </c>
      <c r="C511" s="179" t="s">
        <v>415</v>
      </c>
      <c r="D511" s="49" t="s">
        <v>61</v>
      </c>
      <c r="E511" s="167">
        <f>E509</f>
        <v>1.0000000000000001E-5</v>
      </c>
      <c r="F511" s="168">
        <f>F509</f>
        <v>1</v>
      </c>
      <c r="G511" s="48">
        <v>0.76</v>
      </c>
      <c r="H511" s="50">
        <f t="shared" si="856"/>
        <v>7.6000000000000009E-6</v>
      </c>
      <c r="I511" s="162">
        <f>I509</f>
        <v>1690</v>
      </c>
      <c r="J511" s="48">
        <v>0</v>
      </c>
      <c r="K511" s="172" t="s">
        <v>186</v>
      </c>
      <c r="L511" s="177">
        <v>0</v>
      </c>
      <c r="M511" s="92" t="str">
        <f t="shared" si="853"/>
        <v>С510</v>
      </c>
      <c r="N511" s="92" t="str">
        <f t="shared" si="853"/>
        <v>Серная яма поз. Р-430
Тип оборудования – полуподземный железобетонный резервуар</v>
      </c>
      <c r="O511" s="92" t="str">
        <f t="shared" si="854"/>
        <v>Полное-ликвидация</v>
      </c>
      <c r="P511" s="92" t="s">
        <v>85</v>
      </c>
      <c r="Q511" s="92" t="s">
        <v>85</v>
      </c>
      <c r="R511" s="92" t="s">
        <v>85</v>
      </c>
      <c r="S511" s="92" t="s">
        <v>85</v>
      </c>
      <c r="T511" s="92" t="s">
        <v>85</v>
      </c>
      <c r="U511" s="92" t="s">
        <v>85</v>
      </c>
      <c r="V511" s="92" t="s">
        <v>85</v>
      </c>
      <c r="W511" s="92" t="s">
        <v>85</v>
      </c>
      <c r="X511" s="92" t="s">
        <v>85</v>
      </c>
      <c r="Y511" s="92" t="s">
        <v>85</v>
      </c>
      <c r="Z511" s="92" t="s">
        <v>85</v>
      </c>
      <c r="AA511" s="92" t="s">
        <v>85</v>
      </c>
      <c r="AB511" s="92" t="s">
        <v>85</v>
      </c>
      <c r="AC511" s="92" t="s">
        <v>85</v>
      </c>
      <c r="AD511" s="92" t="s">
        <v>85</v>
      </c>
      <c r="AE511" s="92" t="s">
        <v>85</v>
      </c>
      <c r="AF511" s="92" t="s">
        <v>85</v>
      </c>
      <c r="AG511" s="92" t="s">
        <v>85</v>
      </c>
      <c r="AH511" s="92" t="s">
        <v>85</v>
      </c>
      <c r="AI511" t="s">
        <v>85</v>
      </c>
      <c r="AJ511" s="92">
        <v>0</v>
      </c>
      <c r="AK511" s="92">
        <v>0</v>
      </c>
      <c r="AL511" s="92">
        <f>AL509</f>
        <v>2.23</v>
      </c>
      <c r="AM511" s="92">
        <f>AM509</f>
        <v>0.125</v>
      </c>
      <c r="AN511" s="92">
        <f>AN509</f>
        <v>3</v>
      </c>
      <c r="AO511" s="92"/>
      <c r="AP511" s="92"/>
      <c r="AQ511" s="93">
        <f>AM511*I511*0.1+AL511</f>
        <v>23.355</v>
      </c>
      <c r="AR511" s="93">
        <f t="shared" si="857"/>
        <v>2.3355000000000001</v>
      </c>
      <c r="AS511" s="94">
        <f t="shared" si="858"/>
        <v>0</v>
      </c>
      <c r="AT511" s="94">
        <f t="shared" si="859"/>
        <v>6.422625</v>
      </c>
      <c r="AU511" s="93">
        <f>1333*J510*POWER(10,-6)</f>
        <v>2.2527699999999999</v>
      </c>
      <c r="AV511" s="94">
        <f t="shared" si="855"/>
        <v>34.365895000000002</v>
      </c>
      <c r="AW511" s="95">
        <f t="shared" si="860"/>
        <v>0</v>
      </c>
      <c r="AX511" s="95">
        <f t="shared" si="861"/>
        <v>0</v>
      </c>
      <c r="AY511" s="95">
        <f t="shared" si="862"/>
        <v>2.6118080200000006E-4</v>
      </c>
    </row>
    <row r="512" spans="1:51" x14ac:dyDescent="0.3">
      <c r="A512" s="48" t="s">
        <v>946</v>
      </c>
      <c r="B512" s="48" t="str">
        <f>B509</f>
        <v>Серная яма поз. Р-430
Тип оборудования – полуподземный железобетонный резервуар</v>
      </c>
      <c r="C512" s="179" t="s">
        <v>416</v>
      </c>
      <c r="D512" s="49" t="s">
        <v>400</v>
      </c>
      <c r="E512" s="166">
        <v>1E-4</v>
      </c>
      <c r="F512" s="168">
        <f>F509</f>
        <v>1</v>
      </c>
      <c r="G512" s="48">
        <v>0.2</v>
      </c>
      <c r="H512" s="50">
        <f t="shared" si="856"/>
        <v>2.0000000000000002E-5</v>
      </c>
      <c r="I512" s="162">
        <f>0.15*I509</f>
        <v>253.5</v>
      </c>
      <c r="J512" s="162">
        <f>I512</f>
        <v>253.5</v>
      </c>
      <c r="K512" s="174" t="s">
        <v>188</v>
      </c>
      <c r="L512" s="178">
        <v>0</v>
      </c>
      <c r="M512" s="92" t="str">
        <f t="shared" si="853"/>
        <v>С511</v>
      </c>
      <c r="N512" s="92" t="str">
        <f t="shared" si="853"/>
        <v>Серная яма поз. Р-430
Тип оборудования – полуподземный железобетонный резервуар</v>
      </c>
      <c r="O512" s="92" t="str">
        <f t="shared" si="854"/>
        <v>Полное-пожар+токси</v>
      </c>
      <c r="P512" s="92">
        <v>14.6</v>
      </c>
      <c r="Q512" s="92">
        <v>19.5</v>
      </c>
      <c r="R512" s="92">
        <v>26.8</v>
      </c>
      <c r="S512" s="92">
        <v>48.4</v>
      </c>
      <c r="T512" s="92" t="s">
        <v>85</v>
      </c>
      <c r="U512" s="92" t="s">
        <v>85</v>
      </c>
      <c r="V512" s="92" t="s">
        <v>85</v>
      </c>
      <c r="W512" s="92" t="s">
        <v>85</v>
      </c>
      <c r="X512" s="92" t="s">
        <v>85</v>
      </c>
      <c r="Y512" s="92" t="s">
        <v>85</v>
      </c>
      <c r="Z512" s="92" t="s">
        <v>85</v>
      </c>
      <c r="AA512" s="92" t="s">
        <v>85</v>
      </c>
      <c r="AB512" s="92" t="s">
        <v>85</v>
      </c>
      <c r="AC512" s="92">
        <v>316.89999999999998</v>
      </c>
      <c r="AD512" s="92">
        <v>925.3</v>
      </c>
      <c r="AE512" s="92" t="s">
        <v>85</v>
      </c>
      <c r="AF512" s="92" t="s">
        <v>85</v>
      </c>
      <c r="AG512" s="92" t="s">
        <v>85</v>
      </c>
      <c r="AH512" s="92" t="s">
        <v>85</v>
      </c>
      <c r="AI512" t="s">
        <v>85</v>
      </c>
      <c r="AJ512" s="92">
        <v>0</v>
      </c>
      <c r="AK512" s="92">
        <v>2</v>
      </c>
      <c r="AL512" s="92">
        <f>0.1*$AL$2</f>
        <v>0.25</v>
      </c>
      <c r="AM512" s="92">
        <f>AM509</f>
        <v>0.125</v>
      </c>
      <c r="AN512" s="92">
        <f>ROUNDUP(AN509/3,0)</f>
        <v>1</v>
      </c>
      <c r="AO512" s="92"/>
      <c r="AP512" s="92"/>
      <c r="AQ512" s="93">
        <f>AM512*I512+AL512</f>
        <v>31.9375</v>
      </c>
      <c r="AR512" s="93">
        <f t="shared" si="857"/>
        <v>3.1937500000000001</v>
      </c>
      <c r="AS512" s="94">
        <f t="shared" si="858"/>
        <v>0.5</v>
      </c>
      <c r="AT512" s="94">
        <f t="shared" si="859"/>
        <v>8.9078125000000004</v>
      </c>
      <c r="AU512" s="93">
        <f>10068.2*J512*POWER(10,-6)</f>
        <v>2.5522887000000001</v>
      </c>
      <c r="AV512" s="94">
        <f t="shared" si="855"/>
        <v>47.091351199999998</v>
      </c>
      <c r="AW512" s="95">
        <f t="shared" si="860"/>
        <v>0</v>
      </c>
      <c r="AX512" s="95">
        <f t="shared" si="861"/>
        <v>4.0000000000000003E-5</v>
      </c>
      <c r="AY512" s="95">
        <f t="shared" si="862"/>
        <v>9.4182702400000002E-4</v>
      </c>
    </row>
    <row r="513" spans="1:51" x14ac:dyDescent="0.3">
      <c r="A513" s="48" t="s">
        <v>947</v>
      </c>
      <c r="B513" s="48" t="str">
        <f>B509</f>
        <v>Серная яма поз. Р-430
Тип оборудования – полуподземный железобетонный резервуар</v>
      </c>
      <c r="C513" s="179" t="s">
        <v>417</v>
      </c>
      <c r="D513" s="49" t="s">
        <v>400</v>
      </c>
      <c r="E513" s="167">
        <f>E512</f>
        <v>1E-4</v>
      </c>
      <c r="F513" s="168">
        <f>F509</f>
        <v>1</v>
      </c>
      <c r="G513" s="48">
        <v>0.04</v>
      </c>
      <c r="H513" s="50">
        <f t="shared" si="856"/>
        <v>4.0000000000000007E-6</v>
      </c>
      <c r="I513" s="162">
        <f>0.15*I509</f>
        <v>253.5</v>
      </c>
      <c r="J513" s="162">
        <f>I512</f>
        <v>253.5</v>
      </c>
      <c r="K513" s="174" t="s">
        <v>189</v>
      </c>
      <c r="L513" s="178">
        <v>0</v>
      </c>
      <c r="M513" s="92" t="str">
        <f t="shared" si="853"/>
        <v>С512</v>
      </c>
      <c r="N513" s="92" t="str">
        <f t="shared" si="853"/>
        <v>Серная яма поз. Р-430
Тип оборудования – полуподземный железобетонный резервуар</v>
      </c>
      <c r="O513" s="92" t="str">
        <f t="shared" si="854"/>
        <v>Полное-пожар+токси</v>
      </c>
      <c r="P513" s="92">
        <v>14.6</v>
      </c>
      <c r="Q513" s="92">
        <v>19.5</v>
      </c>
      <c r="R513" s="92">
        <v>26.8</v>
      </c>
      <c r="S513" s="92">
        <v>48.4</v>
      </c>
      <c r="T513" s="92" t="s">
        <v>85</v>
      </c>
      <c r="U513" s="92" t="s">
        <v>85</v>
      </c>
      <c r="V513" s="92" t="s">
        <v>85</v>
      </c>
      <c r="W513" s="92" t="s">
        <v>85</v>
      </c>
      <c r="X513" s="92" t="s">
        <v>85</v>
      </c>
      <c r="Y513" s="92" t="s">
        <v>85</v>
      </c>
      <c r="Z513" s="92" t="s">
        <v>85</v>
      </c>
      <c r="AA513" s="92" t="s">
        <v>85</v>
      </c>
      <c r="AB513" s="92" t="s">
        <v>85</v>
      </c>
      <c r="AC513" s="92">
        <v>316.89999999999998</v>
      </c>
      <c r="AD513" s="92">
        <v>925.3</v>
      </c>
      <c r="AE513" s="92" t="s">
        <v>85</v>
      </c>
      <c r="AF513" s="92" t="s">
        <v>85</v>
      </c>
      <c r="AG513" s="92" t="s">
        <v>85</v>
      </c>
      <c r="AH513" s="92" t="s">
        <v>85</v>
      </c>
      <c r="AI513" t="s">
        <v>85</v>
      </c>
      <c r="AJ513" s="92">
        <v>0</v>
      </c>
      <c r="AK513" s="92">
        <v>1</v>
      </c>
      <c r="AL513" s="92">
        <f>0.1*$AL$2</f>
        <v>0.25</v>
      </c>
      <c r="AM513" s="92">
        <f>AM509</f>
        <v>0.125</v>
      </c>
      <c r="AN513" s="92">
        <f>ROUNDUP(AN509/3,0)</f>
        <v>1</v>
      </c>
      <c r="AO513" s="92"/>
      <c r="AP513" s="92"/>
      <c r="AQ513" s="93">
        <f t="shared" ref="AQ513" si="863">AM513*I513+AL513</f>
        <v>31.9375</v>
      </c>
      <c r="AR513" s="93">
        <f t="shared" si="857"/>
        <v>3.1937500000000001</v>
      </c>
      <c r="AS513" s="94">
        <f t="shared" si="858"/>
        <v>0.25</v>
      </c>
      <c r="AT513" s="94">
        <f t="shared" si="859"/>
        <v>8.8453125000000004</v>
      </c>
      <c r="AU513" s="93">
        <f>10068.2*J513*POWER(10,-6)*10</f>
        <v>25.522887000000001</v>
      </c>
      <c r="AV513" s="94">
        <f t="shared" si="855"/>
        <v>69.749449499999997</v>
      </c>
      <c r="AW513" s="95">
        <f t="shared" si="860"/>
        <v>0</v>
      </c>
      <c r="AX513" s="95">
        <f t="shared" si="861"/>
        <v>4.0000000000000007E-6</v>
      </c>
      <c r="AY513" s="95">
        <f t="shared" si="862"/>
        <v>2.7899779800000002E-4</v>
      </c>
    </row>
    <row r="514" spans="1:51" ht="15" thickBot="1" x14ac:dyDescent="0.35">
      <c r="A514" s="48" t="s">
        <v>948</v>
      </c>
      <c r="B514" s="48" t="str">
        <f>B509</f>
        <v>Серная яма поз. Р-430
Тип оборудования – полуподземный железобетонный резервуар</v>
      </c>
      <c r="C514" s="179" t="s">
        <v>418</v>
      </c>
      <c r="D514" s="49" t="s">
        <v>62</v>
      </c>
      <c r="E514" s="167">
        <f>E512</f>
        <v>1E-4</v>
      </c>
      <c r="F514" s="168">
        <f>F509</f>
        <v>1</v>
      </c>
      <c r="G514" s="48">
        <v>0.76</v>
      </c>
      <c r="H514" s="50">
        <f t="shared" si="856"/>
        <v>7.6000000000000004E-5</v>
      </c>
      <c r="I514" s="162">
        <f>0.15*I509</f>
        <v>253.5</v>
      </c>
      <c r="J514" s="48">
        <v>0</v>
      </c>
      <c r="K514" s="175" t="s">
        <v>200</v>
      </c>
      <c r="L514" s="181">
        <v>23</v>
      </c>
      <c r="M514" s="92" t="str">
        <f t="shared" si="853"/>
        <v>С513</v>
      </c>
      <c r="N514" s="92" t="str">
        <f t="shared" si="853"/>
        <v>Серная яма поз. Р-430
Тип оборудования – полуподземный железобетонный резервуар</v>
      </c>
      <c r="O514" s="92" t="str">
        <f t="shared" si="854"/>
        <v>Частичное-ликвидация</v>
      </c>
      <c r="P514" s="92" t="s">
        <v>85</v>
      </c>
      <c r="Q514" s="92" t="s">
        <v>85</v>
      </c>
      <c r="R514" s="92" t="s">
        <v>85</v>
      </c>
      <c r="S514" s="92" t="s">
        <v>85</v>
      </c>
      <c r="T514" s="92" t="s">
        <v>85</v>
      </c>
      <c r="U514" s="92" t="s">
        <v>85</v>
      </c>
      <c r="V514" s="92" t="s">
        <v>85</v>
      </c>
      <c r="W514" s="92" t="s">
        <v>85</v>
      </c>
      <c r="X514" s="92" t="s">
        <v>85</v>
      </c>
      <c r="Y514" s="92" t="s">
        <v>85</v>
      </c>
      <c r="Z514" s="92" t="s">
        <v>85</v>
      </c>
      <c r="AA514" s="92" t="s">
        <v>85</v>
      </c>
      <c r="AB514" s="92" t="s">
        <v>85</v>
      </c>
      <c r="AC514" s="92" t="s">
        <v>85</v>
      </c>
      <c r="AD514" s="92" t="s">
        <v>85</v>
      </c>
      <c r="AE514" s="92" t="s">
        <v>85</v>
      </c>
      <c r="AF514" s="92" t="s">
        <v>85</v>
      </c>
      <c r="AG514" s="92" t="s">
        <v>85</v>
      </c>
      <c r="AH514" s="92" t="s">
        <v>85</v>
      </c>
      <c r="AI514" t="s">
        <v>85</v>
      </c>
      <c r="AJ514" s="92">
        <v>0</v>
      </c>
      <c r="AK514" s="92">
        <v>0</v>
      </c>
      <c r="AL514" s="92">
        <f>0.1*$AL$2</f>
        <v>0.25</v>
      </c>
      <c r="AM514" s="92">
        <f>AM509</f>
        <v>0.125</v>
      </c>
      <c r="AN514" s="92">
        <f>ROUNDUP(AN509/3,0)</f>
        <v>1</v>
      </c>
      <c r="AO514" s="92"/>
      <c r="AP514" s="92"/>
      <c r="AQ514" s="93">
        <f>AM514*I514*0.1+AL514</f>
        <v>3.4187500000000002</v>
      </c>
      <c r="AR514" s="93">
        <f t="shared" si="857"/>
        <v>0.34187500000000004</v>
      </c>
      <c r="AS514" s="94">
        <f t="shared" si="858"/>
        <v>0</v>
      </c>
      <c r="AT514" s="94">
        <f t="shared" si="859"/>
        <v>0.94015625000000003</v>
      </c>
      <c r="AU514" s="93">
        <f>1333*J513*POWER(10,-6)</f>
        <v>0.33791549999999998</v>
      </c>
      <c r="AV514" s="94">
        <f t="shared" si="855"/>
        <v>5.0386967499999997</v>
      </c>
      <c r="AW514" s="95">
        <f t="shared" si="860"/>
        <v>0</v>
      </c>
      <c r="AX514" s="95">
        <f t="shared" si="861"/>
        <v>0</v>
      </c>
      <c r="AY514" s="95">
        <f t="shared" si="862"/>
        <v>3.82940953E-4</v>
      </c>
    </row>
    <row r="515" spans="1:51" ht="18" customHeight="1" x14ac:dyDescent="0.3">
      <c r="A515" s="48" t="s">
        <v>949</v>
      </c>
      <c r="B515" s="163" t="s">
        <v>419</v>
      </c>
      <c r="C515" s="179" t="s">
        <v>191</v>
      </c>
      <c r="D515" s="49" t="s">
        <v>192</v>
      </c>
      <c r="E515" s="166">
        <v>9.9999999999999995E-8</v>
      </c>
      <c r="F515" s="163">
        <v>228</v>
      </c>
      <c r="G515" s="48">
        <v>0.2</v>
      </c>
      <c r="H515" s="50">
        <f>E515*F515*G515</f>
        <v>4.5599999999999995E-6</v>
      </c>
      <c r="I515" s="164">
        <v>1.1599999999999999</v>
      </c>
      <c r="J515" s="169">
        <f>I515</f>
        <v>1.1599999999999999</v>
      </c>
      <c r="K515" s="172" t="s">
        <v>184</v>
      </c>
      <c r="L515" s="177">
        <v>0</v>
      </c>
      <c r="M515" s="92" t="str">
        <f t="shared" ref="M515:N522" si="864">A515</f>
        <v>С514</v>
      </c>
      <c r="N515" s="92" t="str">
        <f t="shared" si="864"/>
        <v>Трубопровод топливного газа Рег. № ТТ-104</v>
      </c>
      <c r="O515" s="92" t="str">
        <f t="shared" ref="O515:O522" si="865">D515</f>
        <v>Полное-факел</v>
      </c>
      <c r="P515" s="92" t="s">
        <v>85</v>
      </c>
      <c r="Q515" s="92" t="s">
        <v>85</v>
      </c>
      <c r="R515" s="92" t="s">
        <v>85</v>
      </c>
      <c r="S515" s="92" t="s">
        <v>85</v>
      </c>
      <c r="T515" s="92" t="s">
        <v>85</v>
      </c>
      <c r="U515" s="92" t="s">
        <v>85</v>
      </c>
      <c r="V515" s="92" t="s">
        <v>85</v>
      </c>
      <c r="W515" s="92" t="s">
        <v>85</v>
      </c>
      <c r="X515" s="92" t="s">
        <v>85</v>
      </c>
      <c r="Y515" s="92">
        <v>36</v>
      </c>
      <c r="Z515" s="92">
        <v>6</v>
      </c>
      <c r="AA515" s="92" t="s">
        <v>85</v>
      </c>
      <c r="AB515" s="92" t="s">
        <v>85</v>
      </c>
      <c r="AC515" s="92" t="s">
        <v>85</v>
      </c>
      <c r="AD515" s="92" t="s">
        <v>85</v>
      </c>
      <c r="AE515" s="92" t="s">
        <v>85</v>
      </c>
      <c r="AF515" s="92" t="s">
        <v>85</v>
      </c>
      <c r="AG515" s="92" t="s">
        <v>85</v>
      </c>
      <c r="AH515" s="92" t="s">
        <v>85</v>
      </c>
      <c r="AI515" t="s">
        <v>85</v>
      </c>
      <c r="AJ515" s="52">
        <v>2</v>
      </c>
      <c r="AK515" s="52">
        <v>3</v>
      </c>
      <c r="AL515" s="165">
        <v>1.28</v>
      </c>
      <c r="AM515" s="165">
        <v>2.7E-2</v>
      </c>
      <c r="AN515" s="165">
        <v>3</v>
      </c>
      <c r="AO515" s="92"/>
      <c r="AP515" s="92"/>
      <c r="AQ515" s="93">
        <f>AM515*I515+AL515</f>
        <v>1.31132</v>
      </c>
      <c r="AR515" s="93">
        <f>0.1*AQ515</f>
        <v>0.131132</v>
      </c>
      <c r="AS515" s="94">
        <f>AJ515*3+0.25*AK515</f>
        <v>6.75</v>
      </c>
      <c r="AT515" s="94">
        <f>SUM(AQ515:AS515)/4</f>
        <v>2.0481129999999999</v>
      </c>
      <c r="AU515" s="93">
        <f>10068.2*J515*POWER(10,-6)</f>
        <v>1.1679111999999998E-2</v>
      </c>
      <c r="AV515" s="94">
        <f t="shared" ref="AV515:AV522" si="866">AU515+AT515+AS515+AR515+AQ515</f>
        <v>10.252244112</v>
      </c>
      <c r="AW515" s="95">
        <f>AJ515*H515</f>
        <v>9.1199999999999991E-6</v>
      </c>
      <c r="AX515" s="95">
        <f>H515*AK515</f>
        <v>1.3679999999999998E-5</v>
      </c>
      <c r="AY515" s="95">
        <f>H515*AV515</f>
        <v>4.6750233150719994E-5</v>
      </c>
    </row>
    <row r="516" spans="1:51" x14ac:dyDescent="0.3">
      <c r="A516" s="48" t="s">
        <v>950</v>
      </c>
      <c r="B516" s="48" t="str">
        <f>B515</f>
        <v>Трубопровод топливного газа Рег. № ТТ-104</v>
      </c>
      <c r="C516" s="179" t="s">
        <v>169</v>
      </c>
      <c r="D516" s="49" t="s">
        <v>63</v>
      </c>
      <c r="E516" s="167">
        <f>E515</f>
        <v>9.9999999999999995E-8</v>
      </c>
      <c r="F516" s="168">
        <f>F515</f>
        <v>228</v>
      </c>
      <c r="G516" s="48">
        <v>0.1152</v>
      </c>
      <c r="H516" s="50">
        <f t="shared" ref="H516:H522" si="867">E516*F516*G516</f>
        <v>2.6265599999999997E-6</v>
      </c>
      <c r="I516" s="162">
        <f>I515</f>
        <v>1.1599999999999999</v>
      </c>
      <c r="J516" s="180">
        <f>0.067*I515</f>
        <v>7.7719999999999997E-2</v>
      </c>
      <c r="K516" s="174" t="s">
        <v>185</v>
      </c>
      <c r="L516" s="178">
        <v>12</v>
      </c>
      <c r="M516" s="92" t="str">
        <f t="shared" si="864"/>
        <v>С515</v>
      </c>
      <c r="N516" s="92" t="str">
        <f t="shared" si="864"/>
        <v>Трубопровод топливного газа Рег. № ТТ-104</v>
      </c>
      <c r="O516" s="92" t="str">
        <f t="shared" si="865"/>
        <v>Полное-взрыв</v>
      </c>
      <c r="P516" s="92" t="s">
        <v>85</v>
      </c>
      <c r="Q516" s="92" t="s">
        <v>85</v>
      </c>
      <c r="R516" s="92" t="s">
        <v>85</v>
      </c>
      <c r="S516" s="92" t="s">
        <v>85</v>
      </c>
      <c r="T516" s="92">
        <v>0</v>
      </c>
      <c r="U516" s="92">
        <v>0</v>
      </c>
      <c r="V516" s="92">
        <v>39.6</v>
      </c>
      <c r="W516" s="92">
        <v>108.1</v>
      </c>
      <c r="X516" s="92">
        <v>185.1</v>
      </c>
      <c r="Y516" s="92" t="s">
        <v>85</v>
      </c>
      <c r="Z516" s="92" t="s">
        <v>85</v>
      </c>
      <c r="AA516" s="92" t="s">
        <v>85</v>
      </c>
      <c r="AB516" s="92" t="s">
        <v>85</v>
      </c>
      <c r="AC516" s="92" t="s">
        <v>85</v>
      </c>
      <c r="AD516" s="92" t="s">
        <v>85</v>
      </c>
      <c r="AE516" s="92" t="s">
        <v>85</v>
      </c>
      <c r="AF516" s="92" t="s">
        <v>85</v>
      </c>
      <c r="AG516" s="92" t="s">
        <v>85</v>
      </c>
      <c r="AH516" s="92" t="s">
        <v>85</v>
      </c>
      <c r="AI516" t="s">
        <v>85</v>
      </c>
      <c r="AJ516" s="52">
        <v>2</v>
      </c>
      <c r="AK516" s="52">
        <v>3</v>
      </c>
      <c r="AL516" s="92">
        <f>AL515</f>
        <v>1.28</v>
      </c>
      <c r="AM516" s="92">
        <f>AM515</f>
        <v>2.7E-2</v>
      </c>
      <c r="AN516" s="92">
        <f>AN515</f>
        <v>3</v>
      </c>
      <c r="AO516" s="92"/>
      <c r="AP516" s="92"/>
      <c r="AQ516" s="93">
        <f>AM516*I516+AL516</f>
        <v>1.31132</v>
      </c>
      <c r="AR516" s="93">
        <f t="shared" ref="AR516:AR522" si="868">0.1*AQ516</f>
        <v>0.131132</v>
      </c>
      <c r="AS516" s="94">
        <f t="shared" ref="AS516:AS522" si="869">AJ516*3+0.25*AK516</f>
        <v>6.75</v>
      </c>
      <c r="AT516" s="94">
        <f t="shared" ref="AT516:AT522" si="870">SUM(AQ516:AS516)/4</f>
        <v>2.0481129999999999</v>
      </c>
      <c r="AU516" s="93">
        <f>10068.2*J516*POWER(10,-6)*10</f>
        <v>7.8250050399999993E-3</v>
      </c>
      <c r="AV516" s="94">
        <f t="shared" si="866"/>
        <v>10.248390005039999</v>
      </c>
      <c r="AW516" s="95">
        <f t="shared" ref="AW516:AW522" si="871">AJ516*H516</f>
        <v>5.2531199999999994E-6</v>
      </c>
      <c r="AX516" s="95">
        <f t="shared" ref="AX516:AX522" si="872">H516*AK516</f>
        <v>7.8796799999999987E-6</v>
      </c>
      <c r="AY516" s="95">
        <f t="shared" ref="AY516:AY522" si="873">H516*AV516</f>
        <v>2.6918011251637858E-5</v>
      </c>
    </row>
    <row r="517" spans="1:51" x14ac:dyDescent="0.3">
      <c r="A517" s="48" t="s">
        <v>951</v>
      </c>
      <c r="B517" s="48" t="str">
        <f>B515</f>
        <v>Трубопровод топливного газа Рег. № ТТ-104</v>
      </c>
      <c r="C517" s="179" t="s">
        <v>193</v>
      </c>
      <c r="D517" s="49" t="s">
        <v>194</v>
      </c>
      <c r="E517" s="167">
        <f>E515</f>
        <v>9.9999999999999995E-8</v>
      </c>
      <c r="F517" s="168">
        <f>F515</f>
        <v>228</v>
      </c>
      <c r="G517" s="48">
        <v>7.6799999999999993E-2</v>
      </c>
      <c r="H517" s="50">
        <f t="shared" si="867"/>
        <v>1.7510399999999997E-6</v>
      </c>
      <c r="I517" s="162">
        <f>I515</f>
        <v>1.1599999999999999</v>
      </c>
      <c r="J517" s="169">
        <f>I515</f>
        <v>1.1599999999999999</v>
      </c>
      <c r="K517" s="174" t="s">
        <v>186</v>
      </c>
      <c r="L517" s="178">
        <v>0</v>
      </c>
      <c r="M517" s="92" t="str">
        <f t="shared" si="864"/>
        <v>С516</v>
      </c>
      <c r="N517" s="92" t="str">
        <f t="shared" si="864"/>
        <v>Трубопровод топливного газа Рег. № ТТ-104</v>
      </c>
      <c r="O517" s="92" t="str">
        <f t="shared" si="865"/>
        <v>Полное-вспышка</v>
      </c>
      <c r="P517" s="92" t="s">
        <v>85</v>
      </c>
      <c r="Q517" s="92" t="s">
        <v>85</v>
      </c>
      <c r="R517" s="92" t="s">
        <v>85</v>
      </c>
      <c r="S517" s="92" t="s">
        <v>85</v>
      </c>
      <c r="T517" s="92" t="s">
        <v>85</v>
      </c>
      <c r="U517" s="92" t="s">
        <v>85</v>
      </c>
      <c r="V517" s="92" t="s">
        <v>85</v>
      </c>
      <c r="W517" s="92" t="s">
        <v>85</v>
      </c>
      <c r="X517" s="92" t="s">
        <v>85</v>
      </c>
      <c r="Y517" s="92" t="s">
        <v>85</v>
      </c>
      <c r="Z517" s="92" t="s">
        <v>85</v>
      </c>
      <c r="AA517" s="92">
        <v>35.200000000000003</v>
      </c>
      <c r="AB517" s="92">
        <v>42.24</v>
      </c>
      <c r="AC517" s="92" t="s">
        <v>85</v>
      </c>
      <c r="AD517" s="92" t="s">
        <v>85</v>
      </c>
      <c r="AE517" s="92" t="s">
        <v>85</v>
      </c>
      <c r="AF517" s="92" t="s">
        <v>85</v>
      </c>
      <c r="AG517" s="92" t="s">
        <v>85</v>
      </c>
      <c r="AH517" s="92" t="s">
        <v>85</v>
      </c>
      <c r="AI517" t="s">
        <v>85</v>
      </c>
      <c r="AJ517" s="92">
        <v>0</v>
      </c>
      <c r="AK517" s="92">
        <v>0</v>
      </c>
      <c r="AL517" s="92">
        <f>AL515</f>
        <v>1.28</v>
      </c>
      <c r="AM517" s="92">
        <f>AM515</f>
        <v>2.7E-2</v>
      </c>
      <c r="AN517" s="92">
        <f>AN515</f>
        <v>3</v>
      </c>
      <c r="AO517" s="92"/>
      <c r="AP517" s="92"/>
      <c r="AQ517" s="93">
        <f>AM517*I517*0.1+AL517</f>
        <v>1.2831319999999999</v>
      </c>
      <c r="AR517" s="93">
        <f t="shared" si="868"/>
        <v>0.12831319999999999</v>
      </c>
      <c r="AS517" s="94">
        <f t="shared" si="869"/>
        <v>0</v>
      </c>
      <c r="AT517" s="94">
        <f t="shared" si="870"/>
        <v>0.35286129999999999</v>
      </c>
      <c r="AU517" s="93">
        <f>1333*J515*POWER(10,-6)</f>
        <v>1.5462799999999999E-3</v>
      </c>
      <c r="AV517" s="94">
        <f t="shared" si="866"/>
        <v>1.7658527799999999</v>
      </c>
      <c r="AW517" s="95">
        <f t="shared" si="871"/>
        <v>0</v>
      </c>
      <c r="AX517" s="95">
        <f t="shared" si="872"/>
        <v>0</v>
      </c>
      <c r="AY517" s="95">
        <f t="shared" si="873"/>
        <v>3.0920788518911994E-6</v>
      </c>
    </row>
    <row r="518" spans="1:51" x14ac:dyDescent="0.3">
      <c r="A518" s="48" t="s">
        <v>952</v>
      </c>
      <c r="B518" s="48" t="str">
        <f>B515</f>
        <v>Трубопровод топливного газа Рег. № ТТ-104</v>
      </c>
      <c r="C518" s="179" t="s">
        <v>170</v>
      </c>
      <c r="D518" s="49" t="s">
        <v>61</v>
      </c>
      <c r="E518" s="167">
        <f>E515</f>
        <v>9.9999999999999995E-8</v>
      </c>
      <c r="F518" s="168">
        <f>F515</f>
        <v>228</v>
      </c>
      <c r="G518" s="48">
        <v>0.60799999999999998</v>
      </c>
      <c r="H518" s="50">
        <f t="shared" si="867"/>
        <v>1.38624E-5</v>
      </c>
      <c r="I518" s="162">
        <f>I515</f>
        <v>1.1599999999999999</v>
      </c>
      <c r="J518" s="171">
        <v>0</v>
      </c>
      <c r="K518" s="174" t="s">
        <v>188</v>
      </c>
      <c r="L518" s="178">
        <v>45390</v>
      </c>
      <c r="M518" s="92" t="str">
        <f t="shared" si="864"/>
        <v>С517</v>
      </c>
      <c r="N518" s="92" t="str">
        <f t="shared" si="864"/>
        <v>Трубопровод топливного газа Рег. № ТТ-104</v>
      </c>
      <c r="O518" s="92" t="str">
        <f t="shared" si="865"/>
        <v>Полное-ликвидация</v>
      </c>
      <c r="P518" s="92" t="s">
        <v>85</v>
      </c>
      <c r="Q518" s="92" t="s">
        <v>85</v>
      </c>
      <c r="R518" s="92" t="s">
        <v>85</v>
      </c>
      <c r="S518" s="92" t="s">
        <v>85</v>
      </c>
      <c r="T518" s="92" t="s">
        <v>85</v>
      </c>
      <c r="U518" s="92" t="s">
        <v>85</v>
      </c>
      <c r="V518" s="92" t="s">
        <v>85</v>
      </c>
      <c r="W518" s="92" t="s">
        <v>85</v>
      </c>
      <c r="X518" s="92" t="s">
        <v>85</v>
      </c>
      <c r="Y518" s="92" t="s">
        <v>85</v>
      </c>
      <c r="Z518" s="92" t="s">
        <v>85</v>
      </c>
      <c r="AA518" s="92" t="s">
        <v>85</v>
      </c>
      <c r="AB518" s="92" t="s">
        <v>85</v>
      </c>
      <c r="AC518" s="92" t="s">
        <v>85</v>
      </c>
      <c r="AD518" s="92" t="s">
        <v>85</v>
      </c>
      <c r="AE518" s="92" t="s">
        <v>85</v>
      </c>
      <c r="AF518" s="92" t="s">
        <v>85</v>
      </c>
      <c r="AG518" s="92" t="s">
        <v>85</v>
      </c>
      <c r="AH518" s="92" t="s">
        <v>85</v>
      </c>
      <c r="AI518" t="s">
        <v>85</v>
      </c>
      <c r="AJ518" s="92">
        <v>0</v>
      </c>
      <c r="AK518" s="92">
        <v>0</v>
      </c>
      <c r="AL518" s="92">
        <f>AL515</f>
        <v>1.28</v>
      </c>
      <c r="AM518" s="92">
        <f>AM515</f>
        <v>2.7E-2</v>
      </c>
      <c r="AN518" s="92">
        <f>AN515</f>
        <v>3</v>
      </c>
      <c r="AO518" s="92"/>
      <c r="AP518" s="92"/>
      <c r="AQ518" s="93">
        <f>AM518*I518*0.1+AL518</f>
        <v>1.2831319999999999</v>
      </c>
      <c r="AR518" s="93">
        <f t="shared" si="868"/>
        <v>0.12831319999999999</v>
      </c>
      <c r="AS518" s="94">
        <f t="shared" si="869"/>
        <v>0</v>
      </c>
      <c r="AT518" s="94">
        <f t="shared" si="870"/>
        <v>0.35286129999999999</v>
      </c>
      <c r="AU518" s="93">
        <f>1333*J516*POWER(10,-6)</f>
        <v>1.0360075999999998E-4</v>
      </c>
      <c r="AV518" s="94">
        <f t="shared" si="866"/>
        <v>1.7644101007599999</v>
      </c>
      <c r="AW518" s="95">
        <f t="shared" si="871"/>
        <v>0</v>
      </c>
      <c r="AX518" s="95">
        <f t="shared" si="872"/>
        <v>0</v>
      </c>
      <c r="AY518" s="95">
        <f t="shared" si="873"/>
        <v>2.4458958580775424E-5</v>
      </c>
    </row>
    <row r="519" spans="1:51" x14ac:dyDescent="0.3">
      <c r="A519" s="48" t="s">
        <v>953</v>
      </c>
      <c r="B519" s="48" t="str">
        <f>B515</f>
        <v>Трубопровод топливного газа Рег. № ТТ-104</v>
      </c>
      <c r="C519" s="179" t="s">
        <v>195</v>
      </c>
      <c r="D519" s="49" t="s">
        <v>196</v>
      </c>
      <c r="E519" s="166">
        <v>4.9999999999999998E-7</v>
      </c>
      <c r="F519" s="168">
        <f>F515</f>
        <v>228</v>
      </c>
      <c r="G519" s="48">
        <v>3.5000000000000003E-2</v>
      </c>
      <c r="H519" s="50">
        <f t="shared" si="867"/>
        <v>3.9899999999999999E-6</v>
      </c>
      <c r="I519" s="162">
        <f>0.15*I515</f>
        <v>0.17399999999999999</v>
      </c>
      <c r="J519" s="169">
        <f>I519</f>
        <v>0.17399999999999999</v>
      </c>
      <c r="K519" s="174" t="s">
        <v>189</v>
      </c>
      <c r="L519" s="178">
        <v>3</v>
      </c>
      <c r="M519" s="92" t="str">
        <f t="shared" si="864"/>
        <v>С518</v>
      </c>
      <c r="N519" s="92" t="str">
        <f t="shared" si="864"/>
        <v>Трубопровод топливного газа Рег. № ТТ-104</v>
      </c>
      <c r="O519" s="92" t="str">
        <f t="shared" si="865"/>
        <v>Частичное-факел</v>
      </c>
      <c r="P519" s="92" t="s">
        <v>85</v>
      </c>
      <c r="Q519" s="92" t="s">
        <v>85</v>
      </c>
      <c r="R519" s="92" t="s">
        <v>85</v>
      </c>
      <c r="S519" s="92" t="s">
        <v>85</v>
      </c>
      <c r="T519" s="92" t="s">
        <v>85</v>
      </c>
      <c r="U519" s="92" t="s">
        <v>85</v>
      </c>
      <c r="V519" s="92" t="s">
        <v>85</v>
      </c>
      <c r="W519" s="92" t="s">
        <v>85</v>
      </c>
      <c r="X519" s="92" t="s">
        <v>85</v>
      </c>
      <c r="Y519" s="92">
        <v>23</v>
      </c>
      <c r="Z519" s="92">
        <v>4</v>
      </c>
      <c r="AA519" s="92" t="s">
        <v>85</v>
      </c>
      <c r="AB519" s="92" t="s">
        <v>85</v>
      </c>
      <c r="AC519" s="92" t="s">
        <v>85</v>
      </c>
      <c r="AD519" s="92" t="s">
        <v>85</v>
      </c>
      <c r="AE519" s="92" t="s">
        <v>85</v>
      </c>
      <c r="AF519" s="92" t="s">
        <v>85</v>
      </c>
      <c r="AG519" s="92" t="s">
        <v>85</v>
      </c>
      <c r="AH519" s="92" t="s">
        <v>85</v>
      </c>
      <c r="AI519" t="s">
        <v>85</v>
      </c>
      <c r="AJ519" s="92">
        <v>0</v>
      </c>
      <c r="AK519" s="92">
        <v>2</v>
      </c>
      <c r="AL519" s="92">
        <f>0.1*$AL$2</f>
        <v>0.25</v>
      </c>
      <c r="AM519" s="92">
        <f>AM515</f>
        <v>2.7E-2</v>
      </c>
      <c r="AN519" s="92">
        <f>ROUNDUP(AN515/3,0)</f>
        <v>1</v>
      </c>
      <c r="AO519" s="92"/>
      <c r="AP519" s="92"/>
      <c r="AQ519" s="93">
        <f>AM519*I519+AL519</f>
        <v>0.25469799999999998</v>
      </c>
      <c r="AR519" s="93">
        <f t="shared" si="868"/>
        <v>2.5469800000000001E-2</v>
      </c>
      <c r="AS519" s="94">
        <f t="shared" si="869"/>
        <v>0.5</v>
      </c>
      <c r="AT519" s="94">
        <f t="shared" si="870"/>
        <v>0.19504194999999999</v>
      </c>
      <c r="AU519" s="93">
        <f>10068.2*J519*POWER(10,-6)</f>
        <v>1.7518668E-3</v>
      </c>
      <c r="AV519" s="94">
        <f t="shared" si="866"/>
        <v>0.97696161679999993</v>
      </c>
      <c r="AW519" s="95">
        <f t="shared" si="871"/>
        <v>0</v>
      </c>
      <c r="AX519" s="95">
        <f t="shared" si="872"/>
        <v>7.9799999999999998E-6</v>
      </c>
      <c r="AY519" s="95">
        <f t="shared" si="873"/>
        <v>3.898076851032E-6</v>
      </c>
    </row>
    <row r="520" spans="1:51" x14ac:dyDescent="0.3">
      <c r="A520" s="48" t="s">
        <v>954</v>
      </c>
      <c r="B520" s="48" t="str">
        <f>B515</f>
        <v>Трубопровод топливного газа Рег. № ТТ-104</v>
      </c>
      <c r="C520" s="179" t="s">
        <v>197</v>
      </c>
      <c r="D520" s="49" t="s">
        <v>198</v>
      </c>
      <c r="E520" s="167">
        <f>E519</f>
        <v>4.9999999999999998E-7</v>
      </c>
      <c r="F520" s="168">
        <f>F515</f>
        <v>228</v>
      </c>
      <c r="G520" s="48">
        <v>8.3000000000000001E-3</v>
      </c>
      <c r="H520" s="50">
        <f t="shared" si="867"/>
        <v>9.4619999999999994E-7</v>
      </c>
      <c r="I520" s="162">
        <f>I519</f>
        <v>0.17399999999999999</v>
      </c>
      <c r="J520" s="169">
        <f>J516*0.15</f>
        <v>1.1658E-2</v>
      </c>
      <c r="K520" s="173" t="s">
        <v>200</v>
      </c>
      <c r="L520" s="230">
        <v>4</v>
      </c>
      <c r="M520" s="92" t="str">
        <f t="shared" si="864"/>
        <v>С519</v>
      </c>
      <c r="N520" s="92" t="str">
        <f t="shared" si="864"/>
        <v>Трубопровод топливного газа Рег. № ТТ-104</v>
      </c>
      <c r="O520" s="92" t="str">
        <f t="shared" si="865"/>
        <v>Частичное-взрыв</v>
      </c>
      <c r="P520" s="92" t="s">
        <v>85</v>
      </c>
      <c r="Q520" s="92" t="s">
        <v>85</v>
      </c>
      <c r="R520" s="92" t="s">
        <v>85</v>
      </c>
      <c r="S520" s="92" t="s">
        <v>85</v>
      </c>
      <c r="T520" s="92">
        <v>0</v>
      </c>
      <c r="U520" s="92">
        <v>0</v>
      </c>
      <c r="V520" s="92">
        <v>21.1</v>
      </c>
      <c r="W520" s="92">
        <v>57.1</v>
      </c>
      <c r="X520" s="92">
        <v>98.1</v>
      </c>
      <c r="Y520" s="92" t="s">
        <v>85</v>
      </c>
      <c r="Z520" s="92" t="s">
        <v>85</v>
      </c>
      <c r="AA520" s="92" t="s">
        <v>85</v>
      </c>
      <c r="AB520" s="92" t="s">
        <v>85</v>
      </c>
      <c r="AC520" s="92" t="s">
        <v>85</v>
      </c>
      <c r="AD520" s="92" t="s">
        <v>85</v>
      </c>
      <c r="AE520" s="92" t="s">
        <v>85</v>
      </c>
      <c r="AF520" s="92" t="s">
        <v>85</v>
      </c>
      <c r="AG520" s="92" t="s">
        <v>85</v>
      </c>
      <c r="AH520" s="92" t="s">
        <v>85</v>
      </c>
      <c r="AI520" t="s">
        <v>85</v>
      </c>
      <c r="AJ520" s="92">
        <v>0</v>
      </c>
      <c r="AK520" s="92">
        <v>1</v>
      </c>
      <c r="AL520" s="92">
        <f>0.1*$AL$2</f>
        <v>0.25</v>
      </c>
      <c r="AM520" s="92">
        <f>AM515</f>
        <v>2.7E-2</v>
      </c>
      <c r="AN520" s="92">
        <f>AN519</f>
        <v>1</v>
      </c>
      <c r="AO520" s="92"/>
      <c r="AP520" s="92"/>
      <c r="AQ520" s="93">
        <f t="shared" ref="AQ520:AQ521" si="874">AM520*I520+AL520</f>
        <v>0.25469799999999998</v>
      </c>
      <c r="AR520" s="93">
        <f t="shared" si="868"/>
        <v>2.5469800000000001E-2</v>
      </c>
      <c r="AS520" s="94">
        <f t="shared" si="869"/>
        <v>0.25</v>
      </c>
      <c r="AT520" s="94">
        <f t="shared" si="870"/>
        <v>0.13254194999999999</v>
      </c>
      <c r="AU520" s="93">
        <f>10068.2*J520*POWER(10,-6)*10</f>
        <v>1.1737507559999999E-3</v>
      </c>
      <c r="AV520" s="94">
        <f t="shared" si="866"/>
        <v>0.663883500756</v>
      </c>
      <c r="AW520" s="95">
        <f t="shared" si="871"/>
        <v>0</v>
      </c>
      <c r="AX520" s="95">
        <f t="shared" si="872"/>
        <v>9.4619999999999994E-7</v>
      </c>
      <c r="AY520" s="95">
        <f t="shared" si="873"/>
        <v>6.2816656841532718E-7</v>
      </c>
    </row>
    <row r="521" spans="1:51" x14ac:dyDescent="0.3">
      <c r="A521" s="48" t="s">
        <v>955</v>
      </c>
      <c r="B521" s="48" t="str">
        <f>B515</f>
        <v>Трубопровод топливного газа Рег. № ТТ-104</v>
      </c>
      <c r="C521" s="179" t="s">
        <v>172</v>
      </c>
      <c r="D521" s="49" t="s">
        <v>174</v>
      </c>
      <c r="E521" s="167">
        <f>E519</f>
        <v>4.9999999999999998E-7</v>
      </c>
      <c r="F521" s="168">
        <f>F515</f>
        <v>228</v>
      </c>
      <c r="G521" s="48">
        <v>2.64E-2</v>
      </c>
      <c r="H521" s="50">
        <f t="shared" si="867"/>
        <v>3.0096E-6</v>
      </c>
      <c r="I521" s="162">
        <f>0.15*I515</f>
        <v>0.17399999999999999</v>
      </c>
      <c r="J521" s="169">
        <f>J517*0.15</f>
        <v>0.17399999999999999</v>
      </c>
      <c r="K521" s="174"/>
      <c r="L521" s="178"/>
      <c r="M521" s="92" t="str">
        <f t="shared" si="864"/>
        <v>С520</v>
      </c>
      <c r="N521" s="92" t="str">
        <f t="shared" si="864"/>
        <v>Трубопровод топливного газа Рег. № ТТ-104</v>
      </c>
      <c r="O521" s="92" t="str">
        <f t="shared" si="865"/>
        <v>Частичное-пожар-вспышка</v>
      </c>
      <c r="P521" s="92" t="s">
        <v>85</v>
      </c>
      <c r="Q521" s="92" t="s">
        <v>85</v>
      </c>
      <c r="R521" s="92" t="s">
        <v>85</v>
      </c>
      <c r="S521" s="92" t="s">
        <v>85</v>
      </c>
      <c r="T521" s="92" t="s">
        <v>85</v>
      </c>
      <c r="U521" s="92" t="s">
        <v>85</v>
      </c>
      <c r="V521" s="92" t="s">
        <v>85</v>
      </c>
      <c r="W521" s="92" t="s">
        <v>85</v>
      </c>
      <c r="X521" s="92" t="s">
        <v>85</v>
      </c>
      <c r="Y521" s="92" t="s">
        <v>85</v>
      </c>
      <c r="Z521" s="92" t="s">
        <v>85</v>
      </c>
      <c r="AA521" s="92">
        <v>18.82</v>
      </c>
      <c r="AB521" s="92">
        <v>22.58</v>
      </c>
      <c r="AC521" s="92" t="s">
        <v>85</v>
      </c>
      <c r="AD521" s="92" t="s">
        <v>85</v>
      </c>
      <c r="AE521" s="92" t="s">
        <v>85</v>
      </c>
      <c r="AF521" s="92" t="s">
        <v>85</v>
      </c>
      <c r="AG521" s="92" t="s">
        <v>85</v>
      </c>
      <c r="AH521" s="92" t="s">
        <v>85</v>
      </c>
      <c r="AI521" t="s">
        <v>85</v>
      </c>
      <c r="AJ521" s="92">
        <v>0</v>
      </c>
      <c r="AK521" s="92">
        <v>1</v>
      </c>
      <c r="AL521" s="92">
        <f>0.1*$AL$2</f>
        <v>0.25</v>
      </c>
      <c r="AM521" s="92">
        <f>AM515</f>
        <v>2.7E-2</v>
      </c>
      <c r="AN521" s="92">
        <f>ROUNDUP(AN515/3,0)</f>
        <v>1</v>
      </c>
      <c r="AO521" s="92"/>
      <c r="AP521" s="92"/>
      <c r="AQ521" s="93">
        <f t="shared" si="874"/>
        <v>0.25469799999999998</v>
      </c>
      <c r="AR521" s="93">
        <f t="shared" si="868"/>
        <v>2.5469800000000001E-2</v>
      </c>
      <c r="AS521" s="94">
        <f t="shared" si="869"/>
        <v>0.25</v>
      </c>
      <c r="AT521" s="94">
        <f t="shared" si="870"/>
        <v>0.13254194999999999</v>
      </c>
      <c r="AU521" s="93">
        <f>10068.2*J521*POWER(10,-6)*10</f>
        <v>1.7518668000000001E-2</v>
      </c>
      <c r="AV521" s="94">
        <f t="shared" si="866"/>
        <v>0.680228418</v>
      </c>
      <c r="AW521" s="95">
        <f t="shared" si="871"/>
        <v>0</v>
      </c>
      <c r="AX521" s="95">
        <f t="shared" si="872"/>
        <v>3.0096E-6</v>
      </c>
      <c r="AY521" s="95">
        <f t="shared" si="873"/>
        <v>2.0472154468128001E-6</v>
      </c>
    </row>
    <row r="522" spans="1:51" ht="15" thickBot="1" x14ac:dyDescent="0.35">
      <c r="A522" s="48" t="s">
        <v>956</v>
      </c>
      <c r="B522" s="48" t="str">
        <f>B515</f>
        <v>Трубопровод топливного газа Рег. № ТТ-104</v>
      </c>
      <c r="C522" s="179" t="s">
        <v>173</v>
      </c>
      <c r="D522" s="49" t="s">
        <v>62</v>
      </c>
      <c r="E522" s="167">
        <f>E519</f>
        <v>4.9999999999999998E-7</v>
      </c>
      <c r="F522" s="168">
        <f>F515</f>
        <v>228</v>
      </c>
      <c r="G522" s="48">
        <v>0.93030000000000002</v>
      </c>
      <c r="H522" s="50">
        <f t="shared" si="867"/>
        <v>1.060542E-4</v>
      </c>
      <c r="I522" s="162">
        <f>0.15*I515</f>
        <v>0.17399999999999999</v>
      </c>
      <c r="J522" s="171">
        <v>0</v>
      </c>
      <c r="K522" s="175"/>
      <c r="L522" s="176"/>
      <c r="M522" s="92" t="str">
        <f t="shared" si="864"/>
        <v>С521</v>
      </c>
      <c r="N522" s="92" t="str">
        <f t="shared" si="864"/>
        <v>Трубопровод топливного газа Рег. № ТТ-104</v>
      </c>
      <c r="O522" s="92" t="str">
        <f t="shared" si="865"/>
        <v>Частичное-ликвидация</v>
      </c>
      <c r="P522" s="92" t="s">
        <v>85</v>
      </c>
      <c r="Q522" s="92" t="s">
        <v>85</v>
      </c>
      <c r="R522" s="92" t="s">
        <v>85</v>
      </c>
      <c r="S522" s="92" t="s">
        <v>85</v>
      </c>
      <c r="T522" s="92" t="s">
        <v>85</v>
      </c>
      <c r="U522" s="92" t="s">
        <v>85</v>
      </c>
      <c r="V522" s="92" t="s">
        <v>85</v>
      </c>
      <c r="W522" s="92" t="s">
        <v>85</v>
      </c>
      <c r="X522" s="92" t="s">
        <v>85</v>
      </c>
      <c r="Y522" s="92" t="s">
        <v>85</v>
      </c>
      <c r="Z522" s="92" t="s">
        <v>85</v>
      </c>
      <c r="AA522" s="92" t="s">
        <v>85</v>
      </c>
      <c r="AB522" s="92" t="s">
        <v>85</v>
      </c>
      <c r="AC522" s="92" t="s">
        <v>85</v>
      </c>
      <c r="AD522" s="92" t="s">
        <v>85</v>
      </c>
      <c r="AE522" s="92" t="s">
        <v>85</v>
      </c>
      <c r="AF522" s="92" t="s">
        <v>85</v>
      </c>
      <c r="AG522" s="92" t="s">
        <v>85</v>
      </c>
      <c r="AH522" s="92" t="s">
        <v>85</v>
      </c>
      <c r="AI522" t="s">
        <v>85</v>
      </c>
      <c r="AJ522" s="92">
        <v>0</v>
      </c>
      <c r="AK522" s="92">
        <v>0</v>
      </c>
      <c r="AL522" s="92">
        <f>0.1*$AL$2</f>
        <v>0.25</v>
      </c>
      <c r="AM522" s="92">
        <f>AM515</f>
        <v>2.7E-2</v>
      </c>
      <c r="AN522" s="92">
        <f>ROUNDUP(AN515/3,0)</f>
        <v>1</v>
      </c>
      <c r="AO522" s="92"/>
      <c r="AP522" s="92"/>
      <c r="AQ522" s="93">
        <f>AM522*I522*0.1+AL522</f>
        <v>0.25046980000000002</v>
      </c>
      <c r="AR522" s="93">
        <f t="shared" si="868"/>
        <v>2.5046980000000003E-2</v>
      </c>
      <c r="AS522" s="94">
        <f t="shared" si="869"/>
        <v>0</v>
      </c>
      <c r="AT522" s="94">
        <f t="shared" si="870"/>
        <v>6.8879195000000004E-2</v>
      </c>
      <c r="AU522" s="93">
        <f>1333*J521*POWER(10,-6)</f>
        <v>2.3194199999999996E-4</v>
      </c>
      <c r="AV522" s="94">
        <f t="shared" si="866"/>
        <v>0.34462791700000006</v>
      </c>
      <c r="AW522" s="95">
        <f t="shared" si="871"/>
        <v>0</v>
      </c>
      <c r="AX522" s="95">
        <f t="shared" si="872"/>
        <v>0</v>
      </c>
      <c r="AY522" s="95">
        <f t="shared" si="873"/>
        <v>3.6549238035101407E-5</v>
      </c>
    </row>
    <row r="523" spans="1:51" s="241" customFormat="1" ht="18" customHeight="1" x14ac:dyDescent="0.3">
      <c r="A523" s="48" t="s">
        <v>957</v>
      </c>
      <c r="B523" s="233" t="s">
        <v>423</v>
      </c>
      <c r="C523" s="53" t="s">
        <v>421</v>
      </c>
      <c r="D523" s="234" t="s">
        <v>180</v>
      </c>
      <c r="E523" s="166">
        <v>9.9999999999999995E-8</v>
      </c>
      <c r="F523" s="233">
        <v>28</v>
      </c>
      <c r="G523" s="232">
        <v>0.2</v>
      </c>
      <c r="H523" s="236">
        <f>E523*F523*G523</f>
        <v>5.6000000000000004E-7</v>
      </c>
      <c r="I523" s="237">
        <v>0.56000000000000005</v>
      </c>
      <c r="J523" s="295">
        <f>I523</f>
        <v>0.56000000000000005</v>
      </c>
      <c r="K523" s="239" t="s">
        <v>184</v>
      </c>
      <c r="L523" s="240">
        <f>I523*30</f>
        <v>16.8</v>
      </c>
      <c r="M523" s="241" t="str">
        <f t="shared" ref="M523:N524" si="875">A523</f>
        <v>С522</v>
      </c>
      <c r="N523" s="241" t="str">
        <f t="shared" si="875"/>
        <v>Трубопровод серной кислоты 94% Рег. № ТТ-188</v>
      </c>
      <c r="O523" s="241" t="str">
        <f t="shared" ref="O523:O524" si="876">D523</f>
        <v>Полное-токси</v>
      </c>
      <c r="P523" s="241" t="s">
        <v>85</v>
      </c>
      <c r="Q523" s="241" t="s">
        <v>85</v>
      </c>
      <c r="R523" s="241" t="s">
        <v>85</v>
      </c>
      <c r="S523" s="241" t="s">
        <v>85</v>
      </c>
      <c r="T523" s="241" t="s">
        <v>85</v>
      </c>
      <c r="U523" s="241" t="s">
        <v>85</v>
      </c>
      <c r="V523" s="241" t="s">
        <v>85</v>
      </c>
      <c r="W523" s="241" t="s">
        <v>85</v>
      </c>
      <c r="X523" s="241" t="s">
        <v>85</v>
      </c>
      <c r="Y523" s="241" t="s">
        <v>85</v>
      </c>
      <c r="Z523" s="241" t="s">
        <v>85</v>
      </c>
      <c r="AA523" s="241" t="s">
        <v>85</v>
      </c>
      <c r="AB523" s="241" t="s">
        <v>85</v>
      </c>
      <c r="AC523" s="241" t="s">
        <v>85</v>
      </c>
      <c r="AD523" s="241" t="s">
        <v>85</v>
      </c>
      <c r="AE523" s="241" t="s">
        <v>85</v>
      </c>
      <c r="AF523" s="241" t="s">
        <v>85</v>
      </c>
      <c r="AG523" s="241" t="s">
        <v>85</v>
      </c>
      <c r="AH523" s="241" t="s">
        <v>85</v>
      </c>
      <c r="AI523" s="241">
        <v>20.16</v>
      </c>
      <c r="AJ523" s="242">
        <v>0</v>
      </c>
      <c r="AK523" s="242">
        <v>2</v>
      </c>
      <c r="AL523" s="243">
        <v>1.66</v>
      </c>
      <c r="AM523" s="243">
        <v>2.7E-2</v>
      </c>
      <c r="AN523" s="243">
        <v>3</v>
      </c>
      <c r="AQ523" s="244">
        <f t="shared" ref="AQ523:AQ528" si="877">AM523*I523+AL523</f>
        <v>1.6751199999999999</v>
      </c>
      <c r="AR523" s="244">
        <f>0.1*AQ523</f>
        <v>0.16751199999999999</v>
      </c>
      <c r="AS523" s="245">
        <f>AJ523*3+0.25*AK523</f>
        <v>0.5</v>
      </c>
      <c r="AT523" s="245">
        <f>SUM(AQ523:AS523)/4</f>
        <v>0.58565800000000001</v>
      </c>
      <c r="AU523" s="244">
        <f>10068.2*J523*POWER(10,-6)</f>
        <v>5.6381920000000011E-3</v>
      </c>
      <c r="AV523" s="245">
        <f t="shared" ref="AV523:AV524" si="878">AU523+AT523+AS523+AR523+AQ523</f>
        <v>2.9339281919999998</v>
      </c>
      <c r="AW523" s="246">
        <f>AJ523*H523</f>
        <v>0</v>
      </c>
      <c r="AX523" s="246">
        <f>H523*AK523</f>
        <v>1.1200000000000001E-6</v>
      </c>
      <c r="AY523" s="246">
        <f>H523*AV523</f>
        <v>1.64299978752E-6</v>
      </c>
    </row>
    <row r="524" spans="1:51" s="241" customFormat="1" ht="15" thickBot="1" x14ac:dyDescent="0.35">
      <c r="A524" s="48" t="s">
        <v>958</v>
      </c>
      <c r="B524" s="232" t="str">
        <f>B523</f>
        <v>Трубопровод серной кислоты 94% Рег. № ТТ-188</v>
      </c>
      <c r="C524" s="53" t="s">
        <v>442</v>
      </c>
      <c r="D524" s="234" t="s">
        <v>443</v>
      </c>
      <c r="E524" s="166">
        <v>4.9999999999999998E-7</v>
      </c>
      <c r="F524" s="248">
        <f>F523</f>
        <v>28</v>
      </c>
      <c r="G524" s="232">
        <v>0.8</v>
      </c>
      <c r="H524" s="236">
        <f t="shared" ref="H524" si="879">E524*F524*G524</f>
        <v>1.1200000000000001E-5</v>
      </c>
      <c r="I524" s="249">
        <f>0.2*I523</f>
        <v>0.11200000000000002</v>
      </c>
      <c r="J524" s="295">
        <f>I524</f>
        <v>0.11200000000000002</v>
      </c>
      <c r="K524" s="250" t="s">
        <v>185</v>
      </c>
      <c r="L524" s="251">
        <v>0</v>
      </c>
      <c r="M524" s="241" t="str">
        <f t="shared" si="875"/>
        <v>С523</v>
      </c>
      <c r="N524" s="241" t="str">
        <f t="shared" si="875"/>
        <v>Трубопровод серной кислоты 94% Рег. № ТТ-188</v>
      </c>
      <c r="O524" s="241" t="str">
        <f t="shared" si="876"/>
        <v>Частиянон-токси</v>
      </c>
      <c r="P524" s="241" t="s">
        <v>85</v>
      </c>
      <c r="Q524" s="241" t="s">
        <v>85</v>
      </c>
      <c r="R524" s="241" t="s">
        <v>85</v>
      </c>
      <c r="S524" s="241" t="s">
        <v>85</v>
      </c>
      <c r="T524" s="241" t="s">
        <v>85</v>
      </c>
      <c r="U524" s="241" t="s">
        <v>85</v>
      </c>
      <c r="V524" s="241" t="s">
        <v>85</v>
      </c>
      <c r="W524" s="241" t="s">
        <v>85</v>
      </c>
      <c r="X524" s="241" t="s">
        <v>85</v>
      </c>
      <c r="Y524" s="241" t="s">
        <v>85</v>
      </c>
      <c r="Z524" s="241" t="s">
        <v>85</v>
      </c>
      <c r="AA524" s="241" t="s">
        <v>85</v>
      </c>
      <c r="AB524" s="241" t="s">
        <v>85</v>
      </c>
      <c r="AC524" s="241" t="s">
        <v>85</v>
      </c>
      <c r="AD524" s="241" t="s">
        <v>85</v>
      </c>
      <c r="AE524" s="241" t="s">
        <v>85</v>
      </c>
      <c r="AF524" s="241" t="s">
        <v>85</v>
      </c>
      <c r="AG524" s="241" t="s">
        <v>85</v>
      </c>
      <c r="AH524" s="241" t="s">
        <v>85</v>
      </c>
      <c r="AI524" s="241">
        <v>2.8000000000000003</v>
      </c>
      <c r="AJ524" s="242">
        <v>0</v>
      </c>
      <c r="AK524" s="242">
        <v>1</v>
      </c>
      <c r="AL524" s="241">
        <f>AL523</f>
        <v>1.66</v>
      </c>
      <c r="AM524" s="241">
        <f>AM523</f>
        <v>2.7E-2</v>
      </c>
      <c r="AN524" s="241">
        <f>AN523</f>
        <v>3</v>
      </c>
      <c r="AQ524" s="244">
        <f t="shared" si="877"/>
        <v>1.6630239999999998</v>
      </c>
      <c r="AR524" s="244">
        <f t="shared" ref="AR524" si="880">0.1*AQ524</f>
        <v>0.16630239999999999</v>
      </c>
      <c r="AS524" s="245">
        <f t="shared" ref="AS524" si="881">AJ524*3+0.25*AK524</f>
        <v>0.25</v>
      </c>
      <c r="AT524" s="245">
        <f t="shared" ref="AT524" si="882">SUM(AQ524:AS524)/4</f>
        <v>0.51983159999999995</v>
      </c>
      <c r="AU524" s="244">
        <f>10068.2*J524*POWER(10,-6)*10</f>
        <v>1.1276384000000002E-2</v>
      </c>
      <c r="AV524" s="245">
        <f t="shared" si="878"/>
        <v>2.6104343839999995</v>
      </c>
      <c r="AW524" s="246">
        <f t="shared" ref="AW524" si="883">AJ524*H524</f>
        <v>0</v>
      </c>
      <c r="AX524" s="246">
        <f t="shared" ref="AX524" si="884">H524*AK524</f>
        <v>1.1200000000000001E-5</v>
      </c>
      <c r="AY524" s="246">
        <f t="shared" ref="AY524" si="885">H524*AV524</f>
        <v>2.9236865100799996E-5</v>
      </c>
    </row>
    <row r="525" spans="1:51" s="241" customFormat="1" ht="18" customHeight="1" x14ac:dyDescent="0.3">
      <c r="A525" s="48" t="s">
        <v>959</v>
      </c>
      <c r="B525" s="233" t="s">
        <v>424</v>
      </c>
      <c r="C525" s="53" t="s">
        <v>421</v>
      </c>
      <c r="D525" s="234" t="s">
        <v>180</v>
      </c>
      <c r="E525" s="166">
        <v>9.9999999999999995E-8</v>
      </c>
      <c r="F525" s="233">
        <v>36</v>
      </c>
      <c r="G525" s="232">
        <v>0.2</v>
      </c>
      <c r="H525" s="236">
        <f>E525*F525*G525</f>
        <v>7.1999999999999999E-7</v>
      </c>
      <c r="I525" s="237">
        <v>0.42</v>
      </c>
      <c r="J525" s="295">
        <f>I525</f>
        <v>0.42</v>
      </c>
      <c r="K525" s="239" t="s">
        <v>184</v>
      </c>
      <c r="L525" s="240">
        <f>I525*30</f>
        <v>12.6</v>
      </c>
      <c r="M525" s="241" t="str">
        <f t="shared" ref="M525:N526" si="886">A525</f>
        <v>С524</v>
      </c>
      <c r="N525" s="241" t="str">
        <f t="shared" si="886"/>
        <v>Трубопровод раствора едкого натра Рег. № ТТ-199</v>
      </c>
      <c r="O525" s="241" t="str">
        <f t="shared" ref="O525:O526" si="887">D525</f>
        <v>Полное-токси</v>
      </c>
      <c r="P525" s="241" t="s">
        <v>85</v>
      </c>
      <c r="Q525" s="241" t="s">
        <v>85</v>
      </c>
      <c r="R525" s="241" t="s">
        <v>85</v>
      </c>
      <c r="S525" s="241" t="s">
        <v>85</v>
      </c>
      <c r="T525" s="241" t="s">
        <v>85</v>
      </c>
      <c r="U525" s="241" t="s">
        <v>85</v>
      </c>
      <c r="V525" s="241" t="s">
        <v>85</v>
      </c>
      <c r="W525" s="241" t="s">
        <v>85</v>
      </c>
      <c r="X525" s="241" t="s">
        <v>85</v>
      </c>
      <c r="Y525" s="241" t="s">
        <v>85</v>
      </c>
      <c r="Z525" s="241" t="s">
        <v>85</v>
      </c>
      <c r="AA525" s="241" t="s">
        <v>85</v>
      </c>
      <c r="AB525" s="241" t="s">
        <v>85</v>
      </c>
      <c r="AC525" s="241" t="s">
        <v>85</v>
      </c>
      <c r="AD525" s="241" t="s">
        <v>85</v>
      </c>
      <c r="AE525" s="241" t="s">
        <v>85</v>
      </c>
      <c r="AF525" s="241" t="s">
        <v>85</v>
      </c>
      <c r="AG525" s="241" t="s">
        <v>85</v>
      </c>
      <c r="AH525" s="241" t="s">
        <v>85</v>
      </c>
      <c r="AI525" s="241">
        <v>15.12</v>
      </c>
      <c r="AJ525" s="242">
        <v>0</v>
      </c>
      <c r="AK525" s="242">
        <v>2</v>
      </c>
      <c r="AL525" s="243">
        <v>1.85</v>
      </c>
      <c r="AM525" s="243">
        <v>2.7E-2</v>
      </c>
      <c r="AN525" s="243">
        <v>3</v>
      </c>
      <c r="AQ525" s="244">
        <f t="shared" si="877"/>
        <v>1.86134</v>
      </c>
      <c r="AR525" s="244">
        <f>0.1*AQ525</f>
        <v>0.18613400000000002</v>
      </c>
      <c r="AS525" s="245">
        <f>AJ525*3+0.25*AK525</f>
        <v>0.5</v>
      </c>
      <c r="AT525" s="245">
        <f>SUM(AQ525:AS525)/4</f>
        <v>0.63686850000000006</v>
      </c>
      <c r="AU525" s="244">
        <f>10068.2*J525*POWER(10,-6)</f>
        <v>4.2286440000000002E-3</v>
      </c>
      <c r="AV525" s="245">
        <f t="shared" ref="AV525:AV526" si="888">AU525+AT525+AS525+AR525+AQ525</f>
        <v>3.188571144</v>
      </c>
      <c r="AW525" s="246">
        <f>AJ525*H525</f>
        <v>0</v>
      </c>
      <c r="AX525" s="246">
        <f>H525*AK525</f>
        <v>1.44E-6</v>
      </c>
      <c r="AY525" s="246">
        <f>H525*AV525</f>
        <v>2.2957712236799998E-6</v>
      </c>
    </row>
    <row r="526" spans="1:51" s="241" customFormat="1" ht="15" thickBot="1" x14ac:dyDescent="0.35">
      <c r="A526" s="48" t="s">
        <v>960</v>
      </c>
      <c r="B526" s="232" t="str">
        <f>B525</f>
        <v>Трубопровод раствора едкого натра Рег. № ТТ-199</v>
      </c>
      <c r="C526" s="53" t="s">
        <v>442</v>
      </c>
      <c r="D526" s="234" t="s">
        <v>443</v>
      </c>
      <c r="E526" s="166">
        <v>4.9999999999999998E-7</v>
      </c>
      <c r="F526" s="248">
        <f>F525</f>
        <v>36</v>
      </c>
      <c r="G526" s="232">
        <v>0.8</v>
      </c>
      <c r="H526" s="236">
        <f t="shared" ref="H526" si="889">E526*F526*G526</f>
        <v>1.4400000000000001E-5</v>
      </c>
      <c r="I526" s="249">
        <f>0.2*I525</f>
        <v>8.4000000000000005E-2</v>
      </c>
      <c r="J526" s="295">
        <f>I526</f>
        <v>8.4000000000000005E-2</v>
      </c>
      <c r="K526" s="250" t="s">
        <v>185</v>
      </c>
      <c r="L526" s="251">
        <v>0</v>
      </c>
      <c r="M526" s="241" t="str">
        <f t="shared" si="886"/>
        <v>С525</v>
      </c>
      <c r="N526" s="241" t="str">
        <f t="shared" si="886"/>
        <v>Трубопровод раствора едкого натра Рег. № ТТ-199</v>
      </c>
      <c r="O526" s="241" t="str">
        <f t="shared" si="887"/>
        <v>Частиянон-токси</v>
      </c>
      <c r="P526" s="241" t="s">
        <v>85</v>
      </c>
      <c r="Q526" s="241" t="s">
        <v>85</v>
      </c>
      <c r="R526" s="241" t="s">
        <v>85</v>
      </c>
      <c r="S526" s="241" t="s">
        <v>85</v>
      </c>
      <c r="T526" s="241" t="s">
        <v>85</v>
      </c>
      <c r="U526" s="241" t="s">
        <v>85</v>
      </c>
      <c r="V526" s="241" t="s">
        <v>85</v>
      </c>
      <c r="W526" s="241" t="s">
        <v>85</v>
      </c>
      <c r="X526" s="241" t="s">
        <v>85</v>
      </c>
      <c r="Y526" s="241" t="s">
        <v>85</v>
      </c>
      <c r="Z526" s="241" t="s">
        <v>85</v>
      </c>
      <c r="AA526" s="241" t="s">
        <v>85</v>
      </c>
      <c r="AB526" s="241" t="s">
        <v>85</v>
      </c>
      <c r="AC526" s="241" t="s">
        <v>85</v>
      </c>
      <c r="AD526" s="241" t="s">
        <v>85</v>
      </c>
      <c r="AE526" s="241" t="s">
        <v>85</v>
      </c>
      <c r="AF526" s="241" t="s">
        <v>85</v>
      </c>
      <c r="AG526" s="241" t="s">
        <v>85</v>
      </c>
      <c r="AH526" s="241" t="s">
        <v>85</v>
      </c>
      <c r="AI526" s="241">
        <v>2.1</v>
      </c>
      <c r="AJ526" s="242">
        <v>0</v>
      </c>
      <c r="AK526" s="242">
        <v>1</v>
      </c>
      <c r="AL526" s="241">
        <f>AL525</f>
        <v>1.85</v>
      </c>
      <c r="AM526" s="241">
        <f>AM525</f>
        <v>2.7E-2</v>
      </c>
      <c r="AN526" s="241">
        <f>AN525</f>
        <v>3</v>
      </c>
      <c r="AQ526" s="244">
        <f t="shared" si="877"/>
        <v>1.852268</v>
      </c>
      <c r="AR526" s="244">
        <f t="shared" ref="AR526" si="890">0.1*AQ526</f>
        <v>0.18522680000000002</v>
      </c>
      <c r="AS526" s="245">
        <f t="shared" ref="AS526" si="891">AJ526*3+0.25*AK526</f>
        <v>0.25</v>
      </c>
      <c r="AT526" s="245">
        <f t="shared" ref="AT526" si="892">SUM(AQ526:AS526)/4</f>
        <v>0.57187370000000004</v>
      </c>
      <c r="AU526" s="244">
        <f>10068.2*J526*POWER(10,-6)*10</f>
        <v>8.4572880000000003E-3</v>
      </c>
      <c r="AV526" s="245">
        <f t="shared" si="888"/>
        <v>2.8678257880000002</v>
      </c>
      <c r="AW526" s="246">
        <f t="shared" ref="AW526" si="893">AJ526*H526</f>
        <v>0</v>
      </c>
      <c r="AX526" s="246">
        <f t="shared" ref="AX526" si="894">H526*AK526</f>
        <v>1.4400000000000001E-5</v>
      </c>
      <c r="AY526" s="246">
        <f t="shared" ref="AY526" si="895">H526*AV526</f>
        <v>4.1296691347200007E-5</v>
      </c>
    </row>
    <row r="527" spans="1:51" s="192" customFormat="1" ht="28.8" thickBot="1" x14ac:dyDescent="0.35">
      <c r="A527" s="48" t="s">
        <v>961</v>
      </c>
      <c r="B527" s="332" t="s">
        <v>425</v>
      </c>
      <c r="C527" s="184" t="s">
        <v>205</v>
      </c>
      <c r="D527" s="185" t="s">
        <v>60</v>
      </c>
      <c r="E527" s="186">
        <v>9.9999999999999995E-7</v>
      </c>
      <c r="F527" s="183">
        <v>6</v>
      </c>
      <c r="G527" s="182">
        <v>0.1</v>
      </c>
      <c r="H527" s="187">
        <f t="shared" ref="H527:H532" si="896">E527*F527*G527</f>
        <v>6.0000000000000008E-7</v>
      </c>
      <c r="I527" s="188">
        <v>26.96</v>
      </c>
      <c r="J527" s="189">
        <f>I527</f>
        <v>26.96</v>
      </c>
      <c r="K527" s="190" t="s">
        <v>184</v>
      </c>
      <c r="L527" s="191">
        <f>I527*20</f>
        <v>539.20000000000005</v>
      </c>
      <c r="M527" s="192" t="str">
        <f t="shared" ref="M527:N532" si="897">A527</f>
        <v>С526</v>
      </c>
      <c r="N527" s="192" t="str">
        <f t="shared" si="897"/>
        <v>Фильтр осветлительный (сорбционный) поз. Ф- 101 А Рег. №ТО-64, Учетный номер – Заводской № S2082,</v>
      </c>
      <c r="O527" s="192" t="str">
        <f t="shared" ref="O527:O532" si="898">D527</f>
        <v>Полное-пожар</v>
      </c>
      <c r="P527" s="192">
        <v>18.899999999999999</v>
      </c>
      <c r="Q527" s="192">
        <v>26.2</v>
      </c>
      <c r="R527" s="192">
        <v>37.5</v>
      </c>
      <c r="S527" s="192">
        <v>70.099999999999994</v>
      </c>
      <c r="T527" s="192" t="s">
        <v>85</v>
      </c>
      <c r="U527" s="192" t="s">
        <v>85</v>
      </c>
      <c r="V527" s="192" t="s">
        <v>85</v>
      </c>
      <c r="W527" s="192" t="s">
        <v>85</v>
      </c>
      <c r="X527" s="192" t="s">
        <v>85</v>
      </c>
      <c r="Y527" s="192" t="s">
        <v>85</v>
      </c>
      <c r="Z527" s="192" t="s">
        <v>85</v>
      </c>
      <c r="AA527" s="192" t="s">
        <v>85</v>
      </c>
      <c r="AB527" s="192" t="s">
        <v>85</v>
      </c>
      <c r="AC527" s="192" t="s">
        <v>85</v>
      </c>
      <c r="AD527" s="192" t="s">
        <v>85</v>
      </c>
      <c r="AE527" s="192" t="s">
        <v>85</v>
      </c>
      <c r="AF527" s="192" t="s">
        <v>85</v>
      </c>
      <c r="AG527" s="192" t="s">
        <v>85</v>
      </c>
      <c r="AH527" s="192" t="s">
        <v>85</v>
      </c>
      <c r="AI527" s="192" t="s">
        <v>85</v>
      </c>
      <c r="AJ527" s="193">
        <v>1</v>
      </c>
      <c r="AK527" s="193">
        <v>2</v>
      </c>
      <c r="AL527" s="194">
        <v>3.3</v>
      </c>
      <c r="AM527" s="194">
        <v>2.7E-2</v>
      </c>
      <c r="AN527" s="194">
        <v>4</v>
      </c>
      <c r="AQ527" s="195">
        <f t="shared" si="877"/>
        <v>4.0279199999999999</v>
      </c>
      <c r="AR527" s="195">
        <f>0.1*AQ527</f>
        <v>0.40279200000000004</v>
      </c>
      <c r="AS527" s="196">
        <f>AJ527*3+0.25*AK527</f>
        <v>3.5</v>
      </c>
      <c r="AT527" s="196">
        <f>SUM(AQ527:AS527)/4</f>
        <v>1.9826779999999999</v>
      </c>
      <c r="AU527" s="195">
        <f>10068.2*J527*POWER(10,-6)</f>
        <v>0.27143867199999999</v>
      </c>
      <c r="AV527" s="196">
        <f t="shared" ref="AV527:AV532" si="899">AU527+AT527+AS527+AR527+AQ527</f>
        <v>10.184828672</v>
      </c>
      <c r="AW527" s="197">
        <f>AJ527*H527</f>
        <v>6.0000000000000008E-7</v>
      </c>
      <c r="AX527" s="197">
        <f>H527*AK527</f>
        <v>1.2000000000000002E-6</v>
      </c>
      <c r="AY527" s="197">
        <f>H527*AV527</f>
        <v>6.1108972032000009E-6</v>
      </c>
    </row>
    <row r="528" spans="1:51" s="343" customFormat="1" ht="15" thickBot="1" x14ac:dyDescent="0.35">
      <c r="A528" s="48" t="s">
        <v>962</v>
      </c>
      <c r="B528" s="333" t="str">
        <f>B527</f>
        <v>Фильтр осветлительный (сорбционный) поз. Ф- 101 А Рег. №ТО-64, Учетный номер – Заводской № S2082,</v>
      </c>
      <c r="C528" s="334" t="s">
        <v>206</v>
      </c>
      <c r="D528" s="335" t="s">
        <v>63</v>
      </c>
      <c r="E528" s="336">
        <f>E527</f>
        <v>9.9999999999999995E-7</v>
      </c>
      <c r="F528" s="337">
        <v>6</v>
      </c>
      <c r="G528" s="333">
        <v>0.18000000000000002</v>
      </c>
      <c r="H528" s="338">
        <f t="shared" si="896"/>
        <v>1.0800000000000002E-6</v>
      </c>
      <c r="I528" s="339">
        <f>I527</f>
        <v>26.96</v>
      </c>
      <c r="J528" s="340">
        <v>0.23</v>
      </c>
      <c r="K528" s="341" t="s">
        <v>185</v>
      </c>
      <c r="L528" s="342">
        <v>0</v>
      </c>
      <c r="M528" s="343" t="str">
        <f t="shared" si="897"/>
        <v>С527</v>
      </c>
      <c r="N528" s="343" t="str">
        <f t="shared" si="897"/>
        <v>Фильтр осветлительный (сорбционный) поз. Ф- 101 А Рег. №ТО-64, Учетный номер – Заводской № S2082,</v>
      </c>
      <c r="O528" s="343" t="str">
        <f t="shared" si="898"/>
        <v>Полное-взрыв</v>
      </c>
      <c r="P528" s="343" t="s">
        <v>85</v>
      </c>
      <c r="Q528" s="343" t="s">
        <v>85</v>
      </c>
      <c r="R528" s="343" t="s">
        <v>85</v>
      </c>
      <c r="S528" s="343" t="s">
        <v>85</v>
      </c>
      <c r="T528" s="343">
        <v>0</v>
      </c>
      <c r="U528" s="343">
        <v>0</v>
      </c>
      <c r="V528" s="343">
        <v>57.1</v>
      </c>
      <c r="W528" s="343">
        <v>155.1</v>
      </c>
      <c r="X528" s="343">
        <v>265.60000000000002</v>
      </c>
      <c r="Y528" s="343" t="s">
        <v>85</v>
      </c>
      <c r="Z528" s="343" t="s">
        <v>85</v>
      </c>
      <c r="AA528" s="343" t="s">
        <v>85</v>
      </c>
      <c r="AB528" s="343" t="s">
        <v>85</v>
      </c>
      <c r="AC528" s="343" t="s">
        <v>85</v>
      </c>
      <c r="AD528" s="343" t="s">
        <v>85</v>
      </c>
      <c r="AE528" s="343" t="s">
        <v>85</v>
      </c>
      <c r="AF528" s="343" t="s">
        <v>85</v>
      </c>
      <c r="AG528" s="343" t="s">
        <v>85</v>
      </c>
      <c r="AH528" s="343" t="s">
        <v>85</v>
      </c>
      <c r="AI528" s="343" t="s">
        <v>85</v>
      </c>
      <c r="AJ528" s="344">
        <v>3</v>
      </c>
      <c r="AK528" s="344">
        <v>2</v>
      </c>
      <c r="AL528" s="343">
        <f>AL527</f>
        <v>3.3</v>
      </c>
      <c r="AM528" s="343">
        <f>AM527</f>
        <v>2.7E-2</v>
      </c>
      <c r="AN528" s="343">
        <f>AN527</f>
        <v>4</v>
      </c>
      <c r="AQ528" s="345">
        <f t="shared" si="877"/>
        <v>4.0279199999999999</v>
      </c>
      <c r="AR528" s="345">
        <f t="shared" ref="AR528:AR532" si="900">0.1*AQ528</f>
        <v>0.40279200000000004</v>
      </c>
      <c r="AS528" s="346">
        <f t="shared" ref="AS528:AS532" si="901">AJ528*3+0.25*AK528</f>
        <v>9.5</v>
      </c>
      <c r="AT528" s="346">
        <f t="shared" ref="AT528:AT532" si="902">SUM(AQ528:AS528)/4</f>
        <v>3.4826779999999999</v>
      </c>
      <c r="AU528" s="345">
        <f>10068.2*J528*POWER(10,-6)*10</f>
        <v>2.3156860000000001E-2</v>
      </c>
      <c r="AV528" s="346">
        <f t="shared" si="899"/>
        <v>17.43654686</v>
      </c>
      <c r="AW528" s="347">
        <f t="shared" ref="AW528:AW532" si="903">AJ528*H528</f>
        <v>3.2400000000000007E-6</v>
      </c>
      <c r="AX528" s="347">
        <f t="shared" ref="AX528:AX532" si="904">H528*AK528</f>
        <v>2.1600000000000005E-6</v>
      </c>
      <c r="AY528" s="347">
        <f t="shared" ref="AY528:AY532" si="905">H528*AV528</f>
        <v>1.8831470608800003E-5</v>
      </c>
    </row>
    <row r="529" spans="1:60" s="192" customFormat="1" x14ac:dyDescent="0.3">
      <c r="A529" s="48" t="s">
        <v>963</v>
      </c>
      <c r="B529" s="182" t="str">
        <f>B527</f>
        <v>Фильтр осветлительный (сорбционный) поз. Ф- 101 А Рег. №ТО-64, Учетный номер – Заводской № S2082,</v>
      </c>
      <c r="C529" s="184" t="s">
        <v>207</v>
      </c>
      <c r="D529" s="185" t="s">
        <v>61</v>
      </c>
      <c r="E529" s="198">
        <f>E527</f>
        <v>9.9999999999999995E-7</v>
      </c>
      <c r="F529" s="199">
        <f>F527</f>
        <v>6</v>
      </c>
      <c r="G529" s="182">
        <v>0.72000000000000008</v>
      </c>
      <c r="H529" s="187">
        <f t="shared" si="896"/>
        <v>4.320000000000001E-6</v>
      </c>
      <c r="I529" s="200">
        <f>I527</f>
        <v>26.96</v>
      </c>
      <c r="J529" s="202">
        <v>0</v>
      </c>
      <c r="K529" s="190" t="s">
        <v>186</v>
      </c>
      <c r="L529" s="191">
        <v>0</v>
      </c>
      <c r="M529" s="192" t="str">
        <f t="shared" si="897"/>
        <v>С528</v>
      </c>
      <c r="N529" s="192" t="str">
        <f t="shared" si="897"/>
        <v>Фильтр осветлительный (сорбционный) поз. Ф- 101 А Рег. №ТО-64, Учетный номер – Заводской № S2082,</v>
      </c>
      <c r="O529" s="192" t="str">
        <f t="shared" si="898"/>
        <v>Полное-ликвидация</v>
      </c>
      <c r="P529" s="192" t="s">
        <v>85</v>
      </c>
      <c r="Q529" s="192" t="s">
        <v>85</v>
      </c>
      <c r="R529" s="192" t="s">
        <v>85</v>
      </c>
      <c r="S529" s="192" t="s">
        <v>85</v>
      </c>
      <c r="T529" s="192" t="s">
        <v>85</v>
      </c>
      <c r="U529" s="192" t="s">
        <v>85</v>
      </c>
      <c r="V529" s="192" t="s">
        <v>85</v>
      </c>
      <c r="W529" s="192" t="s">
        <v>85</v>
      </c>
      <c r="X529" s="192" t="s">
        <v>85</v>
      </c>
      <c r="Y529" s="192" t="s">
        <v>85</v>
      </c>
      <c r="Z529" s="192" t="s">
        <v>85</v>
      </c>
      <c r="AA529" s="192" t="s">
        <v>85</v>
      </c>
      <c r="AB529" s="192" t="s">
        <v>85</v>
      </c>
      <c r="AC529" s="192" t="s">
        <v>85</v>
      </c>
      <c r="AD529" s="192" t="s">
        <v>85</v>
      </c>
      <c r="AE529" s="192" t="s">
        <v>85</v>
      </c>
      <c r="AF529" s="192" t="s">
        <v>85</v>
      </c>
      <c r="AG529" s="192" t="s">
        <v>85</v>
      </c>
      <c r="AH529" s="192" t="s">
        <v>85</v>
      </c>
      <c r="AI529" s="192" t="s">
        <v>85</v>
      </c>
      <c r="AJ529" s="192">
        <v>0</v>
      </c>
      <c r="AK529" s="192">
        <v>0</v>
      </c>
      <c r="AL529" s="192">
        <f>AL527</f>
        <v>3.3</v>
      </c>
      <c r="AM529" s="192">
        <f>AM527</f>
        <v>2.7E-2</v>
      </c>
      <c r="AN529" s="192">
        <f>AN527</f>
        <v>4</v>
      </c>
      <c r="AQ529" s="195">
        <f>AM529*I529*0.1+AL529</f>
        <v>3.372792</v>
      </c>
      <c r="AR529" s="195">
        <f t="shared" si="900"/>
        <v>0.3372792</v>
      </c>
      <c r="AS529" s="196">
        <f t="shared" si="901"/>
        <v>0</v>
      </c>
      <c r="AT529" s="196">
        <f t="shared" si="902"/>
        <v>0.92751779999999995</v>
      </c>
      <c r="AU529" s="195">
        <f>1333*J528*POWER(10,-6)</f>
        <v>3.0659000000000003E-4</v>
      </c>
      <c r="AV529" s="196">
        <f t="shared" si="899"/>
        <v>4.6378955899999994</v>
      </c>
      <c r="AW529" s="197">
        <f t="shared" si="903"/>
        <v>0</v>
      </c>
      <c r="AX529" s="197">
        <f t="shared" si="904"/>
        <v>0</v>
      </c>
      <c r="AY529" s="197">
        <f t="shared" si="905"/>
        <v>2.0035708948800002E-5</v>
      </c>
    </row>
    <row r="530" spans="1:60" s="192" customFormat="1" x14ac:dyDescent="0.3">
      <c r="A530" s="48" t="s">
        <v>964</v>
      </c>
      <c r="B530" s="182" t="str">
        <f>B527</f>
        <v>Фильтр осветлительный (сорбционный) поз. Ф- 101 А Рег. №ТО-64, Учетный номер – Заводской № S2082,</v>
      </c>
      <c r="C530" s="184" t="s">
        <v>208</v>
      </c>
      <c r="D530" s="185" t="s">
        <v>86</v>
      </c>
      <c r="E530" s="186">
        <v>1.0000000000000001E-5</v>
      </c>
      <c r="F530" s="199">
        <f>F527</f>
        <v>6</v>
      </c>
      <c r="G530" s="182">
        <v>0.1</v>
      </c>
      <c r="H530" s="187">
        <f t="shared" si="896"/>
        <v>6.000000000000001E-6</v>
      </c>
      <c r="I530" s="200">
        <f>0.15*I527</f>
        <v>4.0439999999999996</v>
      </c>
      <c r="J530" s="189">
        <f>I530</f>
        <v>4.0439999999999996</v>
      </c>
      <c r="K530" s="203" t="s">
        <v>188</v>
      </c>
      <c r="L530" s="204">
        <v>45390</v>
      </c>
      <c r="M530" s="192" t="str">
        <f t="shared" si="897"/>
        <v>С529</v>
      </c>
      <c r="N530" s="192" t="str">
        <f t="shared" si="897"/>
        <v>Фильтр осветлительный (сорбционный) поз. Ф- 101 А Рег. №ТО-64, Учетный номер – Заводской № S2082,</v>
      </c>
      <c r="O530" s="192" t="str">
        <f t="shared" si="898"/>
        <v>Частичное-пожар</v>
      </c>
      <c r="P530" s="192">
        <v>13.1</v>
      </c>
      <c r="Q530" s="192">
        <v>17.3</v>
      </c>
      <c r="R530" s="192">
        <v>23.6</v>
      </c>
      <c r="S530" s="192">
        <v>42.3</v>
      </c>
      <c r="T530" s="192" t="s">
        <v>85</v>
      </c>
      <c r="U530" s="192" t="s">
        <v>85</v>
      </c>
      <c r="V530" s="192" t="s">
        <v>85</v>
      </c>
      <c r="W530" s="192" t="s">
        <v>85</v>
      </c>
      <c r="X530" s="192" t="s">
        <v>85</v>
      </c>
      <c r="Y530" s="192" t="s">
        <v>85</v>
      </c>
      <c r="Z530" s="192" t="s">
        <v>85</v>
      </c>
      <c r="AA530" s="192" t="s">
        <v>85</v>
      </c>
      <c r="AB530" s="192" t="s">
        <v>85</v>
      </c>
      <c r="AC530" s="192" t="s">
        <v>85</v>
      </c>
      <c r="AD530" s="192" t="s">
        <v>85</v>
      </c>
      <c r="AE530" s="192" t="s">
        <v>85</v>
      </c>
      <c r="AF530" s="192" t="s">
        <v>85</v>
      </c>
      <c r="AG530" s="192" t="s">
        <v>85</v>
      </c>
      <c r="AH530" s="192" t="s">
        <v>85</v>
      </c>
      <c r="AI530" s="192" t="s">
        <v>85</v>
      </c>
      <c r="AJ530" s="192">
        <v>0</v>
      </c>
      <c r="AK530" s="192">
        <v>2</v>
      </c>
      <c r="AL530" s="192">
        <f>0.1*$AL$2</f>
        <v>0.25</v>
      </c>
      <c r="AM530" s="192">
        <f>AM527</f>
        <v>2.7E-2</v>
      </c>
      <c r="AN530" s="192">
        <f>ROUNDUP(AN527/3,0)</f>
        <v>2</v>
      </c>
      <c r="AQ530" s="195">
        <f>AM530*I530+AL530</f>
        <v>0.35918800000000001</v>
      </c>
      <c r="AR530" s="195">
        <f t="shared" si="900"/>
        <v>3.5918800000000001E-2</v>
      </c>
      <c r="AS530" s="196">
        <f t="shared" si="901"/>
        <v>0.5</v>
      </c>
      <c r="AT530" s="196">
        <f t="shared" si="902"/>
        <v>0.2237767</v>
      </c>
      <c r="AU530" s="195">
        <f>10068.2*J530*POWER(10,-6)</f>
        <v>4.0715800799999993E-2</v>
      </c>
      <c r="AV530" s="196">
        <f t="shared" si="899"/>
        <v>1.1595993008000001</v>
      </c>
      <c r="AW530" s="197">
        <f t="shared" si="903"/>
        <v>0</v>
      </c>
      <c r="AX530" s="197">
        <f t="shared" si="904"/>
        <v>1.2000000000000002E-5</v>
      </c>
      <c r="AY530" s="197">
        <f t="shared" si="905"/>
        <v>6.9575958048000011E-6</v>
      </c>
    </row>
    <row r="531" spans="1:60" s="192" customFormat="1" x14ac:dyDescent="0.3">
      <c r="A531" s="48" t="s">
        <v>965</v>
      </c>
      <c r="B531" s="182" t="str">
        <f>B527</f>
        <v>Фильтр осветлительный (сорбционный) поз. Ф- 101 А Рег. №ТО-64, Учетный номер – Заводской № S2082,</v>
      </c>
      <c r="C531" s="184" t="s">
        <v>209</v>
      </c>
      <c r="D531" s="185" t="s">
        <v>174</v>
      </c>
      <c r="E531" s="198">
        <f>E530</f>
        <v>1.0000000000000001E-5</v>
      </c>
      <c r="F531" s="199">
        <f>F527</f>
        <v>6</v>
      </c>
      <c r="G531" s="182">
        <v>4.5000000000000005E-2</v>
      </c>
      <c r="H531" s="187">
        <f t="shared" si="896"/>
        <v>2.7000000000000008E-6</v>
      </c>
      <c r="I531" s="200">
        <f>0.15*I527</f>
        <v>4.0439999999999996</v>
      </c>
      <c r="J531" s="189">
        <f>0.15*J528</f>
        <v>3.4500000000000003E-2</v>
      </c>
      <c r="K531" s="203" t="s">
        <v>189</v>
      </c>
      <c r="L531" s="204">
        <v>3</v>
      </c>
      <c r="M531" s="192" t="str">
        <f t="shared" si="897"/>
        <v>С530</v>
      </c>
      <c r="N531" s="192" t="str">
        <f t="shared" si="897"/>
        <v>Фильтр осветлительный (сорбционный) поз. Ф- 101 А Рег. №ТО-64, Учетный номер – Заводской № S2082,</v>
      </c>
      <c r="O531" s="192" t="str">
        <f t="shared" si="898"/>
        <v>Частичное-пожар-вспышка</v>
      </c>
      <c r="P531" s="192" t="s">
        <v>85</v>
      </c>
      <c r="Q531" s="192" t="s">
        <v>85</v>
      </c>
      <c r="R531" s="192" t="s">
        <v>85</v>
      </c>
      <c r="S531" s="192" t="s">
        <v>85</v>
      </c>
      <c r="T531" s="192" t="s">
        <v>85</v>
      </c>
      <c r="U531" s="192" t="s">
        <v>85</v>
      </c>
      <c r="V531" s="192" t="s">
        <v>85</v>
      </c>
      <c r="W531" s="192" t="s">
        <v>85</v>
      </c>
      <c r="X531" s="192" t="s">
        <v>85</v>
      </c>
      <c r="Y531" s="192" t="s">
        <v>85</v>
      </c>
      <c r="Z531" s="192" t="s">
        <v>85</v>
      </c>
      <c r="AA531" s="192">
        <v>11.03</v>
      </c>
      <c r="AB531" s="192">
        <v>13.24</v>
      </c>
      <c r="AC531" s="192" t="s">
        <v>85</v>
      </c>
      <c r="AD531" s="192" t="s">
        <v>85</v>
      </c>
      <c r="AE531" s="192" t="s">
        <v>85</v>
      </c>
      <c r="AF531" s="192" t="s">
        <v>85</v>
      </c>
      <c r="AG531" s="192" t="s">
        <v>85</v>
      </c>
      <c r="AH531" s="192" t="s">
        <v>85</v>
      </c>
      <c r="AI531" s="192" t="s">
        <v>85</v>
      </c>
      <c r="AJ531" s="192">
        <v>0</v>
      </c>
      <c r="AK531" s="192">
        <v>1</v>
      </c>
      <c r="AL531" s="192">
        <f>0.1*$AL$2</f>
        <v>0.25</v>
      </c>
      <c r="AM531" s="192">
        <f>AM527</f>
        <v>2.7E-2</v>
      </c>
      <c r="AN531" s="192">
        <f>ROUNDUP(AN527/3,0)</f>
        <v>2</v>
      </c>
      <c r="AQ531" s="195">
        <f t="shared" ref="AQ531" si="906">AM531*I531+AL531</f>
        <v>0.35918800000000001</v>
      </c>
      <c r="AR531" s="195">
        <f t="shared" si="900"/>
        <v>3.5918800000000001E-2</v>
      </c>
      <c r="AS531" s="196">
        <f t="shared" si="901"/>
        <v>0.25</v>
      </c>
      <c r="AT531" s="196">
        <f t="shared" si="902"/>
        <v>0.1612767</v>
      </c>
      <c r="AU531" s="195">
        <f>10068.2*J531*POWER(10,-6)*10</f>
        <v>3.4735290000000004E-3</v>
      </c>
      <c r="AV531" s="196">
        <f t="shared" si="899"/>
        <v>0.80985702900000001</v>
      </c>
      <c r="AW531" s="197">
        <f t="shared" si="903"/>
        <v>0</v>
      </c>
      <c r="AX531" s="197">
        <f t="shared" si="904"/>
        <v>2.7000000000000008E-6</v>
      </c>
      <c r="AY531" s="197">
        <f t="shared" si="905"/>
        <v>2.1866139783000005E-6</v>
      </c>
    </row>
    <row r="532" spans="1:60" s="192" customFormat="1" ht="15" thickBot="1" x14ac:dyDescent="0.35">
      <c r="A532" s="48" t="s">
        <v>966</v>
      </c>
      <c r="B532" s="182" t="str">
        <f>B527</f>
        <v>Фильтр осветлительный (сорбционный) поз. Ф- 101 А Рег. №ТО-64, Учетный номер – Заводской № S2082,</v>
      </c>
      <c r="C532" s="184" t="s">
        <v>210</v>
      </c>
      <c r="D532" s="185" t="s">
        <v>62</v>
      </c>
      <c r="E532" s="198">
        <f>E530</f>
        <v>1.0000000000000001E-5</v>
      </c>
      <c r="F532" s="199">
        <f>F527</f>
        <v>6</v>
      </c>
      <c r="G532" s="182">
        <v>0.85499999999999998</v>
      </c>
      <c r="H532" s="187">
        <f t="shared" si="896"/>
        <v>5.1300000000000007E-5</v>
      </c>
      <c r="I532" s="200">
        <f>0.15*I527</f>
        <v>4.0439999999999996</v>
      </c>
      <c r="J532" s="202">
        <v>0</v>
      </c>
      <c r="K532" s="205" t="s">
        <v>200</v>
      </c>
      <c r="L532" s="205">
        <v>9</v>
      </c>
      <c r="M532" s="192" t="str">
        <f t="shared" si="897"/>
        <v>С531</v>
      </c>
      <c r="N532" s="192" t="str">
        <f t="shared" si="897"/>
        <v>Фильтр осветлительный (сорбционный) поз. Ф- 101 А Рег. №ТО-64, Учетный номер – Заводской № S2082,</v>
      </c>
      <c r="O532" s="192" t="str">
        <f t="shared" si="898"/>
        <v>Частичное-ликвидация</v>
      </c>
      <c r="P532" s="192" t="s">
        <v>85</v>
      </c>
      <c r="Q532" s="192" t="s">
        <v>85</v>
      </c>
      <c r="R532" s="192" t="s">
        <v>85</v>
      </c>
      <c r="S532" s="192" t="s">
        <v>85</v>
      </c>
      <c r="T532" s="192" t="s">
        <v>85</v>
      </c>
      <c r="U532" s="192" t="s">
        <v>85</v>
      </c>
      <c r="V532" s="192" t="s">
        <v>85</v>
      </c>
      <c r="W532" s="192" t="s">
        <v>85</v>
      </c>
      <c r="X532" s="192" t="s">
        <v>85</v>
      </c>
      <c r="Y532" s="192" t="s">
        <v>85</v>
      </c>
      <c r="Z532" s="192" t="s">
        <v>85</v>
      </c>
      <c r="AA532" s="192" t="s">
        <v>85</v>
      </c>
      <c r="AB532" s="192" t="s">
        <v>85</v>
      </c>
      <c r="AC532" s="192" t="s">
        <v>85</v>
      </c>
      <c r="AD532" s="192" t="s">
        <v>85</v>
      </c>
      <c r="AE532" s="192" t="s">
        <v>85</v>
      </c>
      <c r="AF532" s="192" t="s">
        <v>85</v>
      </c>
      <c r="AG532" s="192" t="s">
        <v>85</v>
      </c>
      <c r="AH532" s="192" t="s">
        <v>85</v>
      </c>
      <c r="AI532" s="192" t="s">
        <v>85</v>
      </c>
      <c r="AJ532" s="192">
        <v>0</v>
      </c>
      <c r="AK532" s="192">
        <v>0</v>
      </c>
      <c r="AL532" s="192">
        <f>0.1*$AL$2</f>
        <v>0.25</v>
      </c>
      <c r="AM532" s="192">
        <f>AM527</f>
        <v>2.7E-2</v>
      </c>
      <c r="AN532" s="192">
        <f>ROUNDUP(AN527/3,0)</f>
        <v>2</v>
      </c>
      <c r="AQ532" s="195">
        <f>AM532*I532*0.1+AL532</f>
        <v>0.26091880000000001</v>
      </c>
      <c r="AR532" s="195">
        <f t="shared" si="900"/>
        <v>2.6091880000000001E-2</v>
      </c>
      <c r="AS532" s="196">
        <f t="shared" si="901"/>
        <v>0</v>
      </c>
      <c r="AT532" s="196">
        <f t="shared" si="902"/>
        <v>7.1752670000000005E-2</v>
      </c>
      <c r="AU532" s="195">
        <f>1333*J531*POWER(10,-6)</f>
        <v>4.5988500000000002E-5</v>
      </c>
      <c r="AV532" s="196">
        <f t="shared" si="899"/>
        <v>0.35880933850000002</v>
      </c>
      <c r="AW532" s="197">
        <f t="shared" si="903"/>
        <v>0</v>
      </c>
      <c r="AX532" s="197">
        <f t="shared" si="904"/>
        <v>0</v>
      </c>
      <c r="AY532" s="197">
        <f t="shared" si="905"/>
        <v>1.8406919065050003E-5</v>
      </c>
    </row>
    <row r="533" spans="1:60" s="241" customFormat="1" ht="18" customHeight="1" x14ac:dyDescent="0.3">
      <c r="A533" s="48" t="s">
        <v>967</v>
      </c>
      <c r="B533" s="330" t="s">
        <v>427</v>
      </c>
      <c r="C533" s="53" t="s">
        <v>421</v>
      </c>
      <c r="D533" s="234" t="s">
        <v>180</v>
      </c>
      <c r="E533" s="166">
        <v>1.0000000000000001E-5</v>
      </c>
      <c r="F533" s="233">
        <v>1</v>
      </c>
      <c r="G533" s="232">
        <v>0.2</v>
      </c>
      <c r="H533" s="236">
        <f>E533*F533*G533</f>
        <v>2.0000000000000003E-6</v>
      </c>
      <c r="I533" s="237">
        <v>1.31</v>
      </c>
      <c r="J533" s="295">
        <f t="shared" ref="J533:J539" si="907">I533</f>
        <v>1.31</v>
      </c>
      <c r="K533" s="239" t="s">
        <v>184</v>
      </c>
      <c r="L533" s="240">
        <f>I533*30</f>
        <v>39.300000000000004</v>
      </c>
      <c r="M533" s="241" t="str">
        <f t="shared" ref="M533:N534" si="908">A533</f>
        <v>С532</v>
      </c>
      <c r="N533" s="241" t="str">
        <f t="shared" si="908"/>
        <v>Бак-мерник едкого натра поз. Е-302 А Рег. №ТО-24,
Заводской № 3223,</v>
      </c>
      <c r="O533" s="241" t="str">
        <f t="shared" ref="O533:O534" si="909">D533</f>
        <v>Полное-токси</v>
      </c>
      <c r="P533" s="241" t="s">
        <v>85</v>
      </c>
      <c r="Q533" s="241" t="s">
        <v>85</v>
      </c>
      <c r="R533" s="241" t="s">
        <v>85</v>
      </c>
      <c r="S533" s="241" t="s">
        <v>85</v>
      </c>
      <c r="T533" s="241" t="s">
        <v>85</v>
      </c>
      <c r="U533" s="241" t="s">
        <v>85</v>
      </c>
      <c r="V533" s="241" t="s">
        <v>85</v>
      </c>
      <c r="W533" s="241" t="s">
        <v>85</v>
      </c>
      <c r="X533" s="241" t="s">
        <v>85</v>
      </c>
      <c r="Y533" s="241" t="s">
        <v>85</v>
      </c>
      <c r="Z533" s="241" t="s">
        <v>85</v>
      </c>
      <c r="AA533" s="241" t="s">
        <v>85</v>
      </c>
      <c r="AB533" s="241" t="s">
        <v>85</v>
      </c>
      <c r="AC533" s="241" t="s">
        <v>85</v>
      </c>
      <c r="AD533" s="241" t="s">
        <v>85</v>
      </c>
      <c r="AE533" s="241" t="s">
        <v>85</v>
      </c>
      <c r="AF533" s="241" t="s">
        <v>85</v>
      </c>
      <c r="AG533" s="241" t="s">
        <v>85</v>
      </c>
      <c r="AH533" s="241" t="s">
        <v>85</v>
      </c>
      <c r="AI533" s="241">
        <v>47.160000000000004</v>
      </c>
      <c r="AJ533" s="242">
        <v>0</v>
      </c>
      <c r="AK533" s="242">
        <v>2</v>
      </c>
      <c r="AL533" s="243">
        <v>2.89</v>
      </c>
      <c r="AM533" s="243">
        <v>2.7E-2</v>
      </c>
      <c r="AN533" s="243">
        <v>3</v>
      </c>
      <c r="AQ533" s="244">
        <f t="shared" ref="AQ533:AQ540" si="910">AM533*I533+AL533</f>
        <v>2.92537</v>
      </c>
      <c r="AR533" s="244">
        <f>0.1*AQ533</f>
        <v>0.29253699999999999</v>
      </c>
      <c r="AS533" s="245">
        <f>AJ533*3+0.25*AK533</f>
        <v>0.5</v>
      </c>
      <c r="AT533" s="245">
        <f>SUM(AQ533:AS533)/4</f>
        <v>0.92947674999999996</v>
      </c>
      <c r="AU533" s="244">
        <f>10068.2*J533*POWER(10,-6)</f>
        <v>1.3189342000000001E-2</v>
      </c>
      <c r="AV533" s="245">
        <f t="shared" ref="AV533:AV534" si="911">AU533+AT533+AS533+AR533+AQ533</f>
        <v>4.6605730919999999</v>
      </c>
      <c r="AW533" s="246">
        <f>AJ533*H533</f>
        <v>0</v>
      </c>
      <c r="AX533" s="246">
        <f>H533*AK533</f>
        <v>4.0000000000000007E-6</v>
      </c>
      <c r="AY533" s="246">
        <f>H533*AV533</f>
        <v>9.3211461840000019E-6</v>
      </c>
    </row>
    <row r="534" spans="1:60" s="241" customFormat="1" ht="15" thickBot="1" x14ac:dyDescent="0.35">
      <c r="A534" s="48" t="s">
        <v>968</v>
      </c>
      <c r="B534" s="232" t="str">
        <f>B533</f>
        <v>Бак-мерник едкого натра поз. Е-302 А Рег. №ТО-24,
Заводской № 3223,</v>
      </c>
      <c r="C534" s="53" t="s">
        <v>442</v>
      </c>
      <c r="D534" s="234" t="s">
        <v>443</v>
      </c>
      <c r="E534" s="166">
        <v>1E-4</v>
      </c>
      <c r="F534" s="248">
        <v>1</v>
      </c>
      <c r="G534" s="232">
        <v>0.8</v>
      </c>
      <c r="H534" s="236">
        <f t="shared" ref="H534" si="912">E534*F534*G534</f>
        <v>8.0000000000000007E-5</v>
      </c>
      <c r="I534" s="249">
        <f>0.2*I533</f>
        <v>0.26200000000000001</v>
      </c>
      <c r="J534" s="295">
        <f t="shared" si="907"/>
        <v>0.26200000000000001</v>
      </c>
      <c r="K534" s="250" t="s">
        <v>185</v>
      </c>
      <c r="L534" s="251">
        <v>0</v>
      </c>
      <c r="M534" s="241" t="str">
        <f t="shared" si="908"/>
        <v>С533</v>
      </c>
      <c r="N534" s="241" t="str">
        <f t="shared" si="908"/>
        <v>Бак-мерник едкого натра поз. Е-302 А Рег. №ТО-24,
Заводской № 3223,</v>
      </c>
      <c r="O534" s="241" t="str">
        <f t="shared" si="909"/>
        <v>Частиянон-токси</v>
      </c>
      <c r="P534" s="241" t="s">
        <v>85</v>
      </c>
      <c r="Q534" s="241" t="s">
        <v>85</v>
      </c>
      <c r="R534" s="241" t="s">
        <v>85</v>
      </c>
      <c r="S534" s="241" t="s">
        <v>85</v>
      </c>
      <c r="T534" s="241" t="s">
        <v>85</v>
      </c>
      <c r="U534" s="241" t="s">
        <v>85</v>
      </c>
      <c r="V534" s="241" t="s">
        <v>85</v>
      </c>
      <c r="W534" s="241" t="s">
        <v>85</v>
      </c>
      <c r="X534" s="241" t="s">
        <v>85</v>
      </c>
      <c r="Y534" s="241" t="s">
        <v>85</v>
      </c>
      <c r="Z534" s="241" t="s">
        <v>85</v>
      </c>
      <c r="AA534" s="241" t="s">
        <v>85</v>
      </c>
      <c r="AB534" s="241" t="s">
        <v>85</v>
      </c>
      <c r="AC534" s="241" t="s">
        <v>85</v>
      </c>
      <c r="AD534" s="241" t="s">
        <v>85</v>
      </c>
      <c r="AE534" s="241" t="s">
        <v>85</v>
      </c>
      <c r="AF534" s="241" t="s">
        <v>85</v>
      </c>
      <c r="AG534" s="241" t="s">
        <v>85</v>
      </c>
      <c r="AH534" s="241" t="s">
        <v>85</v>
      </c>
      <c r="AI534" s="241">
        <v>6.5500000000000007</v>
      </c>
      <c r="AJ534" s="242">
        <v>0</v>
      </c>
      <c r="AK534" s="242">
        <v>1</v>
      </c>
      <c r="AL534" s="241">
        <f>AL533</f>
        <v>2.89</v>
      </c>
      <c r="AM534" s="241">
        <f>AM533</f>
        <v>2.7E-2</v>
      </c>
      <c r="AN534" s="241">
        <f>AN533</f>
        <v>3</v>
      </c>
      <c r="AQ534" s="244">
        <f t="shared" si="910"/>
        <v>2.8970739999999999</v>
      </c>
      <c r="AR534" s="244">
        <f t="shared" ref="AR534" si="913">0.1*AQ534</f>
        <v>0.2897074</v>
      </c>
      <c r="AS534" s="245">
        <f t="shared" ref="AS534" si="914">AJ534*3+0.25*AK534</f>
        <v>0.25</v>
      </c>
      <c r="AT534" s="245">
        <f t="shared" ref="AT534" si="915">SUM(AQ534:AS534)/4</f>
        <v>0.85919535000000002</v>
      </c>
      <c r="AU534" s="244">
        <f>10068.2*J534*POWER(10,-6)*10</f>
        <v>2.6378684000000003E-2</v>
      </c>
      <c r="AV534" s="245">
        <f t="shared" si="911"/>
        <v>4.3223554340000003</v>
      </c>
      <c r="AW534" s="246">
        <f t="shared" ref="AW534" si="916">AJ534*H534</f>
        <v>0</v>
      </c>
      <c r="AX534" s="246">
        <f t="shared" ref="AX534" si="917">H534*AK534</f>
        <v>8.0000000000000007E-5</v>
      </c>
      <c r="AY534" s="246">
        <f t="shared" ref="AY534" si="918">H534*AV534</f>
        <v>3.4578843472000005E-4</v>
      </c>
    </row>
    <row r="535" spans="1:60" s="241" customFormat="1" ht="18" customHeight="1" x14ac:dyDescent="0.3">
      <c r="A535" s="48" t="s">
        <v>969</v>
      </c>
      <c r="B535" s="330" t="s">
        <v>426</v>
      </c>
      <c r="C535" s="53" t="s">
        <v>421</v>
      </c>
      <c r="D535" s="234" t="s">
        <v>180</v>
      </c>
      <c r="E535" s="166">
        <v>1.0000000000000001E-5</v>
      </c>
      <c r="F535" s="233">
        <v>1</v>
      </c>
      <c r="G535" s="232">
        <v>0.2</v>
      </c>
      <c r="H535" s="236">
        <f>E535*F535*G535</f>
        <v>2.0000000000000003E-6</v>
      </c>
      <c r="I535" s="237">
        <v>10.26</v>
      </c>
      <c r="J535" s="295">
        <f t="shared" si="907"/>
        <v>10.26</v>
      </c>
      <c r="K535" s="239" t="s">
        <v>184</v>
      </c>
      <c r="L535" s="240">
        <f>I535*30</f>
        <v>307.8</v>
      </c>
      <c r="M535" s="241" t="str">
        <f t="shared" ref="M535:N536" si="919">A535</f>
        <v>С534</v>
      </c>
      <c r="N535" s="241" t="str">
        <f t="shared" si="919"/>
        <v>Бак хранения серной кислоты поз. Е-201 А Рег. №ТО-26,
Заводской № 3221,</v>
      </c>
      <c r="O535" s="241" t="str">
        <f t="shared" ref="O535:O536" si="920">D535</f>
        <v>Полное-токси</v>
      </c>
      <c r="P535" s="241" t="s">
        <v>85</v>
      </c>
      <c r="Q535" s="241" t="s">
        <v>85</v>
      </c>
      <c r="R535" s="241" t="s">
        <v>85</v>
      </c>
      <c r="S535" s="241" t="s">
        <v>85</v>
      </c>
      <c r="T535" s="241" t="s">
        <v>85</v>
      </c>
      <c r="U535" s="241" t="s">
        <v>85</v>
      </c>
      <c r="V535" s="241" t="s">
        <v>85</v>
      </c>
      <c r="W535" s="241" t="s">
        <v>85</v>
      </c>
      <c r="X535" s="241" t="s">
        <v>85</v>
      </c>
      <c r="Y535" s="241" t="s">
        <v>85</v>
      </c>
      <c r="Z535" s="241" t="s">
        <v>85</v>
      </c>
      <c r="AA535" s="241" t="s">
        <v>85</v>
      </c>
      <c r="AB535" s="241" t="s">
        <v>85</v>
      </c>
      <c r="AC535" s="241" t="s">
        <v>85</v>
      </c>
      <c r="AD535" s="241" t="s">
        <v>85</v>
      </c>
      <c r="AE535" s="241" t="s">
        <v>85</v>
      </c>
      <c r="AF535" s="241" t="s">
        <v>85</v>
      </c>
      <c r="AG535" s="241" t="s">
        <v>85</v>
      </c>
      <c r="AH535" s="241" t="s">
        <v>85</v>
      </c>
      <c r="AI535" s="241">
        <v>369.36</v>
      </c>
      <c r="AJ535" s="242">
        <v>1</v>
      </c>
      <c r="AK535" s="242">
        <v>2</v>
      </c>
      <c r="AL535" s="243">
        <v>1.39</v>
      </c>
      <c r="AM535" s="243">
        <v>2.7E-2</v>
      </c>
      <c r="AN535" s="243">
        <v>3</v>
      </c>
      <c r="AQ535" s="244">
        <f t="shared" si="910"/>
        <v>1.6670199999999999</v>
      </c>
      <c r="AR535" s="244">
        <f>0.1*AQ535</f>
        <v>0.16670200000000002</v>
      </c>
      <c r="AS535" s="245">
        <f>AJ535*3+0.25*AK535</f>
        <v>3.5</v>
      </c>
      <c r="AT535" s="245">
        <f>SUM(AQ535:AS535)/4</f>
        <v>1.3334305</v>
      </c>
      <c r="AU535" s="244">
        <f>10068.2*J535*POWER(10,-6)</f>
        <v>0.10329973200000001</v>
      </c>
      <c r="AV535" s="245">
        <f t="shared" ref="AV535:AV536" si="921">AU535+AT535+AS535+AR535+AQ535</f>
        <v>6.7704522320000002</v>
      </c>
      <c r="AW535" s="246">
        <f>AJ535*H535</f>
        <v>2.0000000000000003E-6</v>
      </c>
      <c r="AX535" s="246">
        <f>H535*AK535</f>
        <v>4.0000000000000007E-6</v>
      </c>
      <c r="AY535" s="246">
        <f>H535*AV535</f>
        <v>1.3540904464000002E-5</v>
      </c>
    </row>
    <row r="536" spans="1:60" s="241" customFormat="1" ht="15" thickBot="1" x14ac:dyDescent="0.35">
      <c r="A536" s="48" t="s">
        <v>970</v>
      </c>
      <c r="B536" s="232" t="str">
        <f>B535</f>
        <v>Бак хранения серной кислоты поз. Е-201 А Рег. №ТО-26,
Заводской № 3221,</v>
      </c>
      <c r="C536" s="53" t="s">
        <v>442</v>
      </c>
      <c r="D536" s="234" t="s">
        <v>443</v>
      </c>
      <c r="E536" s="166">
        <v>1E-4</v>
      </c>
      <c r="F536" s="248">
        <v>1</v>
      </c>
      <c r="G536" s="232">
        <v>0.8</v>
      </c>
      <c r="H536" s="236">
        <f t="shared" ref="H536" si="922">E536*F536*G536</f>
        <v>8.0000000000000007E-5</v>
      </c>
      <c r="I536" s="249">
        <f>0.2*I535</f>
        <v>2.052</v>
      </c>
      <c r="J536" s="295">
        <f t="shared" si="907"/>
        <v>2.052</v>
      </c>
      <c r="K536" s="250" t="s">
        <v>185</v>
      </c>
      <c r="L536" s="251">
        <v>0</v>
      </c>
      <c r="M536" s="241" t="str">
        <f t="shared" si="919"/>
        <v>С535</v>
      </c>
      <c r="N536" s="241" t="str">
        <f t="shared" si="919"/>
        <v>Бак хранения серной кислоты поз. Е-201 А Рег. №ТО-26,
Заводской № 3221,</v>
      </c>
      <c r="O536" s="241" t="str">
        <f t="shared" si="920"/>
        <v>Частиянон-токси</v>
      </c>
      <c r="P536" s="241" t="s">
        <v>85</v>
      </c>
      <c r="Q536" s="241" t="s">
        <v>85</v>
      </c>
      <c r="R536" s="241" t="s">
        <v>85</v>
      </c>
      <c r="S536" s="241" t="s">
        <v>85</v>
      </c>
      <c r="T536" s="241" t="s">
        <v>85</v>
      </c>
      <c r="U536" s="241" t="s">
        <v>85</v>
      </c>
      <c r="V536" s="241" t="s">
        <v>85</v>
      </c>
      <c r="W536" s="241" t="s">
        <v>85</v>
      </c>
      <c r="X536" s="241" t="s">
        <v>85</v>
      </c>
      <c r="Y536" s="241" t="s">
        <v>85</v>
      </c>
      <c r="Z536" s="241" t="s">
        <v>85</v>
      </c>
      <c r="AA536" s="241" t="s">
        <v>85</v>
      </c>
      <c r="AB536" s="241" t="s">
        <v>85</v>
      </c>
      <c r="AC536" s="241" t="s">
        <v>85</v>
      </c>
      <c r="AD536" s="241" t="s">
        <v>85</v>
      </c>
      <c r="AE536" s="241" t="s">
        <v>85</v>
      </c>
      <c r="AF536" s="241" t="s">
        <v>85</v>
      </c>
      <c r="AG536" s="241" t="s">
        <v>85</v>
      </c>
      <c r="AH536" s="241" t="s">
        <v>85</v>
      </c>
      <c r="AI536" s="241">
        <v>51.300000000000004</v>
      </c>
      <c r="AJ536" s="242">
        <v>0</v>
      </c>
      <c r="AK536" s="242">
        <v>2</v>
      </c>
      <c r="AL536" s="241">
        <f>AL535</f>
        <v>1.39</v>
      </c>
      <c r="AM536" s="241">
        <f>AM535</f>
        <v>2.7E-2</v>
      </c>
      <c r="AN536" s="241">
        <f>AN535</f>
        <v>3</v>
      </c>
      <c r="AQ536" s="244">
        <f t="shared" si="910"/>
        <v>1.4454039999999999</v>
      </c>
      <c r="AR536" s="244">
        <f t="shared" ref="AR536" si="923">0.1*AQ536</f>
        <v>0.14454039999999999</v>
      </c>
      <c r="AS536" s="245">
        <f t="shared" ref="AS536" si="924">AJ536*3+0.25*AK536</f>
        <v>0.5</v>
      </c>
      <c r="AT536" s="245">
        <f t="shared" ref="AT536" si="925">SUM(AQ536:AS536)/4</f>
        <v>0.52248609999999995</v>
      </c>
      <c r="AU536" s="244">
        <f>10068.2*J536*POWER(10,-6)*10</f>
        <v>0.20659946400000001</v>
      </c>
      <c r="AV536" s="245">
        <f t="shared" si="921"/>
        <v>2.8190299639999998</v>
      </c>
      <c r="AW536" s="246">
        <f t="shared" ref="AW536" si="926">AJ536*H536</f>
        <v>0</v>
      </c>
      <c r="AX536" s="246">
        <f t="shared" ref="AX536" si="927">H536*AK536</f>
        <v>1.6000000000000001E-4</v>
      </c>
      <c r="AY536" s="246">
        <f t="shared" ref="AY536" si="928">H536*AV536</f>
        <v>2.2552239712E-4</v>
      </c>
    </row>
    <row r="537" spans="1:60" s="241" customFormat="1" ht="18" customHeight="1" x14ac:dyDescent="0.3">
      <c r="A537" s="48" t="s">
        <v>971</v>
      </c>
      <c r="B537" s="233" t="s">
        <v>428</v>
      </c>
      <c r="C537" s="53" t="s">
        <v>421</v>
      </c>
      <c r="D537" s="234" t="s">
        <v>180</v>
      </c>
      <c r="E537" s="166">
        <v>9.9999999999999995E-8</v>
      </c>
      <c r="F537" s="233">
        <v>32</v>
      </c>
      <c r="G537" s="232">
        <v>0.2</v>
      </c>
      <c r="H537" s="236">
        <f>E537*F537*G537</f>
        <v>6.4000000000000001E-7</v>
      </c>
      <c r="I537" s="237">
        <v>0.27</v>
      </c>
      <c r="J537" s="295">
        <f t="shared" si="907"/>
        <v>0.27</v>
      </c>
      <c r="K537" s="239" t="s">
        <v>184</v>
      </c>
      <c r="L537" s="240">
        <f>I537*30</f>
        <v>8.1000000000000014</v>
      </c>
      <c r="M537" s="241" t="str">
        <f t="shared" ref="M537:N538" si="929">A537</f>
        <v>С536</v>
      </c>
      <c r="N537" s="241" t="str">
        <f t="shared" si="929"/>
        <v>Трубопровод реагент серная кислота Рег.№ТТ-058</v>
      </c>
      <c r="O537" s="241" t="str">
        <f t="shared" ref="O537:O538" si="930">D537</f>
        <v>Полное-токси</v>
      </c>
      <c r="P537" s="241" t="s">
        <v>85</v>
      </c>
      <c r="Q537" s="241" t="s">
        <v>85</v>
      </c>
      <c r="R537" s="241" t="s">
        <v>85</v>
      </c>
      <c r="S537" s="241" t="s">
        <v>85</v>
      </c>
      <c r="T537" s="241" t="s">
        <v>85</v>
      </c>
      <c r="U537" s="241" t="s">
        <v>85</v>
      </c>
      <c r="V537" s="241" t="s">
        <v>85</v>
      </c>
      <c r="W537" s="241" t="s">
        <v>85</v>
      </c>
      <c r="X537" s="241" t="s">
        <v>85</v>
      </c>
      <c r="Y537" s="241" t="s">
        <v>85</v>
      </c>
      <c r="Z537" s="241" t="s">
        <v>85</v>
      </c>
      <c r="AA537" s="241" t="s">
        <v>85</v>
      </c>
      <c r="AB537" s="241" t="s">
        <v>85</v>
      </c>
      <c r="AC537" s="241" t="s">
        <v>85</v>
      </c>
      <c r="AD537" s="241" t="s">
        <v>85</v>
      </c>
      <c r="AE537" s="241" t="s">
        <v>85</v>
      </c>
      <c r="AF537" s="241" t="s">
        <v>85</v>
      </c>
      <c r="AG537" s="241" t="s">
        <v>85</v>
      </c>
      <c r="AH537" s="241" t="s">
        <v>85</v>
      </c>
      <c r="AI537" s="241">
        <v>9.7200000000000006</v>
      </c>
      <c r="AJ537" s="242">
        <v>1</v>
      </c>
      <c r="AK537" s="242">
        <v>2</v>
      </c>
      <c r="AL537" s="243">
        <v>1.36</v>
      </c>
      <c r="AM537" s="243">
        <v>2.7E-2</v>
      </c>
      <c r="AN537" s="243">
        <v>3</v>
      </c>
      <c r="AQ537" s="244">
        <f t="shared" si="910"/>
        <v>1.3672900000000001</v>
      </c>
      <c r="AR537" s="244">
        <f>0.1*AQ537</f>
        <v>0.13672900000000002</v>
      </c>
      <c r="AS537" s="245">
        <f>AJ537*3+0.25*AK537</f>
        <v>3.5</v>
      </c>
      <c r="AT537" s="245">
        <f>SUM(AQ537:AS537)/4</f>
        <v>1.2510047500000001</v>
      </c>
      <c r="AU537" s="244">
        <f>10068.2*J537*POWER(10,-6)</f>
        <v>2.7184140000000002E-3</v>
      </c>
      <c r="AV537" s="245">
        <f t="shared" ref="AV537:AV538" si="931">AU537+AT537+AS537+AR537+AQ537</f>
        <v>6.2577421639999997</v>
      </c>
      <c r="AW537" s="246">
        <f>AJ537*H537</f>
        <v>6.4000000000000001E-7</v>
      </c>
      <c r="AX537" s="246">
        <f>H537*AK537</f>
        <v>1.28E-6</v>
      </c>
      <c r="AY537" s="246">
        <f>H537*AV537</f>
        <v>4.00495498496E-6</v>
      </c>
    </row>
    <row r="538" spans="1:60" s="241" customFormat="1" ht="15" thickBot="1" x14ac:dyDescent="0.35">
      <c r="A538" s="48" t="s">
        <v>972</v>
      </c>
      <c r="B538" s="232" t="str">
        <f>B537</f>
        <v>Трубопровод реагент серная кислота Рег.№ТТ-058</v>
      </c>
      <c r="C538" s="53" t="s">
        <v>442</v>
      </c>
      <c r="D538" s="234" t="s">
        <v>443</v>
      </c>
      <c r="E538" s="166">
        <v>4.9999999999999998E-7</v>
      </c>
      <c r="F538" s="248">
        <f>F537</f>
        <v>32</v>
      </c>
      <c r="G538" s="232">
        <v>0.8</v>
      </c>
      <c r="H538" s="236">
        <f t="shared" ref="H538" si="932">E538*F538*G538</f>
        <v>1.2799999999999999E-5</v>
      </c>
      <c r="I538" s="249">
        <f>0.2*I537</f>
        <v>5.4000000000000006E-2</v>
      </c>
      <c r="J538" s="295">
        <f t="shared" si="907"/>
        <v>5.4000000000000006E-2</v>
      </c>
      <c r="K538" s="250" t="s">
        <v>185</v>
      </c>
      <c r="L538" s="251">
        <v>0</v>
      </c>
      <c r="M538" s="241" t="str">
        <f t="shared" si="929"/>
        <v>С537</v>
      </c>
      <c r="N538" s="241" t="str">
        <f t="shared" si="929"/>
        <v>Трубопровод реагент серная кислота Рег.№ТТ-058</v>
      </c>
      <c r="O538" s="241" t="str">
        <f t="shared" si="930"/>
        <v>Частиянон-токси</v>
      </c>
      <c r="P538" s="241" t="s">
        <v>85</v>
      </c>
      <c r="Q538" s="241" t="s">
        <v>85</v>
      </c>
      <c r="R538" s="241" t="s">
        <v>85</v>
      </c>
      <c r="S538" s="241" t="s">
        <v>85</v>
      </c>
      <c r="T538" s="241" t="s">
        <v>85</v>
      </c>
      <c r="U538" s="241" t="s">
        <v>85</v>
      </c>
      <c r="V538" s="241" t="s">
        <v>85</v>
      </c>
      <c r="W538" s="241" t="s">
        <v>85</v>
      </c>
      <c r="X538" s="241" t="s">
        <v>85</v>
      </c>
      <c r="Y538" s="241" t="s">
        <v>85</v>
      </c>
      <c r="Z538" s="241" t="s">
        <v>85</v>
      </c>
      <c r="AA538" s="241" t="s">
        <v>85</v>
      </c>
      <c r="AB538" s="241" t="s">
        <v>85</v>
      </c>
      <c r="AC538" s="241" t="s">
        <v>85</v>
      </c>
      <c r="AD538" s="241" t="s">
        <v>85</v>
      </c>
      <c r="AE538" s="241" t="s">
        <v>85</v>
      </c>
      <c r="AF538" s="241" t="s">
        <v>85</v>
      </c>
      <c r="AG538" s="241" t="s">
        <v>85</v>
      </c>
      <c r="AH538" s="241" t="s">
        <v>85</v>
      </c>
      <c r="AI538" s="241">
        <v>1.3500000000000003</v>
      </c>
      <c r="AJ538" s="242">
        <v>0</v>
      </c>
      <c r="AK538" s="242">
        <v>2</v>
      </c>
      <c r="AL538" s="241">
        <f>AL537</f>
        <v>1.36</v>
      </c>
      <c r="AM538" s="241">
        <f>AM537</f>
        <v>2.7E-2</v>
      </c>
      <c r="AN538" s="241">
        <f>AN537</f>
        <v>3</v>
      </c>
      <c r="AQ538" s="244">
        <f t="shared" si="910"/>
        <v>1.3614580000000001</v>
      </c>
      <c r="AR538" s="244">
        <f t="shared" ref="AR538" si="933">0.1*AQ538</f>
        <v>0.13614580000000001</v>
      </c>
      <c r="AS538" s="245">
        <f t="shared" ref="AS538" si="934">AJ538*3+0.25*AK538</f>
        <v>0.5</v>
      </c>
      <c r="AT538" s="245">
        <f t="shared" ref="AT538" si="935">SUM(AQ538:AS538)/4</f>
        <v>0.49940095000000001</v>
      </c>
      <c r="AU538" s="244">
        <f>10068.2*J538*POWER(10,-6)*10</f>
        <v>5.4368280000000012E-3</v>
      </c>
      <c r="AV538" s="245">
        <f t="shared" si="931"/>
        <v>2.502441578</v>
      </c>
      <c r="AW538" s="246">
        <f t="shared" ref="AW538" si="936">AJ538*H538</f>
        <v>0</v>
      </c>
      <c r="AX538" s="246">
        <f t="shared" ref="AX538" si="937">H538*AK538</f>
        <v>2.5599999999999999E-5</v>
      </c>
      <c r="AY538" s="246">
        <f t="shared" ref="AY538" si="938">H538*AV538</f>
        <v>3.20312521984E-5</v>
      </c>
    </row>
    <row r="539" spans="1:60" s="192" customFormat="1" ht="28.8" thickBot="1" x14ac:dyDescent="0.35">
      <c r="A539" s="48" t="s">
        <v>973</v>
      </c>
      <c r="B539" s="332" t="s">
        <v>429</v>
      </c>
      <c r="C539" s="184" t="s">
        <v>205</v>
      </c>
      <c r="D539" s="185" t="s">
        <v>60</v>
      </c>
      <c r="E539" s="186">
        <v>9.9999999999999995E-7</v>
      </c>
      <c r="F539" s="183">
        <v>6</v>
      </c>
      <c r="G539" s="182">
        <v>0.1</v>
      </c>
      <c r="H539" s="187">
        <f t="shared" ref="H539:H544" si="939">E539*F539*G539</f>
        <v>6.0000000000000008E-7</v>
      </c>
      <c r="I539" s="188">
        <v>34.5</v>
      </c>
      <c r="J539" s="189">
        <f t="shared" si="907"/>
        <v>34.5</v>
      </c>
      <c r="K539" s="190" t="s">
        <v>184</v>
      </c>
      <c r="L539" s="191">
        <f>I539*20</f>
        <v>690</v>
      </c>
      <c r="M539" s="192" t="str">
        <f t="shared" ref="M539:N544" si="940">A539</f>
        <v>С538</v>
      </c>
      <c r="N539" s="192" t="str">
        <f t="shared" si="940"/>
        <v>Напорный нефтеотделитель поз. НО-001/А Рег. №ТО-14(У),
Учетный номер – №43-20-4439 ОК(НХС) Заводской № 118,</v>
      </c>
      <c r="O539" s="192" t="str">
        <f t="shared" ref="O539:O544" si="941">D539</f>
        <v>Полное-пожар</v>
      </c>
      <c r="P539" s="192">
        <v>20.100000000000001</v>
      </c>
      <c r="Q539" s="192">
        <v>27.9</v>
      </c>
      <c r="R539" s="192">
        <v>40.1</v>
      </c>
      <c r="S539" s="192">
        <v>75.099999999999994</v>
      </c>
      <c r="T539" s="192" t="s">
        <v>85</v>
      </c>
      <c r="U539" s="192" t="s">
        <v>85</v>
      </c>
      <c r="V539" s="192" t="s">
        <v>85</v>
      </c>
      <c r="W539" s="192" t="s">
        <v>85</v>
      </c>
      <c r="X539" s="192" t="s">
        <v>85</v>
      </c>
      <c r="Y539" s="192" t="s">
        <v>85</v>
      </c>
      <c r="Z539" s="192" t="s">
        <v>85</v>
      </c>
      <c r="AA539" s="192" t="s">
        <v>85</v>
      </c>
      <c r="AB539" s="192" t="s">
        <v>85</v>
      </c>
      <c r="AC539" s="192" t="s">
        <v>85</v>
      </c>
      <c r="AD539" s="192" t="s">
        <v>85</v>
      </c>
      <c r="AE539" s="192" t="s">
        <v>85</v>
      </c>
      <c r="AF539" s="192" t="s">
        <v>85</v>
      </c>
      <c r="AG539" s="192" t="s">
        <v>85</v>
      </c>
      <c r="AH539" s="192" t="s">
        <v>85</v>
      </c>
      <c r="AI539" s="192" t="s">
        <v>85</v>
      </c>
      <c r="AJ539" s="193">
        <v>1</v>
      </c>
      <c r="AK539" s="193">
        <v>2</v>
      </c>
      <c r="AL539" s="194">
        <v>3.3</v>
      </c>
      <c r="AM539" s="194">
        <v>2.7E-2</v>
      </c>
      <c r="AN539" s="194">
        <v>4</v>
      </c>
      <c r="AQ539" s="195">
        <f t="shared" si="910"/>
        <v>4.2314999999999996</v>
      </c>
      <c r="AR539" s="195">
        <f>0.1*AQ539</f>
        <v>0.42314999999999997</v>
      </c>
      <c r="AS539" s="196">
        <f>AJ539*3+0.25*AK539</f>
        <v>3.5</v>
      </c>
      <c r="AT539" s="196">
        <f>SUM(AQ539:AS539)/4</f>
        <v>2.0386625</v>
      </c>
      <c r="AU539" s="195">
        <f>10068.2*J539*POWER(10,-6)</f>
        <v>0.34735290000000002</v>
      </c>
      <c r="AV539" s="196">
        <f t="shared" ref="AV539:AV544" si="942">AU539+AT539+AS539+AR539+AQ539</f>
        <v>10.540665399999998</v>
      </c>
      <c r="AW539" s="197">
        <f>AJ539*H539</f>
        <v>6.0000000000000008E-7</v>
      </c>
      <c r="AX539" s="197">
        <f>H539*AK539</f>
        <v>1.2000000000000002E-6</v>
      </c>
      <c r="AY539" s="197">
        <f>H539*AV539</f>
        <v>6.3243992399999997E-6</v>
      </c>
      <c r="BB539" s="98">
        <f>SUM(AW539:AW552)</f>
        <v>8.1000000000000004E-6</v>
      </c>
      <c r="BC539" s="98">
        <f>SUM(AX539:AX552)</f>
        <v>1.8687E-4</v>
      </c>
      <c r="BD539" s="98">
        <f>BB539/85</f>
        <v>9.5294117647058825E-8</v>
      </c>
      <c r="BE539" s="98">
        <f>BC539/85</f>
        <v>2.1984705882352941E-6</v>
      </c>
      <c r="BH539" s="3">
        <f>MAX(AV539:AV552)</f>
        <v>17.7084148</v>
      </c>
    </row>
    <row r="540" spans="1:60" s="343" customFormat="1" ht="15" thickBot="1" x14ac:dyDescent="0.35">
      <c r="A540" s="48" t="s">
        <v>974</v>
      </c>
      <c r="B540" s="333" t="str">
        <f>B539</f>
        <v>Напорный нефтеотделитель поз. НО-001/А Рег. №ТО-14(У),
Учетный номер – №43-20-4439 ОК(НХС) Заводской № 118,</v>
      </c>
      <c r="C540" s="334" t="s">
        <v>206</v>
      </c>
      <c r="D540" s="335" t="s">
        <v>63</v>
      </c>
      <c r="E540" s="336">
        <f>E539</f>
        <v>9.9999999999999995E-7</v>
      </c>
      <c r="F540" s="337">
        <v>6</v>
      </c>
      <c r="G540" s="333">
        <v>0.18000000000000002</v>
      </c>
      <c r="H540" s="338">
        <f t="shared" si="939"/>
        <v>1.0800000000000002E-6</v>
      </c>
      <c r="I540" s="339">
        <f>I539</f>
        <v>34.5</v>
      </c>
      <c r="J540" s="340">
        <v>0.15</v>
      </c>
      <c r="K540" s="341" t="s">
        <v>185</v>
      </c>
      <c r="L540" s="342">
        <v>0</v>
      </c>
      <c r="M540" s="343" t="str">
        <f t="shared" si="940"/>
        <v>С539</v>
      </c>
      <c r="N540" s="343" t="str">
        <f t="shared" si="940"/>
        <v>Напорный нефтеотделитель поз. НО-001/А Рег. №ТО-14(У),
Учетный номер – №43-20-4439 ОК(НХС) Заводской № 118,</v>
      </c>
      <c r="O540" s="343" t="str">
        <f t="shared" si="941"/>
        <v>Полное-взрыв</v>
      </c>
      <c r="P540" s="343" t="s">
        <v>85</v>
      </c>
      <c r="Q540" s="343" t="s">
        <v>85</v>
      </c>
      <c r="R540" s="343" t="s">
        <v>85</v>
      </c>
      <c r="S540" s="343" t="s">
        <v>85</v>
      </c>
      <c r="T540" s="343">
        <v>0</v>
      </c>
      <c r="U540" s="343">
        <v>0</v>
      </c>
      <c r="V540" s="343">
        <v>49.6</v>
      </c>
      <c r="W540" s="343">
        <v>134.1</v>
      </c>
      <c r="X540" s="343">
        <v>230.1</v>
      </c>
      <c r="Y540" s="343" t="s">
        <v>85</v>
      </c>
      <c r="Z540" s="343" t="s">
        <v>85</v>
      </c>
      <c r="AA540" s="343" t="s">
        <v>85</v>
      </c>
      <c r="AB540" s="343" t="s">
        <v>85</v>
      </c>
      <c r="AC540" s="343" t="s">
        <v>85</v>
      </c>
      <c r="AD540" s="343" t="s">
        <v>85</v>
      </c>
      <c r="AE540" s="343" t="s">
        <v>85</v>
      </c>
      <c r="AF540" s="343" t="s">
        <v>85</v>
      </c>
      <c r="AG540" s="343" t="s">
        <v>85</v>
      </c>
      <c r="AH540" s="343" t="s">
        <v>85</v>
      </c>
      <c r="AI540" s="343" t="s">
        <v>85</v>
      </c>
      <c r="AJ540" s="344">
        <v>3</v>
      </c>
      <c r="AK540" s="344">
        <v>2</v>
      </c>
      <c r="AL540" s="343">
        <f>AL539</f>
        <v>3.3</v>
      </c>
      <c r="AM540" s="343">
        <f>AM539</f>
        <v>2.7E-2</v>
      </c>
      <c r="AN540" s="343">
        <f>AN539</f>
        <v>4</v>
      </c>
      <c r="AQ540" s="345">
        <f t="shared" si="910"/>
        <v>4.2314999999999996</v>
      </c>
      <c r="AR540" s="345">
        <f t="shared" ref="AR540:AR544" si="943">0.1*AQ540</f>
        <v>0.42314999999999997</v>
      </c>
      <c r="AS540" s="346">
        <f t="shared" ref="AS540:AS544" si="944">AJ540*3+0.25*AK540</f>
        <v>9.5</v>
      </c>
      <c r="AT540" s="346">
        <f t="shared" ref="AT540:AT544" si="945">SUM(AQ540:AS540)/4</f>
        <v>3.5386625</v>
      </c>
      <c r="AU540" s="345">
        <f>10068.2*J540*POWER(10,-6)*10</f>
        <v>1.5102299999999999E-2</v>
      </c>
      <c r="AV540" s="346">
        <f t="shared" si="942"/>
        <v>17.7084148</v>
      </c>
      <c r="AW540" s="347">
        <f t="shared" ref="AW540:AW544" si="946">AJ540*H540</f>
        <v>3.2400000000000007E-6</v>
      </c>
      <c r="AX540" s="347">
        <f t="shared" ref="AX540:AX544" si="947">H540*AK540</f>
        <v>2.1600000000000005E-6</v>
      </c>
      <c r="AY540" s="347">
        <f t="shared" ref="AY540:AY544" si="948">H540*AV540</f>
        <v>1.9125087984000003E-5</v>
      </c>
    </row>
    <row r="541" spans="1:60" s="192" customFormat="1" x14ac:dyDescent="0.3">
      <c r="A541" s="48" t="s">
        <v>975</v>
      </c>
      <c r="B541" s="182" t="str">
        <f>B539</f>
        <v>Напорный нефтеотделитель поз. НО-001/А Рег. №ТО-14(У),
Учетный номер – №43-20-4439 ОК(НХС) Заводской № 118,</v>
      </c>
      <c r="C541" s="184" t="s">
        <v>207</v>
      </c>
      <c r="D541" s="185" t="s">
        <v>61</v>
      </c>
      <c r="E541" s="198">
        <f>E539</f>
        <v>9.9999999999999995E-7</v>
      </c>
      <c r="F541" s="199">
        <f>F539</f>
        <v>6</v>
      </c>
      <c r="G541" s="182">
        <v>0.72000000000000008</v>
      </c>
      <c r="H541" s="187">
        <f t="shared" si="939"/>
        <v>4.320000000000001E-6</v>
      </c>
      <c r="I541" s="200">
        <f>I539</f>
        <v>34.5</v>
      </c>
      <c r="J541" s="202">
        <v>0</v>
      </c>
      <c r="K541" s="190" t="s">
        <v>186</v>
      </c>
      <c r="L541" s="191">
        <v>0</v>
      </c>
      <c r="M541" s="192" t="str">
        <f t="shared" si="940"/>
        <v>С540</v>
      </c>
      <c r="N541" s="192" t="str">
        <f t="shared" si="940"/>
        <v>Напорный нефтеотделитель поз. НО-001/А Рег. №ТО-14(У),
Учетный номер – №43-20-4439 ОК(НХС) Заводской № 118,</v>
      </c>
      <c r="O541" s="192" t="str">
        <f t="shared" si="941"/>
        <v>Полное-ликвидация</v>
      </c>
      <c r="P541" s="192" t="s">
        <v>85</v>
      </c>
      <c r="Q541" s="192" t="s">
        <v>85</v>
      </c>
      <c r="R541" s="192" t="s">
        <v>85</v>
      </c>
      <c r="S541" s="192" t="s">
        <v>85</v>
      </c>
      <c r="T541" s="192" t="s">
        <v>85</v>
      </c>
      <c r="U541" s="192" t="s">
        <v>85</v>
      </c>
      <c r="V541" s="192" t="s">
        <v>85</v>
      </c>
      <c r="W541" s="192" t="s">
        <v>85</v>
      </c>
      <c r="X541" s="192" t="s">
        <v>85</v>
      </c>
      <c r="Y541" s="192" t="s">
        <v>85</v>
      </c>
      <c r="Z541" s="192" t="s">
        <v>85</v>
      </c>
      <c r="AA541" s="192" t="s">
        <v>85</v>
      </c>
      <c r="AB541" s="192" t="s">
        <v>85</v>
      </c>
      <c r="AC541" s="192" t="s">
        <v>85</v>
      </c>
      <c r="AD541" s="192" t="s">
        <v>85</v>
      </c>
      <c r="AE541" s="192" t="s">
        <v>85</v>
      </c>
      <c r="AF541" s="192" t="s">
        <v>85</v>
      </c>
      <c r="AG541" s="192" t="s">
        <v>85</v>
      </c>
      <c r="AH541" s="192" t="s">
        <v>85</v>
      </c>
      <c r="AI541" s="192" t="s">
        <v>85</v>
      </c>
      <c r="AJ541" s="192">
        <v>0</v>
      </c>
      <c r="AK541" s="192">
        <v>0</v>
      </c>
      <c r="AL541" s="192">
        <f>AL539</f>
        <v>3.3</v>
      </c>
      <c r="AM541" s="192">
        <f>AM539</f>
        <v>2.7E-2</v>
      </c>
      <c r="AN541" s="192">
        <f>AN539</f>
        <v>4</v>
      </c>
      <c r="AQ541" s="195">
        <f>AM541*I541*0.1+AL541</f>
        <v>3.3931499999999999</v>
      </c>
      <c r="AR541" s="195">
        <f t="shared" si="943"/>
        <v>0.33931500000000003</v>
      </c>
      <c r="AS541" s="196">
        <f t="shared" si="944"/>
        <v>0</v>
      </c>
      <c r="AT541" s="196">
        <f t="shared" si="945"/>
        <v>0.93311624999999998</v>
      </c>
      <c r="AU541" s="195">
        <f>1333*J540*POWER(10,-6)</f>
        <v>1.9994999999999998E-4</v>
      </c>
      <c r="AV541" s="196">
        <f t="shared" si="942"/>
        <v>4.6657811999999996</v>
      </c>
      <c r="AW541" s="197">
        <f t="shared" si="946"/>
        <v>0</v>
      </c>
      <c r="AX541" s="197">
        <f t="shared" si="947"/>
        <v>0</v>
      </c>
      <c r="AY541" s="197">
        <f t="shared" si="948"/>
        <v>2.0156174784000002E-5</v>
      </c>
    </row>
    <row r="542" spans="1:60" s="192" customFormat="1" x14ac:dyDescent="0.3">
      <c r="A542" s="48" t="s">
        <v>976</v>
      </c>
      <c r="B542" s="182" t="str">
        <f>B539</f>
        <v>Напорный нефтеотделитель поз. НО-001/А Рег. №ТО-14(У),
Учетный номер – №43-20-4439 ОК(НХС) Заводской № 118,</v>
      </c>
      <c r="C542" s="184" t="s">
        <v>208</v>
      </c>
      <c r="D542" s="185" t="s">
        <v>86</v>
      </c>
      <c r="E542" s="186">
        <v>1.0000000000000001E-5</v>
      </c>
      <c r="F542" s="199">
        <f>F539</f>
        <v>6</v>
      </c>
      <c r="G542" s="182">
        <v>0.1</v>
      </c>
      <c r="H542" s="187">
        <f t="shared" si="939"/>
        <v>6.000000000000001E-6</v>
      </c>
      <c r="I542" s="200">
        <f>0.15*I539</f>
        <v>5.1749999999999998</v>
      </c>
      <c r="J542" s="189">
        <f>I542</f>
        <v>5.1749999999999998</v>
      </c>
      <c r="K542" s="203" t="s">
        <v>188</v>
      </c>
      <c r="L542" s="204">
        <v>45390</v>
      </c>
      <c r="M542" s="192" t="str">
        <f t="shared" si="940"/>
        <v>С541</v>
      </c>
      <c r="N542" s="192" t="str">
        <f t="shared" si="940"/>
        <v>Напорный нефтеотделитель поз. НО-001/А Рег. №ТО-14(У),
Учетный номер – №43-20-4439 ОК(НХС) Заводской № 118,</v>
      </c>
      <c r="O542" s="192" t="str">
        <f t="shared" si="941"/>
        <v>Частичное-пожар</v>
      </c>
      <c r="P542" s="192">
        <v>13.8</v>
      </c>
      <c r="Q542" s="192">
        <v>18.3</v>
      </c>
      <c r="R542" s="192">
        <v>25</v>
      </c>
      <c r="S542" s="192">
        <v>45</v>
      </c>
      <c r="T542" s="192" t="s">
        <v>85</v>
      </c>
      <c r="U542" s="192" t="s">
        <v>85</v>
      </c>
      <c r="V542" s="192" t="s">
        <v>85</v>
      </c>
      <c r="W542" s="192" t="s">
        <v>85</v>
      </c>
      <c r="X542" s="192" t="s">
        <v>85</v>
      </c>
      <c r="Y542" s="192" t="s">
        <v>85</v>
      </c>
      <c r="Z542" s="192" t="s">
        <v>85</v>
      </c>
      <c r="AA542" s="192" t="s">
        <v>85</v>
      </c>
      <c r="AB542" s="192" t="s">
        <v>85</v>
      </c>
      <c r="AC542" s="192" t="s">
        <v>85</v>
      </c>
      <c r="AD542" s="192" t="s">
        <v>85</v>
      </c>
      <c r="AE542" s="192" t="s">
        <v>85</v>
      </c>
      <c r="AF542" s="192" t="s">
        <v>85</v>
      </c>
      <c r="AG542" s="192" t="s">
        <v>85</v>
      </c>
      <c r="AH542" s="192" t="s">
        <v>85</v>
      </c>
      <c r="AI542" s="192" t="s">
        <v>85</v>
      </c>
      <c r="AJ542" s="192">
        <v>0</v>
      </c>
      <c r="AK542" s="192">
        <v>2</v>
      </c>
      <c r="AL542" s="192">
        <f>0.1*$AL$2</f>
        <v>0.25</v>
      </c>
      <c r="AM542" s="192">
        <f>AM539</f>
        <v>2.7E-2</v>
      </c>
      <c r="AN542" s="192">
        <f>ROUNDUP(AN539/3,0)</f>
        <v>2</v>
      </c>
      <c r="AQ542" s="195">
        <f>AM542*I542+AL542</f>
        <v>0.38972499999999999</v>
      </c>
      <c r="AR542" s="195">
        <f t="shared" si="943"/>
        <v>3.89725E-2</v>
      </c>
      <c r="AS542" s="196">
        <f t="shared" si="944"/>
        <v>0.5</v>
      </c>
      <c r="AT542" s="196">
        <f t="shared" si="945"/>
        <v>0.23217437499999999</v>
      </c>
      <c r="AU542" s="195">
        <f>10068.2*J542*POWER(10,-6)</f>
        <v>5.2102935000000003E-2</v>
      </c>
      <c r="AV542" s="196">
        <f t="shared" si="942"/>
        <v>1.21297481</v>
      </c>
      <c r="AW542" s="197">
        <f t="shared" si="946"/>
        <v>0</v>
      </c>
      <c r="AX542" s="197">
        <f t="shared" si="947"/>
        <v>1.2000000000000002E-5</v>
      </c>
      <c r="AY542" s="197">
        <f t="shared" si="948"/>
        <v>7.2778488600000006E-6</v>
      </c>
    </row>
    <row r="543" spans="1:60" s="192" customFormat="1" x14ac:dyDescent="0.3">
      <c r="A543" s="48" t="s">
        <v>977</v>
      </c>
      <c r="B543" s="182" t="str">
        <f>B539</f>
        <v>Напорный нефтеотделитель поз. НО-001/А Рег. №ТО-14(У),
Учетный номер – №43-20-4439 ОК(НХС) Заводской № 118,</v>
      </c>
      <c r="C543" s="184" t="s">
        <v>209</v>
      </c>
      <c r="D543" s="185" t="s">
        <v>174</v>
      </c>
      <c r="E543" s="198">
        <f>E542</f>
        <v>1.0000000000000001E-5</v>
      </c>
      <c r="F543" s="199">
        <f>F539</f>
        <v>6</v>
      </c>
      <c r="G543" s="182">
        <v>4.5000000000000005E-2</v>
      </c>
      <c r="H543" s="187">
        <f t="shared" si="939"/>
        <v>2.7000000000000008E-6</v>
      </c>
      <c r="I543" s="200">
        <f>0.15*I539</f>
        <v>5.1749999999999998</v>
      </c>
      <c r="J543" s="189">
        <f>0.15*J540</f>
        <v>2.2499999999999999E-2</v>
      </c>
      <c r="K543" s="203" t="s">
        <v>189</v>
      </c>
      <c r="L543" s="204">
        <v>3</v>
      </c>
      <c r="M543" s="192" t="str">
        <f t="shared" si="940"/>
        <v>С542</v>
      </c>
      <c r="N543" s="192" t="str">
        <f t="shared" si="940"/>
        <v>Напорный нефтеотделитель поз. НО-001/А Рег. №ТО-14(У),
Учетный номер – №43-20-4439 ОК(НХС) Заводской № 118,</v>
      </c>
      <c r="O543" s="192" t="str">
        <f t="shared" si="941"/>
        <v>Частичное-пожар-вспышка</v>
      </c>
      <c r="P543" s="192" t="s">
        <v>85</v>
      </c>
      <c r="Q543" s="192" t="s">
        <v>85</v>
      </c>
      <c r="R543" s="192" t="s">
        <v>85</v>
      </c>
      <c r="S543" s="192" t="s">
        <v>85</v>
      </c>
      <c r="T543" s="192" t="s">
        <v>85</v>
      </c>
      <c r="U543" s="192" t="s">
        <v>85</v>
      </c>
      <c r="V543" s="192" t="s">
        <v>85</v>
      </c>
      <c r="W543" s="192" t="s">
        <v>85</v>
      </c>
      <c r="X543" s="192" t="s">
        <v>85</v>
      </c>
      <c r="Y543" s="192" t="s">
        <v>85</v>
      </c>
      <c r="Z543" s="192" t="s">
        <v>85</v>
      </c>
      <c r="AA543" s="192">
        <v>9.58</v>
      </c>
      <c r="AB543" s="192">
        <v>11.5</v>
      </c>
      <c r="AC543" s="192" t="s">
        <v>85</v>
      </c>
      <c r="AD543" s="192" t="s">
        <v>85</v>
      </c>
      <c r="AE543" s="192" t="s">
        <v>85</v>
      </c>
      <c r="AF543" s="192" t="s">
        <v>85</v>
      </c>
      <c r="AG543" s="192" t="s">
        <v>85</v>
      </c>
      <c r="AH543" s="192" t="s">
        <v>85</v>
      </c>
      <c r="AI543" s="192" t="s">
        <v>85</v>
      </c>
      <c r="AJ543" s="192">
        <v>0</v>
      </c>
      <c r="AK543" s="192">
        <v>1</v>
      </c>
      <c r="AL543" s="192">
        <f>0.1*$AL$2</f>
        <v>0.25</v>
      </c>
      <c r="AM543" s="192">
        <f>AM539</f>
        <v>2.7E-2</v>
      </c>
      <c r="AN543" s="192">
        <f>ROUNDUP(AN539/3,0)</f>
        <v>2</v>
      </c>
      <c r="AQ543" s="195">
        <f t="shared" ref="AQ543" si="949">AM543*I543+AL543</f>
        <v>0.38972499999999999</v>
      </c>
      <c r="AR543" s="195">
        <f t="shared" si="943"/>
        <v>3.89725E-2</v>
      </c>
      <c r="AS543" s="196">
        <f t="shared" si="944"/>
        <v>0.25</v>
      </c>
      <c r="AT543" s="196">
        <f t="shared" si="945"/>
        <v>0.16967437499999999</v>
      </c>
      <c r="AU543" s="195">
        <f>10068.2*J543*POWER(10,-6)*10</f>
        <v>2.2653450000000002E-3</v>
      </c>
      <c r="AV543" s="196">
        <f t="shared" si="942"/>
        <v>0.85063722000000008</v>
      </c>
      <c r="AW543" s="197">
        <f t="shared" si="946"/>
        <v>0</v>
      </c>
      <c r="AX543" s="197">
        <f t="shared" si="947"/>
        <v>2.7000000000000008E-6</v>
      </c>
      <c r="AY543" s="197">
        <f t="shared" si="948"/>
        <v>2.2967204940000008E-6</v>
      </c>
    </row>
    <row r="544" spans="1:60" s="192" customFormat="1" ht="15" thickBot="1" x14ac:dyDescent="0.35">
      <c r="A544" s="48" t="s">
        <v>978</v>
      </c>
      <c r="B544" s="182" t="str">
        <f>B539</f>
        <v>Напорный нефтеотделитель поз. НО-001/А Рег. №ТО-14(У),
Учетный номер – №43-20-4439 ОК(НХС) Заводской № 118,</v>
      </c>
      <c r="C544" s="184" t="s">
        <v>210</v>
      </c>
      <c r="D544" s="185" t="s">
        <v>62</v>
      </c>
      <c r="E544" s="198">
        <f>E542</f>
        <v>1.0000000000000001E-5</v>
      </c>
      <c r="F544" s="199">
        <f>F539</f>
        <v>6</v>
      </c>
      <c r="G544" s="182">
        <v>0.85499999999999998</v>
      </c>
      <c r="H544" s="187">
        <f t="shared" si="939"/>
        <v>5.1300000000000007E-5</v>
      </c>
      <c r="I544" s="200">
        <f>0.15*I539</f>
        <v>5.1749999999999998</v>
      </c>
      <c r="J544" s="202">
        <v>0</v>
      </c>
      <c r="K544" s="205" t="s">
        <v>200</v>
      </c>
      <c r="L544" s="205">
        <v>9</v>
      </c>
      <c r="M544" s="192" t="str">
        <f t="shared" si="940"/>
        <v>С543</v>
      </c>
      <c r="N544" s="192" t="str">
        <f t="shared" si="940"/>
        <v>Напорный нефтеотделитель поз. НО-001/А Рег. №ТО-14(У),
Учетный номер – №43-20-4439 ОК(НХС) Заводской № 118,</v>
      </c>
      <c r="O544" s="192" t="str">
        <f t="shared" si="941"/>
        <v>Частичное-ликвидация</v>
      </c>
      <c r="P544" s="192" t="s">
        <v>85</v>
      </c>
      <c r="Q544" s="192" t="s">
        <v>85</v>
      </c>
      <c r="R544" s="192" t="s">
        <v>85</v>
      </c>
      <c r="S544" s="192" t="s">
        <v>85</v>
      </c>
      <c r="T544" s="192" t="s">
        <v>85</v>
      </c>
      <c r="U544" s="192" t="s">
        <v>85</v>
      </c>
      <c r="V544" s="192" t="s">
        <v>85</v>
      </c>
      <c r="W544" s="192" t="s">
        <v>85</v>
      </c>
      <c r="X544" s="192" t="s">
        <v>85</v>
      </c>
      <c r="Y544" s="192" t="s">
        <v>85</v>
      </c>
      <c r="Z544" s="192" t="s">
        <v>85</v>
      </c>
      <c r="AA544" s="192" t="s">
        <v>85</v>
      </c>
      <c r="AB544" s="192" t="s">
        <v>85</v>
      </c>
      <c r="AC544" s="192" t="s">
        <v>85</v>
      </c>
      <c r="AD544" s="192" t="s">
        <v>85</v>
      </c>
      <c r="AE544" s="192" t="s">
        <v>85</v>
      </c>
      <c r="AF544" s="192" t="s">
        <v>85</v>
      </c>
      <c r="AG544" s="192" t="s">
        <v>85</v>
      </c>
      <c r="AH544" s="192" t="s">
        <v>85</v>
      </c>
      <c r="AI544" s="192" t="s">
        <v>85</v>
      </c>
      <c r="AJ544" s="192">
        <v>0</v>
      </c>
      <c r="AK544" s="192">
        <v>0</v>
      </c>
      <c r="AL544" s="192">
        <f>0.1*$AL$2</f>
        <v>0.25</v>
      </c>
      <c r="AM544" s="192">
        <f>AM539</f>
        <v>2.7E-2</v>
      </c>
      <c r="AN544" s="192">
        <f>ROUNDUP(AN539/3,0)</f>
        <v>2</v>
      </c>
      <c r="AQ544" s="195">
        <f>AM544*I544*0.1+AL544</f>
        <v>0.2639725</v>
      </c>
      <c r="AR544" s="195">
        <f t="shared" si="943"/>
        <v>2.6397250000000001E-2</v>
      </c>
      <c r="AS544" s="196">
        <f t="shared" si="944"/>
        <v>0</v>
      </c>
      <c r="AT544" s="196">
        <f t="shared" si="945"/>
        <v>7.2592437499999996E-2</v>
      </c>
      <c r="AU544" s="195">
        <f>1333*J543*POWER(10,-6)</f>
        <v>2.9992499999999998E-5</v>
      </c>
      <c r="AV544" s="196">
        <f t="shared" si="942"/>
        <v>0.36299218</v>
      </c>
      <c r="AW544" s="197">
        <f t="shared" si="946"/>
        <v>0</v>
      </c>
      <c r="AX544" s="197">
        <f t="shared" si="947"/>
        <v>0</v>
      </c>
      <c r="AY544" s="197">
        <f t="shared" si="948"/>
        <v>1.8621498834000003E-5</v>
      </c>
    </row>
    <row r="545" spans="1:60" s="192" customFormat="1" ht="42.6" thickBot="1" x14ac:dyDescent="0.35">
      <c r="A545" s="48" t="s">
        <v>979</v>
      </c>
      <c r="B545" s="332" t="s">
        <v>430</v>
      </c>
      <c r="C545" s="184" t="s">
        <v>205</v>
      </c>
      <c r="D545" s="185" t="s">
        <v>60</v>
      </c>
      <c r="E545" s="186">
        <v>9.9999999999999995E-7</v>
      </c>
      <c r="F545" s="183">
        <v>1</v>
      </c>
      <c r="G545" s="182">
        <v>0.1</v>
      </c>
      <c r="H545" s="187">
        <f t="shared" ref="H545:H550" si="950">E545*F545*G545</f>
        <v>9.9999999999999995E-8</v>
      </c>
      <c r="I545" s="188">
        <v>10.88</v>
      </c>
      <c r="J545" s="189">
        <f>I545</f>
        <v>10.88</v>
      </c>
      <c r="K545" s="190" t="s">
        <v>184</v>
      </c>
      <c r="L545" s="191">
        <f>I545*20</f>
        <v>217.60000000000002</v>
      </c>
      <c r="M545" s="192" t="str">
        <f t="shared" ref="M545:N550" si="951">A545</f>
        <v>С544</v>
      </c>
      <c r="N545" s="192" t="str">
        <f t="shared" si="951"/>
        <v>Ёмкость для уловленного нефтепродукта поз. Е-001
Рег. №ТО-94,
Заводской № 776555816-1500313,</v>
      </c>
      <c r="O545" s="192" t="str">
        <f t="shared" ref="O545:O550" si="952">D545</f>
        <v>Полное-пожар</v>
      </c>
      <c r="P545" s="192">
        <v>16.399999999999999</v>
      </c>
      <c r="Q545" s="192">
        <v>22.4</v>
      </c>
      <c r="R545" s="192">
        <v>31.3</v>
      </c>
      <c r="S545" s="192">
        <v>57.4</v>
      </c>
      <c r="T545" s="192" t="s">
        <v>85</v>
      </c>
      <c r="U545" s="192" t="s">
        <v>85</v>
      </c>
      <c r="V545" s="192" t="s">
        <v>85</v>
      </c>
      <c r="W545" s="192" t="s">
        <v>85</v>
      </c>
      <c r="X545" s="192" t="s">
        <v>85</v>
      </c>
      <c r="Y545" s="192" t="s">
        <v>85</v>
      </c>
      <c r="Z545" s="192" t="s">
        <v>85</v>
      </c>
      <c r="AA545" s="192" t="s">
        <v>85</v>
      </c>
      <c r="AB545" s="192" t="s">
        <v>85</v>
      </c>
      <c r="AC545" s="192" t="s">
        <v>85</v>
      </c>
      <c r="AD545" s="192" t="s">
        <v>85</v>
      </c>
      <c r="AE545" s="192" t="s">
        <v>85</v>
      </c>
      <c r="AF545" s="192" t="s">
        <v>85</v>
      </c>
      <c r="AG545" s="192" t="s">
        <v>85</v>
      </c>
      <c r="AH545" s="192" t="s">
        <v>85</v>
      </c>
      <c r="AI545" s="192" t="s">
        <v>85</v>
      </c>
      <c r="AJ545" s="193">
        <v>1</v>
      </c>
      <c r="AK545" s="193">
        <v>2</v>
      </c>
      <c r="AL545" s="194">
        <v>3.3</v>
      </c>
      <c r="AM545" s="194">
        <v>2.7E-2</v>
      </c>
      <c r="AN545" s="194">
        <v>4</v>
      </c>
      <c r="AQ545" s="195">
        <f>AM545*I545+AL545</f>
        <v>3.5937599999999996</v>
      </c>
      <c r="AR545" s="195">
        <f>0.1*AQ545</f>
        <v>0.35937599999999997</v>
      </c>
      <c r="AS545" s="196">
        <f>AJ545*3+0.25*AK545</f>
        <v>3.5</v>
      </c>
      <c r="AT545" s="196">
        <f>SUM(AQ545:AS545)/4</f>
        <v>1.8632839999999999</v>
      </c>
      <c r="AU545" s="195">
        <f>10068.2*J545*POWER(10,-6)</f>
        <v>0.10954201600000001</v>
      </c>
      <c r="AV545" s="196">
        <f t="shared" ref="AV545:AV550" si="953">AU545+AT545+AS545+AR545+AQ545</f>
        <v>9.4259620159999997</v>
      </c>
      <c r="AW545" s="197">
        <f>AJ545*H545</f>
        <v>9.9999999999999995E-8</v>
      </c>
      <c r="AX545" s="197">
        <f>H545*AK545</f>
        <v>1.9999999999999999E-7</v>
      </c>
      <c r="AY545" s="197">
        <f>H545*AV545</f>
        <v>9.4259620159999988E-7</v>
      </c>
    </row>
    <row r="546" spans="1:60" s="192" customFormat="1" ht="15" thickBot="1" x14ac:dyDescent="0.35">
      <c r="A546" s="48" t="s">
        <v>980</v>
      </c>
      <c r="B546" s="182" t="str">
        <f>B545</f>
        <v>Ёмкость для уловленного нефтепродукта поз. Е-001
Рег. №ТО-94,
Заводской № 776555816-1500313,</v>
      </c>
      <c r="C546" s="184" t="s">
        <v>206</v>
      </c>
      <c r="D546" s="185" t="s">
        <v>63</v>
      </c>
      <c r="E546" s="198">
        <f>E545</f>
        <v>9.9999999999999995E-7</v>
      </c>
      <c r="F546" s="199">
        <v>6</v>
      </c>
      <c r="G546" s="182">
        <v>0.18000000000000002</v>
      </c>
      <c r="H546" s="187">
        <f t="shared" si="950"/>
        <v>1.0800000000000002E-6</v>
      </c>
      <c r="I546" s="200">
        <f>I545</f>
        <v>10.88</v>
      </c>
      <c r="J546" s="201">
        <v>0.15</v>
      </c>
      <c r="K546" s="190" t="s">
        <v>185</v>
      </c>
      <c r="L546" s="191">
        <v>0</v>
      </c>
      <c r="M546" s="192" t="str">
        <f t="shared" si="951"/>
        <v>С545</v>
      </c>
      <c r="N546" s="192" t="str">
        <f t="shared" si="951"/>
        <v>Ёмкость для уловленного нефтепродукта поз. Е-001
Рег. №ТО-94,
Заводской № 776555816-1500313,</v>
      </c>
      <c r="O546" s="192" t="str">
        <f t="shared" si="952"/>
        <v>Полное-взрыв</v>
      </c>
      <c r="P546" s="192" t="s">
        <v>85</v>
      </c>
      <c r="Q546" s="192" t="s">
        <v>85</v>
      </c>
      <c r="R546" s="192" t="s">
        <v>85</v>
      </c>
      <c r="S546" s="192" t="s">
        <v>85</v>
      </c>
      <c r="T546" s="192">
        <v>0</v>
      </c>
      <c r="U546" s="192">
        <v>0</v>
      </c>
      <c r="V546" s="192">
        <v>49.6</v>
      </c>
      <c r="W546" s="192">
        <v>134.1</v>
      </c>
      <c r="X546" s="192">
        <v>230.1</v>
      </c>
      <c r="Y546" s="192" t="s">
        <v>85</v>
      </c>
      <c r="Z546" s="192" t="s">
        <v>85</v>
      </c>
      <c r="AA546" s="192" t="s">
        <v>85</v>
      </c>
      <c r="AB546" s="192" t="s">
        <v>85</v>
      </c>
      <c r="AC546" s="192" t="s">
        <v>85</v>
      </c>
      <c r="AD546" s="192" t="s">
        <v>85</v>
      </c>
      <c r="AE546" s="192" t="s">
        <v>85</v>
      </c>
      <c r="AF546" s="192" t="s">
        <v>85</v>
      </c>
      <c r="AG546" s="192" t="s">
        <v>85</v>
      </c>
      <c r="AH546" s="192" t="s">
        <v>85</v>
      </c>
      <c r="AI546" s="192" t="s">
        <v>85</v>
      </c>
      <c r="AJ546" s="193">
        <v>2</v>
      </c>
      <c r="AK546" s="193">
        <v>2</v>
      </c>
      <c r="AL546" s="192">
        <f>AL545</f>
        <v>3.3</v>
      </c>
      <c r="AM546" s="192">
        <f>AM545</f>
        <v>2.7E-2</v>
      </c>
      <c r="AN546" s="192">
        <f>AN545</f>
        <v>4</v>
      </c>
      <c r="AQ546" s="195">
        <f>AM546*I546+AL546</f>
        <v>3.5937599999999996</v>
      </c>
      <c r="AR546" s="195">
        <f t="shared" ref="AR546:AR550" si="954">0.1*AQ546</f>
        <v>0.35937599999999997</v>
      </c>
      <c r="AS546" s="196">
        <f t="shared" ref="AS546:AS550" si="955">AJ546*3+0.25*AK546</f>
        <v>6.5</v>
      </c>
      <c r="AT546" s="196">
        <f t="shared" ref="AT546:AT550" si="956">SUM(AQ546:AS546)/4</f>
        <v>2.6132840000000002</v>
      </c>
      <c r="AU546" s="195">
        <f>10068.2*J546*POWER(10,-6)*10</f>
        <v>1.5102299999999999E-2</v>
      </c>
      <c r="AV546" s="196">
        <f t="shared" si="953"/>
        <v>13.0815223</v>
      </c>
      <c r="AW546" s="197">
        <f t="shared" ref="AW546:AW550" si="957">AJ546*H546</f>
        <v>2.1600000000000005E-6</v>
      </c>
      <c r="AX546" s="197">
        <f t="shared" ref="AX546:AX550" si="958">H546*AK546</f>
        <v>2.1600000000000005E-6</v>
      </c>
      <c r="AY546" s="197">
        <f t="shared" ref="AY546:AY550" si="959">H546*AV546</f>
        <v>1.4128044084000003E-5</v>
      </c>
    </row>
    <row r="547" spans="1:60" s="192" customFormat="1" x14ac:dyDescent="0.3">
      <c r="A547" s="48" t="s">
        <v>981</v>
      </c>
      <c r="B547" s="182" t="str">
        <f>B545</f>
        <v>Ёмкость для уловленного нефтепродукта поз. Е-001
Рег. №ТО-94,
Заводской № 776555816-1500313,</v>
      </c>
      <c r="C547" s="184" t="s">
        <v>207</v>
      </c>
      <c r="D547" s="185" t="s">
        <v>61</v>
      </c>
      <c r="E547" s="198">
        <f>E545</f>
        <v>9.9999999999999995E-7</v>
      </c>
      <c r="F547" s="199">
        <f>F545</f>
        <v>1</v>
      </c>
      <c r="G547" s="182">
        <v>0.72000000000000008</v>
      </c>
      <c r="H547" s="187">
        <f t="shared" si="950"/>
        <v>7.2000000000000009E-7</v>
      </c>
      <c r="I547" s="200">
        <f>I545</f>
        <v>10.88</v>
      </c>
      <c r="J547" s="202">
        <v>0</v>
      </c>
      <c r="K547" s="190" t="s">
        <v>186</v>
      </c>
      <c r="L547" s="191">
        <v>0</v>
      </c>
      <c r="M547" s="192" t="str">
        <f t="shared" si="951"/>
        <v>С546</v>
      </c>
      <c r="N547" s="192" t="str">
        <f t="shared" si="951"/>
        <v>Ёмкость для уловленного нефтепродукта поз. Е-001
Рег. №ТО-94,
Заводской № 776555816-1500313,</v>
      </c>
      <c r="O547" s="192" t="str">
        <f t="shared" si="952"/>
        <v>Полное-ликвидация</v>
      </c>
      <c r="P547" s="192" t="s">
        <v>85</v>
      </c>
      <c r="Q547" s="192" t="s">
        <v>85</v>
      </c>
      <c r="R547" s="192" t="s">
        <v>85</v>
      </c>
      <c r="S547" s="192" t="s">
        <v>85</v>
      </c>
      <c r="T547" s="192" t="s">
        <v>85</v>
      </c>
      <c r="U547" s="192" t="s">
        <v>85</v>
      </c>
      <c r="V547" s="192" t="s">
        <v>85</v>
      </c>
      <c r="W547" s="192" t="s">
        <v>85</v>
      </c>
      <c r="X547" s="192" t="s">
        <v>85</v>
      </c>
      <c r="Y547" s="192" t="s">
        <v>85</v>
      </c>
      <c r="Z547" s="192" t="s">
        <v>85</v>
      </c>
      <c r="AA547" s="192" t="s">
        <v>85</v>
      </c>
      <c r="AB547" s="192" t="s">
        <v>85</v>
      </c>
      <c r="AC547" s="192" t="s">
        <v>85</v>
      </c>
      <c r="AD547" s="192" t="s">
        <v>85</v>
      </c>
      <c r="AE547" s="192" t="s">
        <v>85</v>
      </c>
      <c r="AF547" s="192" t="s">
        <v>85</v>
      </c>
      <c r="AG547" s="192" t="s">
        <v>85</v>
      </c>
      <c r="AH547" s="192" t="s">
        <v>85</v>
      </c>
      <c r="AI547" s="192" t="s">
        <v>85</v>
      </c>
      <c r="AJ547" s="192">
        <v>0</v>
      </c>
      <c r="AK547" s="192">
        <v>0</v>
      </c>
      <c r="AL547" s="192">
        <f>AL545</f>
        <v>3.3</v>
      </c>
      <c r="AM547" s="192">
        <f>AM545</f>
        <v>2.7E-2</v>
      </c>
      <c r="AN547" s="192">
        <f>AN545</f>
        <v>4</v>
      </c>
      <c r="AQ547" s="195">
        <f>AM547*I547*0.1+AL547</f>
        <v>3.3293759999999999</v>
      </c>
      <c r="AR547" s="195">
        <f t="shared" si="954"/>
        <v>0.3329376</v>
      </c>
      <c r="AS547" s="196">
        <f t="shared" si="955"/>
        <v>0</v>
      </c>
      <c r="AT547" s="196">
        <f t="shared" si="956"/>
        <v>0.91557840000000001</v>
      </c>
      <c r="AU547" s="195">
        <f>1333*J546*POWER(10,-6)</f>
        <v>1.9994999999999998E-4</v>
      </c>
      <c r="AV547" s="196">
        <f t="shared" si="953"/>
        <v>4.5780919500000001</v>
      </c>
      <c r="AW547" s="197">
        <f t="shared" si="957"/>
        <v>0</v>
      </c>
      <c r="AX547" s="197">
        <f t="shared" si="958"/>
        <v>0</v>
      </c>
      <c r="AY547" s="197">
        <f t="shared" si="959"/>
        <v>3.2962262040000005E-6</v>
      </c>
    </row>
    <row r="548" spans="1:60" s="192" customFormat="1" x14ac:dyDescent="0.3">
      <c r="A548" s="48" t="s">
        <v>982</v>
      </c>
      <c r="B548" s="182" t="str">
        <f>B545</f>
        <v>Ёмкость для уловленного нефтепродукта поз. Е-001
Рег. №ТО-94,
Заводской № 776555816-1500313,</v>
      </c>
      <c r="C548" s="184" t="s">
        <v>208</v>
      </c>
      <c r="D548" s="185" t="s">
        <v>86</v>
      </c>
      <c r="E548" s="186">
        <v>1.0000000000000001E-5</v>
      </c>
      <c r="F548" s="199">
        <f>F545</f>
        <v>1</v>
      </c>
      <c r="G548" s="182">
        <v>0.1</v>
      </c>
      <c r="H548" s="187">
        <f t="shared" si="950"/>
        <v>1.0000000000000002E-6</v>
      </c>
      <c r="I548" s="200">
        <f>0.15*I545</f>
        <v>1.6320000000000001</v>
      </c>
      <c r="J548" s="189">
        <f>I548</f>
        <v>1.6320000000000001</v>
      </c>
      <c r="K548" s="203" t="s">
        <v>188</v>
      </c>
      <c r="L548" s="204">
        <v>45390</v>
      </c>
      <c r="M548" s="192" t="str">
        <f t="shared" si="951"/>
        <v>С547</v>
      </c>
      <c r="N548" s="192" t="str">
        <f t="shared" si="951"/>
        <v>Ёмкость для уловленного нефтепродукта поз. Е-001
Рег. №ТО-94,
Заводской № 776555816-1500313,</v>
      </c>
      <c r="O548" s="192" t="str">
        <f t="shared" si="952"/>
        <v>Частичное-пожар</v>
      </c>
      <c r="P548" s="192">
        <v>12.4</v>
      </c>
      <c r="Q548" s="192">
        <v>15.7</v>
      </c>
      <c r="R548" s="192">
        <v>20.399999999999999</v>
      </c>
      <c r="S548" s="192">
        <v>34.6</v>
      </c>
      <c r="T548" s="192" t="s">
        <v>85</v>
      </c>
      <c r="U548" s="192" t="s">
        <v>85</v>
      </c>
      <c r="V548" s="192" t="s">
        <v>85</v>
      </c>
      <c r="W548" s="192" t="s">
        <v>85</v>
      </c>
      <c r="X548" s="192" t="s">
        <v>85</v>
      </c>
      <c r="Y548" s="192" t="s">
        <v>85</v>
      </c>
      <c r="Z548" s="192" t="s">
        <v>85</v>
      </c>
      <c r="AA548" s="192" t="s">
        <v>85</v>
      </c>
      <c r="AB548" s="192" t="s">
        <v>85</v>
      </c>
      <c r="AC548" s="192" t="s">
        <v>85</v>
      </c>
      <c r="AD548" s="192" t="s">
        <v>85</v>
      </c>
      <c r="AE548" s="192" t="s">
        <v>85</v>
      </c>
      <c r="AF548" s="192" t="s">
        <v>85</v>
      </c>
      <c r="AG548" s="192" t="s">
        <v>85</v>
      </c>
      <c r="AH548" s="192" t="s">
        <v>85</v>
      </c>
      <c r="AI548" s="192" t="s">
        <v>85</v>
      </c>
      <c r="AJ548" s="192">
        <v>0</v>
      </c>
      <c r="AK548" s="192">
        <v>2</v>
      </c>
      <c r="AL548" s="192">
        <f>0.1*$AL$2</f>
        <v>0.25</v>
      </c>
      <c r="AM548" s="192">
        <f>AM545</f>
        <v>2.7E-2</v>
      </c>
      <c r="AN548" s="192">
        <f>ROUNDUP(AN545/3,0)</f>
        <v>2</v>
      </c>
      <c r="AQ548" s="195">
        <f>AM548*I548+AL548</f>
        <v>0.29406399999999999</v>
      </c>
      <c r="AR548" s="195">
        <f t="shared" si="954"/>
        <v>2.9406399999999999E-2</v>
      </c>
      <c r="AS548" s="196">
        <f t="shared" si="955"/>
        <v>0.5</v>
      </c>
      <c r="AT548" s="196">
        <f t="shared" si="956"/>
        <v>0.20586759999999998</v>
      </c>
      <c r="AU548" s="195">
        <f>10068.2*J548*POWER(10,-6)</f>
        <v>1.6431302400000004E-2</v>
      </c>
      <c r="AV548" s="196">
        <f t="shared" si="953"/>
        <v>1.0457693024000001</v>
      </c>
      <c r="AW548" s="197">
        <f t="shared" si="957"/>
        <v>0</v>
      </c>
      <c r="AX548" s="197">
        <f t="shared" si="958"/>
        <v>2.0000000000000003E-6</v>
      </c>
      <c r="AY548" s="197">
        <f t="shared" si="959"/>
        <v>1.0457693024000003E-6</v>
      </c>
    </row>
    <row r="549" spans="1:60" s="192" customFormat="1" x14ac:dyDescent="0.3">
      <c r="A549" s="48" t="s">
        <v>983</v>
      </c>
      <c r="B549" s="182" t="str">
        <f>B545</f>
        <v>Ёмкость для уловленного нефтепродукта поз. Е-001
Рег. №ТО-94,
Заводской № 776555816-1500313,</v>
      </c>
      <c r="C549" s="184" t="s">
        <v>209</v>
      </c>
      <c r="D549" s="185" t="s">
        <v>174</v>
      </c>
      <c r="E549" s="198">
        <f>E548</f>
        <v>1.0000000000000001E-5</v>
      </c>
      <c r="F549" s="199">
        <f>F545</f>
        <v>1</v>
      </c>
      <c r="G549" s="182">
        <v>4.5000000000000005E-2</v>
      </c>
      <c r="H549" s="187">
        <f t="shared" si="950"/>
        <v>4.5000000000000009E-7</v>
      </c>
      <c r="I549" s="200">
        <f>0.15*I545</f>
        <v>1.6320000000000001</v>
      </c>
      <c r="J549" s="189">
        <f>0.15*J546</f>
        <v>2.2499999999999999E-2</v>
      </c>
      <c r="K549" s="203" t="s">
        <v>189</v>
      </c>
      <c r="L549" s="204">
        <v>3</v>
      </c>
      <c r="M549" s="192" t="str">
        <f t="shared" si="951"/>
        <v>С548</v>
      </c>
      <c r="N549" s="192" t="str">
        <f t="shared" si="951"/>
        <v>Ёмкость для уловленного нефтепродукта поз. Е-001
Рег. №ТО-94,
Заводской № 776555816-1500313,</v>
      </c>
      <c r="O549" s="192" t="str">
        <f t="shared" si="952"/>
        <v>Частичное-пожар-вспышка</v>
      </c>
      <c r="P549" s="192" t="s">
        <v>85</v>
      </c>
      <c r="Q549" s="192" t="s">
        <v>85</v>
      </c>
      <c r="R549" s="192" t="s">
        <v>85</v>
      </c>
      <c r="S549" s="192" t="s">
        <v>85</v>
      </c>
      <c r="T549" s="192" t="s">
        <v>85</v>
      </c>
      <c r="U549" s="192" t="s">
        <v>85</v>
      </c>
      <c r="V549" s="192" t="s">
        <v>85</v>
      </c>
      <c r="W549" s="192" t="s">
        <v>85</v>
      </c>
      <c r="X549" s="192" t="s">
        <v>85</v>
      </c>
      <c r="Y549" s="192" t="s">
        <v>85</v>
      </c>
      <c r="Z549" s="192" t="s">
        <v>85</v>
      </c>
      <c r="AA549" s="192">
        <v>9.58</v>
      </c>
      <c r="AB549" s="192">
        <v>11.5</v>
      </c>
      <c r="AC549" s="192" t="s">
        <v>85</v>
      </c>
      <c r="AD549" s="192" t="s">
        <v>85</v>
      </c>
      <c r="AE549" s="192" t="s">
        <v>85</v>
      </c>
      <c r="AF549" s="192" t="s">
        <v>85</v>
      </c>
      <c r="AG549" s="192" t="s">
        <v>85</v>
      </c>
      <c r="AH549" s="192" t="s">
        <v>85</v>
      </c>
      <c r="AI549" s="192" t="s">
        <v>85</v>
      </c>
      <c r="AJ549" s="192">
        <v>0</v>
      </c>
      <c r="AK549" s="192">
        <v>1</v>
      </c>
      <c r="AL549" s="192">
        <f>0.1*$AL$2</f>
        <v>0.25</v>
      </c>
      <c r="AM549" s="192">
        <f>AM545</f>
        <v>2.7E-2</v>
      </c>
      <c r="AN549" s="192">
        <f>ROUNDUP(AN545/3,0)</f>
        <v>2</v>
      </c>
      <c r="AQ549" s="195">
        <f t="shared" ref="AQ549" si="960">AM549*I549+AL549</f>
        <v>0.29406399999999999</v>
      </c>
      <c r="AR549" s="195">
        <f t="shared" si="954"/>
        <v>2.9406399999999999E-2</v>
      </c>
      <c r="AS549" s="196">
        <f t="shared" si="955"/>
        <v>0.25</v>
      </c>
      <c r="AT549" s="196">
        <f t="shared" si="956"/>
        <v>0.14336759999999998</v>
      </c>
      <c r="AU549" s="195">
        <f>10068.2*J549*POWER(10,-6)*10</f>
        <v>2.2653450000000002E-3</v>
      </c>
      <c r="AV549" s="196">
        <f t="shared" si="953"/>
        <v>0.71910334499999995</v>
      </c>
      <c r="AW549" s="197">
        <f t="shared" si="957"/>
        <v>0</v>
      </c>
      <c r="AX549" s="197">
        <f t="shared" si="958"/>
        <v>4.5000000000000009E-7</v>
      </c>
      <c r="AY549" s="197">
        <f t="shared" si="959"/>
        <v>3.2359650525000001E-7</v>
      </c>
    </row>
    <row r="550" spans="1:60" s="192" customFormat="1" ht="15" thickBot="1" x14ac:dyDescent="0.35">
      <c r="A550" s="48" t="s">
        <v>984</v>
      </c>
      <c r="B550" s="182" t="str">
        <f>B545</f>
        <v>Ёмкость для уловленного нефтепродукта поз. Е-001
Рег. №ТО-94,
Заводской № 776555816-1500313,</v>
      </c>
      <c r="C550" s="184" t="s">
        <v>210</v>
      </c>
      <c r="D550" s="185" t="s">
        <v>62</v>
      </c>
      <c r="E550" s="198">
        <f>E548</f>
        <v>1.0000000000000001E-5</v>
      </c>
      <c r="F550" s="199">
        <f>F545</f>
        <v>1</v>
      </c>
      <c r="G550" s="182">
        <v>0.85499999999999998</v>
      </c>
      <c r="H550" s="187">
        <f t="shared" si="950"/>
        <v>8.5500000000000011E-6</v>
      </c>
      <c r="I550" s="200">
        <f>0.15*I545</f>
        <v>1.6320000000000001</v>
      </c>
      <c r="J550" s="202">
        <v>0</v>
      </c>
      <c r="K550" s="205" t="s">
        <v>200</v>
      </c>
      <c r="L550" s="205">
        <v>9</v>
      </c>
      <c r="M550" s="192" t="str">
        <f t="shared" si="951"/>
        <v>С549</v>
      </c>
      <c r="N550" s="192" t="str">
        <f t="shared" si="951"/>
        <v>Ёмкость для уловленного нефтепродукта поз. Е-001
Рег. №ТО-94,
Заводской № 776555816-1500313,</v>
      </c>
      <c r="O550" s="192" t="str">
        <f t="shared" si="952"/>
        <v>Частичное-ликвидация</v>
      </c>
      <c r="P550" s="192" t="s">
        <v>85</v>
      </c>
      <c r="Q550" s="192" t="s">
        <v>85</v>
      </c>
      <c r="R550" s="192" t="s">
        <v>85</v>
      </c>
      <c r="S550" s="192" t="s">
        <v>85</v>
      </c>
      <c r="T550" s="192" t="s">
        <v>85</v>
      </c>
      <c r="U550" s="192" t="s">
        <v>85</v>
      </c>
      <c r="V550" s="192" t="s">
        <v>85</v>
      </c>
      <c r="W550" s="192" t="s">
        <v>85</v>
      </c>
      <c r="X550" s="192" t="s">
        <v>85</v>
      </c>
      <c r="Y550" s="192" t="s">
        <v>85</v>
      </c>
      <c r="Z550" s="192" t="s">
        <v>85</v>
      </c>
      <c r="AA550" s="192" t="s">
        <v>85</v>
      </c>
      <c r="AB550" s="192" t="s">
        <v>85</v>
      </c>
      <c r="AC550" s="192" t="s">
        <v>85</v>
      </c>
      <c r="AD550" s="192" t="s">
        <v>85</v>
      </c>
      <c r="AE550" s="192" t="s">
        <v>85</v>
      </c>
      <c r="AF550" s="192" t="s">
        <v>85</v>
      </c>
      <c r="AG550" s="192" t="s">
        <v>85</v>
      </c>
      <c r="AH550" s="192" t="s">
        <v>85</v>
      </c>
      <c r="AI550" s="192" t="s">
        <v>85</v>
      </c>
      <c r="AJ550" s="192">
        <v>0</v>
      </c>
      <c r="AK550" s="192">
        <v>0</v>
      </c>
      <c r="AL550" s="192">
        <f>0.1*$AL$2</f>
        <v>0.25</v>
      </c>
      <c r="AM550" s="192">
        <f>AM545</f>
        <v>2.7E-2</v>
      </c>
      <c r="AN550" s="192">
        <f>ROUNDUP(AN545/3,0)</f>
        <v>2</v>
      </c>
      <c r="AQ550" s="195">
        <f>AM550*I550*0.1+AL550</f>
        <v>0.25440639999999998</v>
      </c>
      <c r="AR550" s="195">
        <f t="shared" si="954"/>
        <v>2.544064E-2</v>
      </c>
      <c r="AS550" s="196">
        <f t="shared" si="955"/>
        <v>0</v>
      </c>
      <c r="AT550" s="196">
        <f t="shared" si="956"/>
        <v>6.9961759999999998E-2</v>
      </c>
      <c r="AU550" s="195">
        <f>1333*J549*POWER(10,-6)</f>
        <v>2.9992499999999998E-5</v>
      </c>
      <c r="AV550" s="196">
        <f t="shared" si="953"/>
        <v>0.3498387925</v>
      </c>
      <c r="AW550" s="197">
        <f t="shared" si="957"/>
        <v>0</v>
      </c>
      <c r="AX550" s="197">
        <f t="shared" si="958"/>
        <v>0</v>
      </c>
      <c r="AY550" s="197">
        <f t="shared" si="959"/>
        <v>2.9911216758750003E-6</v>
      </c>
    </row>
    <row r="551" spans="1:60" s="241" customFormat="1" ht="18" customHeight="1" x14ac:dyDescent="0.3">
      <c r="A551" s="48" t="s">
        <v>985</v>
      </c>
      <c r="B551" s="330" t="s">
        <v>431</v>
      </c>
      <c r="C551" s="53" t="s">
        <v>421</v>
      </c>
      <c r="D551" s="234" t="s">
        <v>180</v>
      </c>
      <c r="E551" s="166">
        <v>1.0000000000000001E-5</v>
      </c>
      <c r="F551" s="233">
        <v>1</v>
      </c>
      <c r="G551" s="232">
        <v>0.2</v>
      </c>
      <c r="H551" s="236">
        <f>E551*F551*G551</f>
        <v>2.0000000000000003E-6</v>
      </c>
      <c r="I551" s="237">
        <v>2.83</v>
      </c>
      <c r="J551" s="295">
        <f>I551</f>
        <v>2.83</v>
      </c>
      <c r="K551" s="239" t="s">
        <v>184</v>
      </c>
      <c r="L551" s="240">
        <f>I551*30</f>
        <v>84.9</v>
      </c>
      <c r="M551" s="241" t="str">
        <f t="shared" ref="M551:N552" si="961">A551</f>
        <v>С550</v>
      </c>
      <c r="N551" s="241" t="str">
        <f t="shared" si="961"/>
        <v>Вертикальная емкость хранения и расхода серной кислоты поз. Е-002/А
Рег. №ТО-95,
Заводской № 16,</v>
      </c>
      <c r="O551" s="241" t="str">
        <f t="shared" ref="O551:O552" si="962">D551</f>
        <v>Полное-токси</v>
      </c>
      <c r="P551" s="241" t="s">
        <v>85</v>
      </c>
      <c r="Q551" s="241" t="s">
        <v>85</v>
      </c>
      <c r="R551" s="241" t="s">
        <v>85</v>
      </c>
      <c r="S551" s="241" t="s">
        <v>85</v>
      </c>
      <c r="T551" s="241" t="s">
        <v>85</v>
      </c>
      <c r="U551" s="241" t="s">
        <v>85</v>
      </c>
      <c r="V551" s="241" t="s">
        <v>85</v>
      </c>
      <c r="W551" s="241" t="s">
        <v>85</v>
      </c>
      <c r="X551" s="241" t="s">
        <v>85</v>
      </c>
      <c r="Y551" s="241" t="s">
        <v>85</v>
      </c>
      <c r="Z551" s="241" t="s">
        <v>85</v>
      </c>
      <c r="AA551" s="241" t="s">
        <v>85</v>
      </c>
      <c r="AB551" s="241" t="s">
        <v>85</v>
      </c>
      <c r="AC551" s="241" t="s">
        <v>85</v>
      </c>
      <c r="AD551" s="241" t="s">
        <v>85</v>
      </c>
      <c r="AE551" s="241" t="s">
        <v>85</v>
      </c>
      <c r="AF551" s="241" t="s">
        <v>85</v>
      </c>
      <c r="AG551" s="241" t="s">
        <v>85</v>
      </c>
      <c r="AH551" s="241" t="s">
        <v>85</v>
      </c>
      <c r="AI551" s="241">
        <v>101.88000000000001</v>
      </c>
      <c r="AJ551" s="242">
        <v>1</v>
      </c>
      <c r="AK551" s="242">
        <v>2</v>
      </c>
      <c r="AL551" s="243">
        <v>0.32</v>
      </c>
      <c r="AM551" s="243">
        <v>2.7E-2</v>
      </c>
      <c r="AN551" s="243">
        <v>3</v>
      </c>
      <c r="AQ551" s="244">
        <f>AM551*I551+AL551</f>
        <v>0.39641000000000004</v>
      </c>
      <c r="AR551" s="244">
        <f>0.1*AQ551</f>
        <v>3.964100000000001E-2</v>
      </c>
      <c r="AS551" s="245">
        <f>AJ551*3+0.25*AK551</f>
        <v>3.5</v>
      </c>
      <c r="AT551" s="245">
        <f>SUM(AQ551:AS551)/4</f>
        <v>0.98401274999999999</v>
      </c>
      <c r="AU551" s="244">
        <f>10068.2*J551*POWER(10,-6)</f>
        <v>2.8493006000000001E-2</v>
      </c>
      <c r="AV551" s="245">
        <f t="shared" ref="AV551:AV552" si="963">AU551+AT551+AS551+AR551+AQ551</f>
        <v>4.9485567559999994</v>
      </c>
      <c r="AW551" s="246">
        <f>AJ551*H551</f>
        <v>2.0000000000000003E-6</v>
      </c>
      <c r="AX551" s="246">
        <f>H551*AK551</f>
        <v>4.0000000000000007E-6</v>
      </c>
      <c r="AY551" s="246">
        <f>H551*AV551</f>
        <v>9.8971135120000012E-6</v>
      </c>
    </row>
    <row r="552" spans="1:60" s="241" customFormat="1" ht="15" thickBot="1" x14ac:dyDescent="0.35">
      <c r="A552" s="48" t="s">
        <v>986</v>
      </c>
      <c r="B552" s="232" t="str">
        <f>B551</f>
        <v>Вертикальная емкость хранения и расхода серной кислоты поз. Е-002/А
Рег. №ТО-95,
Заводской № 16,</v>
      </c>
      <c r="C552" s="53" t="s">
        <v>442</v>
      </c>
      <c r="D552" s="234" t="s">
        <v>443</v>
      </c>
      <c r="E552" s="166">
        <v>1E-4</v>
      </c>
      <c r="F552" s="248">
        <v>1</v>
      </c>
      <c r="G552" s="232">
        <v>0.8</v>
      </c>
      <c r="H552" s="236">
        <f t="shared" ref="H552" si="964">E552*F552*G552</f>
        <v>8.0000000000000007E-5</v>
      </c>
      <c r="I552" s="249">
        <f>0.2*I551</f>
        <v>0.56600000000000006</v>
      </c>
      <c r="J552" s="295">
        <f>I552</f>
        <v>0.56600000000000006</v>
      </c>
      <c r="K552" s="250" t="s">
        <v>185</v>
      </c>
      <c r="L552" s="251">
        <v>0</v>
      </c>
      <c r="M552" s="241" t="str">
        <f t="shared" si="961"/>
        <v>С551</v>
      </c>
      <c r="N552" s="241" t="str">
        <f t="shared" si="961"/>
        <v>Вертикальная емкость хранения и расхода серной кислоты поз. Е-002/А
Рег. №ТО-95,
Заводской № 16,</v>
      </c>
      <c r="O552" s="241" t="str">
        <f t="shared" si="962"/>
        <v>Частиянон-токси</v>
      </c>
      <c r="P552" s="241" t="s">
        <v>85</v>
      </c>
      <c r="Q552" s="241" t="s">
        <v>85</v>
      </c>
      <c r="R552" s="241" t="s">
        <v>85</v>
      </c>
      <c r="S552" s="241" t="s">
        <v>85</v>
      </c>
      <c r="T552" s="241" t="s">
        <v>85</v>
      </c>
      <c r="U552" s="241" t="s">
        <v>85</v>
      </c>
      <c r="V552" s="241" t="s">
        <v>85</v>
      </c>
      <c r="W552" s="241" t="s">
        <v>85</v>
      </c>
      <c r="X552" s="241" t="s">
        <v>85</v>
      </c>
      <c r="Y552" s="241" t="s">
        <v>85</v>
      </c>
      <c r="Z552" s="241" t="s">
        <v>85</v>
      </c>
      <c r="AA552" s="241" t="s">
        <v>85</v>
      </c>
      <c r="AB552" s="241" t="s">
        <v>85</v>
      </c>
      <c r="AC552" s="241" t="s">
        <v>85</v>
      </c>
      <c r="AD552" s="241" t="s">
        <v>85</v>
      </c>
      <c r="AE552" s="241" t="s">
        <v>85</v>
      </c>
      <c r="AF552" s="241" t="s">
        <v>85</v>
      </c>
      <c r="AG552" s="241" t="s">
        <v>85</v>
      </c>
      <c r="AH552" s="241" t="s">
        <v>85</v>
      </c>
      <c r="AI552" s="241">
        <v>14.15</v>
      </c>
      <c r="AJ552" s="242">
        <v>0</v>
      </c>
      <c r="AK552" s="242">
        <v>2</v>
      </c>
      <c r="AL552" s="241">
        <f>AL551</f>
        <v>0.32</v>
      </c>
      <c r="AM552" s="241">
        <f>AM551</f>
        <v>2.7E-2</v>
      </c>
      <c r="AN552" s="241">
        <f>AN551</f>
        <v>3</v>
      </c>
      <c r="AQ552" s="244">
        <f>AM552*I552+AL552</f>
        <v>0.33528200000000002</v>
      </c>
      <c r="AR552" s="244">
        <f t="shared" ref="AR552" si="965">0.1*AQ552</f>
        <v>3.3528200000000001E-2</v>
      </c>
      <c r="AS552" s="245">
        <f t="shared" ref="AS552" si="966">AJ552*3+0.25*AK552</f>
        <v>0.5</v>
      </c>
      <c r="AT552" s="245">
        <f t="shared" ref="AT552" si="967">SUM(AQ552:AS552)/4</f>
        <v>0.21720254999999999</v>
      </c>
      <c r="AU552" s="244">
        <f>10068.2*J552*POWER(10,-6)*10</f>
        <v>5.6986012000000009E-2</v>
      </c>
      <c r="AV552" s="245">
        <f t="shared" si="963"/>
        <v>1.1429987619999999</v>
      </c>
      <c r="AW552" s="246">
        <f t="shared" ref="AW552" si="968">AJ552*H552</f>
        <v>0</v>
      </c>
      <c r="AX552" s="246">
        <f t="shared" ref="AX552" si="969">H552*AK552</f>
        <v>1.6000000000000001E-4</v>
      </c>
      <c r="AY552" s="246">
        <f t="shared" ref="AY552" si="970">H552*AV552</f>
        <v>9.1439900960000009E-5</v>
      </c>
    </row>
    <row r="553" spans="1:60" ht="15" thickBot="1" x14ac:dyDescent="0.35">
      <c r="A553" s="48" t="s">
        <v>987</v>
      </c>
      <c r="B553" s="311" t="s">
        <v>432</v>
      </c>
      <c r="C553" s="179" t="s">
        <v>168</v>
      </c>
      <c r="D553" s="49" t="s">
        <v>60</v>
      </c>
      <c r="E553" s="166">
        <v>9.9999999999999995E-8</v>
      </c>
      <c r="F553" s="163">
        <v>111</v>
      </c>
      <c r="G553" s="48">
        <v>0.2</v>
      </c>
      <c r="H553" s="50">
        <f>E553*F553*G553</f>
        <v>2.2199999999999999E-6</v>
      </c>
      <c r="I553" s="164">
        <v>0.89600000000000002</v>
      </c>
      <c r="J553" s="162">
        <f>I553</f>
        <v>0.89600000000000002</v>
      </c>
      <c r="K553" s="172" t="s">
        <v>184</v>
      </c>
      <c r="L553" s="177">
        <f>I553*20</f>
        <v>17.920000000000002</v>
      </c>
      <c r="M553" s="92" t="str">
        <f t="shared" ref="M553:N558" si="971">A553</f>
        <v>С552</v>
      </c>
      <c r="N553" s="92" t="str">
        <f t="shared" si="971"/>
        <v>Трубопровод технологических углеводородов Рег. № ТТ-160</v>
      </c>
      <c r="O553" s="92" t="str">
        <f t="shared" ref="O553:O558" si="972">D553</f>
        <v>Полное-пожар</v>
      </c>
      <c r="P553" s="92">
        <v>12</v>
      </c>
      <c r="Q553" s="92">
        <v>15.1</v>
      </c>
      <c r="R553" s="92">
        <v>19.600000000000001</v>
      </c>
      <c r="S553" s="92">
        <v>32.9</v>
      </c>
      <c r="T553" s="92" t="s">
        <v>85</v>
      </c>
      <c r="U553" s="92" t="s">
        <v>85</v>
      </c>
      <c r="V553" s="92" t="s">
        <v>85</v>
      </c>
      <c r="W553" s="92" t="s">
        <v>85</v>
      </c>
      <c r="X553" s="92" t="s">
        <v>85</v>
      </c>
      <c r="Y553" s="92" t="s">
        <v>85</v>
      </c>
      <c r="Z553" s="92" t="s">
        <v>85</v>
      </c>
      <c r="AA553" s="92" t="s">
        <v>85</v>
      </c>
      <c r="AB553" s="92" t="s">
        <v>85</v>
      </c>
      <c r="AC553" s="92" t="s">
        <v>85</v>
      </c>
      <c r="AD553" s="92" t="s">
        <v>85</v>
      </c>
      <c r="AE553" s="92" t="s">
        <v>85</v>
      </c>
      <c r="AF553" s="92" t="s">
        <v>85</v>
      </c>
      <c r="AG553" s="92" t="s">
        <v>85</v>
      </c>
      <c r="AH553" s="92" t="s">
        <v>85</v>
      </c>
      <c r="AI553" t="s">
        <v>85</v>
      </c>
      <c r="AJ553" s="52">
        <v>1</v>
      </c>
      <c r="AK553" s="52">
        <v>2</v>
      </c>
      <c r="AL553" s="165">
        <v>2.5</v>
      </c>
      <c r="AM553" s="165">
        <v>3.5999999999999997E-2</v>
      </c>
      <c r="AN553" s="165">
        <v>10</v>
      </c>
      <c r="AO553" s="92"/>
      <c r="AP553" s="92"/>
      <c r="AQ553" s="93">
        <f>AM553*I553+AL553</f>
        <v>2.5322559999999998</v>
      </c>
      <c r="AR553" s="93">
        <f>0.1*AQ553</f>
        <v>0.2532256</v>
      </c>
      <c r="AS553" s="94">
        <f>AJ553*3+0.25*AK553</f>
        <v>3.5</v>
      </c>
      <c r="AT553" s="94">
        <f>SUM(AQ553:AS553)/4</f>
        <v>1.5713703999999999</v>
      </c>
      <c r="AU553" s="93">
        <f>10068.2*J553*POWER(10,-6)</f>
        <v>9.0211071999999996E-3</v>
      </c>
      <c r="AV553" s="94">
        <f t="shared" ref="AV553:AV558" si="973">AU553+AT553+AS553+AR553+AQ553</f>
        <v>7.8658731072000005</v>
      </c>
      <c r="AW553" s="95">
        <f>AJ553*H553</f>
        <v>2.2199999999999999E-6</v>
      </c>
      <c r="AX553" s="95">
        <f>H553*AK553</f>
        <v>4.4399999999999998E-6</v>
      </c>
      <c r="AY553" s="95">
        <f>H553*AV553</f>
        <v>1.7462238297984E-5</v>
      </c>
      <c r="BB553" s="98">
        <f>SUM(AW553:AW604)</f>
        <v>3.5968159999999989E-5</v>
      </c>
      <c r="BC553" s="98">
        <f>SUM(AX553:AX566)</f>
        <v>1.34544E-4</v>
      </c>
      <c r="BD553" s="98">
        <f>BB553/85</f>
        <v>4.2315482352941163E-7</v>
      </c>
      <c r="BE553" s="98">
        <f>BC553/85</f>
        <v>1.5828705882352943E-6</v>
      </c>
      <c r="BH553" s="3">
        <f>MAX(AV553:AV648)</f>
        <v>9.8284896907999979</v>
      </c>
    </row>
    <row r="554" spans="1:60" ht="15" thickBot="1" x14ac:dyDescent="0.35">
      <c r="A554" s="48" t="s">
        <v>988</v>
      </c>
      <c r="B554" s="48" t="str">
        <f>B553</f>
        <v>Трубопровод технологических углеводородов Рег. № ТТ-160</v>
      </c>
      <c r="C554" s="179" t="s">
        <v>183</v>
      </c>
      <c r="D554" s="49" t="s">
        <v>60</v>
      </c>
      <c r="E554" s="167">
        <f>E553</f>
        <v>9.9999999999999995E-8</v>
      </c>
      <c r="F554" s="168">
        <f>F553</f>
        <v>111</v>
      </c>
      <c r="G554" s="48">
        <v>0.04</v>
      </c>
      <c r="H554" s="50">
        <f t="shared" ref="H554:H558" si="974">E554*F554*G554</f>
        <v>4.4399999999999995E-7</v>
      </c>
      <c r="I554" s="162">
        <f>I553</f>
        <v>0.89600000000000002</v>
      </c>
      <c r="J554" s="162">
        <f>I553</f>
        <v>0.89600000000000002</v>
      </c>
      <c r="K554" s="172" t="s">
        <v>185</v>
      </c>
      <c r="L554" s="177">
        <v>0</v>
      </c>
      <c r="M554" s="92" t="str">
        <f t="shared" si="971"/>
        <v>С553</v>
      </c>
      <c r="N554" s="92" t="str">
        <f t="shared" si="971"/>
        <v>Трубопровод технологических углеводородов Рег. № ТТ-160</v>
      </c>
      <c r="O554" s="92" t="str">
        <f t="shared" si="972"/>
        <v>Полное-пожар</v>
      </c>
      <c r="P554" s="92">
        <v>12</v>
      </c>
      <c r="Q554" s="92">
        <v>15.1</v>
      </c>
      <c r="R554" s="92">
        <v>19.600000000000001</v>
      </c>
      <c r="S554" s="92">
        <v>32.9</v>
      </c>
      <c r="T554" s="92" t="s">
        <v>85</v>
      </c>
      <c r="U554" s="92" t="s">
        <v>85</v>
      </c>
      <c r="V554" s="92" t="s">
        <v>85</v>
      </c>
      <c r="W554" s="92" t="s">
        <v>85</v>
      </c>
      <c r="X554" s="92" t="s">
        <v>85</v>
      </c>
      <c r="Y554" s="92" t="s">
        <v>85</v>
      </c>
      <c r="Z554" s="92" t="s">
        <v>85</v>
      </c>
      <c r="AA554" s="92" t="s">
        <v>85</v>
      </c>
      <c r="AB554" s="92" t="s">
        <v>85</v>
      </c>
      <c r="AC554" s="92" t="s">
        <v>85</v>
      </c>
      <c r="AD554" s="92" t="s">
        <v>85</v>
      </c>
      <c r="AE554" s="92" t="s">
        <v>85</v>
      </c>
      <c r="AF554" s="92" t="s">
        <v>85</v>
      </c>
      <c r="AG554" s="92" t="s">
        <v>85</v>
      </c>
      <c r="AH554" s="92" t="s">
        <v>85</v>
      </c>
      <c r="AI554" t="s">
        <v>85</v>
      </c>
      <c r="AJ554" s="52">
        <v>1</v>
      </c>
      <c r="AK554" s="52">
        <v>2</v>
      </c>
      <c r="AL554" s="92">
        <f>AL553</f>
        <v>2.5</v>
      </c>
      <c r="AM554" s="92">
        <f>AM553</f>
        <v>3.5999999999999997E-2</v>
      </c>
      <c r="AN554" s="92">
        <f>AN553</f>
        <v>10</v>
      </c>
      <c r="AO554" s="92"/>
      <c r="AP554" s="92"/>
      <c r="AQ554" s="93">
        <f>AM554*I554+AL554</f>
        <v>2.5322559999999998</v>
      </c>
      <c r="AR554" s="93">
        <f t="shared" ref="AR554:AR558" si="975">0.1*AQ554</f>
        <v>0.2532256</v>
      </c>
      <c r="AS554" s="94">
        <f t="shared" ref="AS554:AS558" si="976">AJ554*3+0.25*AK554</f>
        <v>3.5</v>
      </c>
      <c r="AT554" s="94">
        <f t="shared" ref="AT554:AT558" si="977">SUM(AQ554:AS554)/4</f>
        <v>1.5713703999999999</v>
      </c>
      <c r="AU554" s="93">
        <f>10068.2*J554*POWER(10,-6)*10</f>
        <v>9.0211072000000003E-2</v>
      </c>
      <c r="AV554" s="94">
        <f t="shared" si="973"/>
        <v>7.9470630720000006</v>
      </c>
      <c r="AW554" s="95">
        <f t="shared" ref="AW554:AW558" si="978">AJ554*H554</f>
        <v>4.4399999999999995E-7</v>
      </c>
      <c r="AX554" s="95">
        <f t="shared" ref="AX554:AX558" si="979">H554*AK554</f>
        <v>8.879999999999999E-7</v>
      </c>
      <c r="AY554" s="95">
        <f t="shared" ref="AY554:AY558" si="980">H554*AV554</f>
        <v>3.528496003968E-6</v>
      </c>
    </row>
    <row r="555" spans="1:60" x14ac:dyDescent="0.3">
      <c r="A555" s="48" t="s">
        <v>989</v>
      </c>
      <c r="B555" s="48" t="str">
        <f>B553</f>
        <v>Трубопровод технологических углеводородов Рег. № ТТ-160</v>
      </c>
      <c r="C555" s="179" t="s">
        <v>170</v>
      </c>
      <c r="D555" s="49" t="s">
        <v>61</v>
      </c>
      <c r="E555" s="167">
        <f>E553</f>
        <v>9.9999999999999995E-8</v>
      </c>
      <c r="F555" s="168">
        <f>F553</f>
        <v>111</v>
      </c>
      <c r="G555" s="48">
        <v>0.76</v>
      </c>
      <c r="H555" s="50">
        <f t="shared" si="974"/>
        <v>8.4359999999999985E-6</v>
      </c>
      <c r="I555" s="162">
        <f>I553</f>
        <v>0.89600000000000002</v>
      </c>
      <c r="J555" s="48">
        <v>0</v>
      </c>
      <c r="K555" s="172" t="s">
        <v>186</v>
      </c>
      <c r="L555" s="177">
        <v>0</v>
      </c>
      <c r="M555" s="92" t="str">
        <f t="shared" si="971"/>
        <v>С554</v>
      </c>
      <c r="N555" s="92" t="str">
        <f t="shared" si="971"/>
        <v>Трубопровод технологических углеводородов Рег. № ТТ-160</v>
      </c>
      <c r="O555" s="92" t="str">
        <f t="shared" si="972"/>
        <v>Полное-ликвидация</v>
      </c>
      <c r="P555" s="92" t="s">
        <v>85</v>
      </c>
      <c r="Q555" s="92" t="s">
        <v>85</v>
      </c>
      <c r="R555" s="92" t="s">
        <v>85</v>
      </c>
      <c r="S555" s="92" t="s">
        <v>85</v>
      </c>
      <c r="T555" s="92" t="s">
        <v>85</v>
      </c>
      <c r="U555" s="92" t="s">
        <v>85</v>
      </c>
      <c r="V555" s="92" t="s">
        <v>85</v>
      </c>
      <c r="W555" s="92" t="s">
        <v>85</v>
      </c>
      <c r="X555" s="92" t="s">
        <v>85</v>
      </c>
      <c r="Y555" s="92" t="s">
        <v>85</v>
      </c>
      <c r="Z555" s="92" t="s">
        <v>85</v>
      </c>
      <c r="AA555" s="92" t="s">
        <v>85</v>
      </c>
      <c r="AB555" s="92" t="s">
        <v>85</v>
      </c>
      <c r="AC555" s="92" t="s">
        <v>85</v>
      </c>
      <c r="AD555" s="92" t="s">
        <v>85</v>
      </c>
      <c r="AE555" s="92" t="s">
        <v>85</v>
      </c>
      <c r="AF555" s="92" t="s">
        <v>85</v>
      </c>
      <c r="AG555" s="92" t="s">
        <v>85</v>
      </c>
      <c r="AH555" s="92" t="s">
        <v>85</v>
      </c>
      <c r="AI555" t="s">
        <v>85</v>
      </c>
      <c r="AJ555" s="92">
        <v>0</v>
      </c>
      <c r="AK555" s="92">
        <v>0</v>
      </c>
      <c r="AL555" s="92">
        <f>AL553</f>
        <v>2.5</v>
      </c>
      <c r="AM555" s="92">
        <f>AM553</f>
        <v>3.5999999999999997E-2</v>
      </c>
      <c r="AN555" s="92">
        <f>AN553</f>
        <v>10</v>
      </c>
      <c r="AO555" s="92"/>
      <c r="AP555" s="92"/>
      <c r="AQ555" s="93">
        <f>AM555*I555*0.1+AL555</f>
        <v>2.5032255999999999</v>
      </c>
      <c r="AR555" s="93">
        <f t="shared" si="975"/>
        <v>0.25032256000000003</v>
      </c>
      <c r="AS555" s="94">
        <f t="shared" si="976"/>
        <v>0</v>
      </c>
      <c r="AT555" s="94">
        <f t="shared" si="977"/>
        <v>0.68838703999999995</v>
      </c>
      <c r="AU555" s="93">
        <f>1333*J554*POWER(10,-6)</f>
        <v>1.1943679999999999E-3</v>
      </c>
      <c r="AV555" s="94">
        <f t="shared" si="973"/>
        <v>3.4431295679999998</v>
      </c>
      <c r="AW555" s="95">
        <f t="shared" si="978"/>
        <v>0</v>
      </c>
      <c r="AX555" s="95">
        <f t="shared" si="979"/>
        <v>0</v>
      </c>
      <c r="AY555" s="95">
        <f t="shared" si="980"/>
        <v>2.9046241035647993E-5</v>
      </c>
    </row>
    <row r="556" spans="1:60" x14ac:dyDescent="0.3">
      <c r="A556" s="48" t="s">
        <v>990</v>
      </c>
      <c r="B556" s="48" t="str">
        <f>B553</f>
        <v>Трубопровод технологических углеводородов Рег. № ТТ-160</v>
      </c>
      <c r="C556" s="179" t="s">
        <v>171</v>
      </c>
      <c r="D556" s="49" t="s">
        <v>86</v>
      </c>
      <c r="E556" s="166">
        <v>4.9999999999999998E-7</v>
      </c>
      <c r="F556" s="168">
        <f>F553</f>
        <v>111</v>
      </c>
      <c r="G556" s="48">
        <v>0.2</v>
      </c>
      <c r="H556" s="50">
        <f t="shared" si="974"/>
        <v>1.11E-5</v>
      </c>
      <c r="I556" s="162">
        <f>0.15*I553</f>
        <v>0.13439999999999999</v>
      </c>
      <c r="J556" s="162">
        <f>I556</f>
        <v>0.13439999999999999</v>
      </c>
      <c r="K556" s="174" t="s">
        <v>188</v>
      </c>
      <c r="L556" s="178">
        <v>45390</v>
      </c>
      <c r="M556" s="92" t="str">
        <f t="shared" si="971"/>
        <v>С555</v>
      </c>
      <c r="N556" s="92" t="str">
        <f t="shared" si="971"/>
        <v>Трубопровод технологических углеводородов Рег. № ТТ-160</v>
      </c>
      <c r="O556" s="92" t="str">
        <f t="shared" si="972"/>
        <v>Частичное-пожар</v>
      </c>
      <c r="P556" s="92">
        <v>6.4</v>
      </c>
      <c r="Q556" s="92">
        <v>7.8</v>
      </c>
      <c r="R556" s="92">
        <v>9.6999999999999993</v>
      </c>
      <c r="S556" s="92">
        <v>15.3</v>
      </c>
      <c r="T556" s="92" t="s">
        <v>85</v>
      </c>
      <c r="U556" s="92" t="s">
        <v>85</v>
      </c>
      <c r="V556" s="92" t="s">
        <v>85</v>
      </c>
      <c r="W556" s="92" t="s">
        <v>85</v>
      </c>
      <c r="X556" s="92" t="s">
        <v>85</v>
      </c>
      <c r="Y556" s="92" t="s">
        <v>85</v>
      </c>
      <c r="Z556" s="92" t="s">
        <v>85</v>
      </c>
      <c r="AA556" s="92" t="s">
        <v>85</v>
      </c>
      <c r="AB556" s="92" t="s">
        <v>85</v>
      </c>
      <c r="AC556" s="92" t="s">
        <v>85</v>
      </c>
      <c r="AD556" s="92" t="s">
        <v>85</v>
      </c>
      <c r="AE556" s="92" t="s">
        <v>85</v>
      </c>
      <c r="AF556" s="92" t="s">
        <v>85</v>
      </c>
      <c r="AG556" s="92" t="s">
        <v>85</v>
      </c>
      <c r="AH556" s="92" t="s">
        <v>85</v>
      </c>
      <c r="AI556" t="s">
        <v>85</v>
      </c>
      <c r="AJ556" s="92">
        <v>0</v>
      </c>
      <c r="AK556" s="92">
        <v>2</v>
      </c>
      <c r="AL556" s="92">
        <f>0.1*$AL$2</f>
        <v>0.25</v>
      </c>
      <c r="AM556" s="92">
        <f>AM553</f>
        <v>3.5999999999999997E-2</v>
      </c>
      <c r="AN556" s="92">
        <f>ROUNDUP(AN553/3,0)</f>
        <v>4</v>
      </c>
      <c r="AO556" s="92"/>
      <c r="AP556" s="92"/>
      <c r="AQ556" s="93">
        <f>AM556*I556+AL556</f>
        <v>0.25483840000000002</v>
      </c>
      <c r="AR556" s="93">
        <f t="shared" si="975"/>
        <v>2.5483840000000004E-2</v>
      </c>
      <c r="AS556" s="94">
        <f t="shared" si="976"/>
        <v>0.5</v>
      </c>
      <c r="AT556" s="94">
        <f t="shared" si="977"/>
        <v>0.19508056000000001</v>
      </c>
      <c r="AU556" s="93">
        <f>10068.2*J556*POWER(10,-6)</f>
        <v>1.3531660799999999E-3</v>
      </c>
      <c r="AV556" s="94">
        <f t="shared" si="973"/>
        <v>0.97675596608000004</v>
      </c>
      <c r="AW556" s="95">
        <f t="shared" si="978"/>
        <v>0</v>
      </c>
      <c r="AX556" s="95">
        <f t="shared" si="979"/>
        <v>2.2200000000000001E-5</v>
      </c>
      <c r="AY556" s="95">
        <f t="shared" si="980"/>
        <v>1.0841991223488001E-5</v>
      </c>
    </row>
    <row r="557" spans="1:60" x14ac:dyDescent="0.3">
      <c r="A557" s="48" t="s">
        <v>991</v>
      </c>
      <c r="B557" s="48" t="str">
        <f>B553</f>
        <v>Трубопровод технологических углеводородов Рег. № ТТ-160</v>
      </c>
      <c r="C557" s="179" t="s">
        <v>199</v>
      </c>
      <c r="D557" s="49" t="s">
        <v>86</v>
      </c>
      <c r="E557" s="167">
        <f>E556</f>
        <v>4.9999999999999998E-7</v>
      </c>
      <c r="F557" s="168">
        <f>F553</f>
        <v>111</v>
      </c>
      <c r="G557" s="48">
        <v>0.04</v>
      </c>
      <c r="H557" s="50">
        <f t="shared" si="974"/>
        <v>2.2199999999999999E-6</v>
      </c>
      <c r="I557" s="162">
        <f>0.15*I553</f>
        <v>0.13439999999999999</v>
      </c>
      <c r="J557" s="162">
        <f>I556</f>
        <v>0.13439999999999999</v>
      </c>
      <c r="K557" s="174" t="s">
        <v>189</v>
      </c>
      <c r="L557" s="178">
        <v>0</v>
      </c>
      <c r="M557" s="92" t="str">
        <f t="shared" si="971"/>
        <v>С556</v>
      </c>
      <c r="N557" s="92" t="str">
        <f t="shared" si="971"/>
        <v>Трубопровод технологических углеводородов Рег. № ТТ-160</v>
      </c>
      <c r="O557" s="92" t="str">
        <f t="shared" si="972"/>
        <v>Частичное-пожар</v>
      </c>
      <c r="P557" s="92">
        <v>6.4</v>
      </c>
      <c r="Q557" s="92">
        <v>7.8</v>
      </c>
      <c r="R557" s="92">
        <v>9.6999999999999993</v>
      </c>
      <c r="S557" s="92">
        <v>15.3</v>
      </c>
      <c r="T557" s="92" t="s">
        <v>85</v>
      </c>
      <c r="U557" s="92" t="s">
        <v>85</v>
      </c>
      <c r="V557" s="92" t="s">
        <v>85</v>
      </c>
      <c r="W557" s="92" t="s">
        <v>85</v>
      </c>
      <c r="X557" s="92" t="s">
        <v>85</v>
      </c>
      <c r="Y557" s="92" t="s">
        <v>85</v>
      </c>
      <c r="Z557" s="92" t="s">
        <v>85</v>
      </c>
      <c r="AA557" s="92" t="s">
        <v>85</v>
      </c>
      <c r="AB557" s="92" t="s">
        <v>85</v>
      </c>
      <c r="AC557" s="92" t="s">
        <v>85</v>
      </c>
      <c r="AD557" s="92" t="s">
        <v>85</v>
      </c>
      <c r="AE557" s="92" t="s">
        <v>85</v>
      </c>
      <c r="AF557" s="92" t="s">
        <v>85</v>
      </c>
      <c r="AG557" s="92" t="s">
        <v>85</v>
      </c>
      <c r="AH557" s="92" t="s">
        <v>85</v>
      </c>
      <c r="AI557" t="s">
        <v>85</v>
      </c>
      <c r="AJ557" s="92">
        <v>0</v>
      </c>
      <c r="AK557" s="92">
        <v>1</v>
      </c>
      <c r="AL557" s="92">
        <f t="shared" ref="AL557:AL558" si="981">0.1*$AL$2</f>
        <v>0.25</v>
      </c>
      <c r="AM557" s="92">
        <f>AM553</f>
        <v>3.5999999999999997E-2</v>
      </c>
      <c r="AN557" s="92">
        <f>ROUNDUP(AN553/3,0)</f>
        <v>4</v>
      </c>
      <c r="AO557" s="92"/>
      <c r="AP557" s="92"/>
      <c r="AQ557" s="93">
        <f t="shared" ref="AQ557" si="982">AM557*I557+AL557</f>
        <v>0.25483840000000002</v>
      </c>
      <c r="AR557" s="93">
        <f t="shared" si="975"/>
        <v>2.5483840000000004E-2</v>
      </c>
      <c r="AS557" s="94">
        <f t="shared" si="976"/>
        <v>0.25</v>
      </c>
      <c r="AT557" s="94">
        <f t="shared" si="977"/>
        <v>0.13258056000000001</v>
      </c>
      <c r="AU557" s="93">
        <f>10068.2*J557*POWER(10,-6)*10</f>
        <v>1.3531660799999999E-2</v>
      </c>
      <c r="AV557" s="94">
        <f t="shared" si="973"/>
        <v>0.67643446080000003</v>
      </c>
      <c r="AW557" s="95">
        <f t="shared" si="978"/>
        <v>0</v>
      </c>
      <c r="AX557" s="95">
        <f t="shared" si="979"/>
        <v>2.2199999999999999E-6</v>
      </c>
      <c r="AY557" s="95">
        <f t="shared" si="980"/>
        <v>1.5016845029759999E-6</v>
      </c>
    </row>
    <row r="558" spans="1:60" ht="15" thickBot="1" x14ac:dyDescent="0.35">
      <c r="A558" s="48" t="s">
        <v>992</v>
      </c>
      <c r="B558" s="48" t="str">
        <f>B553</f>
        <v>Трубопровод технологических углеводородов Рег. № ТТ-160</v>
      </c>
      <c r="C558" s="179" t="s">
        <v>173</v>
      </c>
      <c r="D558" s="49" t="s">
        <v>62</v>
      </c>
      <c r="E558" s="167">
        <f>E556</f>
        <v>4.9999999999999998E-7</v>
      </c>
      <c r="F558" s="168">
        <f>F553</f>
        <v>111</v>
      </c>
      <c r="G558" s="48">
        <v>0.76</v>
      </c>
      <c r="H558" s="50">
        <f t="shared" si="974"/>
        <v>4.2179999999999999E-5</v>
      </c>
      <c r="I558" s="162">
        <f>0.15*I553</f>
        <v>0.13439999999999999</v>
      </c>
      <c r="J558" s="48">
        <v>0</v>
      </c>
      <c r="K558" s="175" t="s">
        <v>200</v>
      </c>
      <c r="L558" s="181">
        <v>3</v>
      </c>
      <c r="M558" s="92" t="str">
        <f t="shared" si="971"/>
        <v>С557</v>
      </c>
      <c r="N558" s="92" t="str">
        <f t="shared" si="971"/>
        <v>Трубопровод технологических углеводородов Рег. № ТТ-160</v>
      </c>
      <c r="O558" s="92" t="str">
        <f t="shared" si="972"/>
        <v>Частичное-ликвидация</v>
      </c>
      <c r="P558" s="92" t="s">
        <v>85</v>
      </c>
      <c r="Q558" s="92" t="s">
        <v>85</v>
      </c>
      <c r="R558" s="92" t="s">
        <v>85</v>
      </c>
      <c r="S558" s="92" t="s">
        <v>85</v>
      </c>
      <c r="T558" s="92" t="s">
        <v>85</v>
      </c>
      <c r="U558" s="92" t="s">
        <v>85</v>
      </c>
      <c r="V558" s="92" t="s">
        <v>85</v>
      </c>
      <c r="W558" s="92" t="s">
        <v>85</v>
      </c>
      <c r="X558" s="92" t="s">
        <v>85</v>
      </c>
      <c r="Y558" s="92" t="s">
        <v>85</v>
      </c>
      <c r="Z558" s="92" t="s">
        <v>85</v>
      </c>
      <c r="AA558" s="92" t="s">
        <v>85</v>
      </c>
      <c r="AB558" s="92" t="s">
        <v>85</v>
      </c>
      <c r="AC558" s="92" t="s">
        <v>85</v>
      </c>
      <c r="AD558" s="92" t="s">
        <v>85</v>
      </c>
      <c r="AE558" s="92" t="s">
        <v>85</v>
      </c>
      <c r="AF558" s="92" t="s">
        <v>85</v>
      </c>
      <c r="AG558" s="92" t="s">
        <v>85</v>
      </c>
      <c r="AH558" s="92" t="s">
        <v>85</v>
      </c>
      <c r="AI558" t="s">
        <v>85</v>
      </c>
      <c r="AJ558" s="92">
        <v>0</v>
      </c>
      <c r="AK558" s="92">
        <v>0</v>
      </c>
      <c r="AL558" s="92">
        <f t="shared" si="981"/>
        <v>0.25</v>
      </c>
      <c r="AM558" s="92">
        <f>AM553</f>
        <v>3.5999999999999997E-2</v>
      </c>
      <c r="AN558" s="92">
        <f>ROUNDUP(AN553/3,0)</f>
        <v>4</v>
      </c>
      <c r="AO558" s="92"/>
      <c r="AP558" s="92"/>
      <c r="AQ558" s="93">
        <f>AM558*I558*0.1+AL558</f>
        <v>0.25048384000000001</v>
      </c>
      <c r="AR558" s="93">
        <f t="shared" si="975"/>
        <v>2.5048384000000003E-2</v>
      </c>
      <c r="AS558" s="94">
        <f t="shared" si="976"/>
        <v>0</v>
      </c>
      <c r="AT558" s="94">
        <f t="shared" si="977"/>
        <v>6.8883055999999998E-2</v>
      </c>
      <c r="AU558" s="93">
        <f>1333*J557*POWER(10,-6)</f>
        <v>1.7915519999999997E-4</v>
      </c>
      <c r="AV558" s="94">
        <f t="shared" si="973"/>
        <v>0.34459443519999999</v>
      </c>
      <c r="AW558" s="95">
        <f t="shared" si="978"/>
        <v>0</v>
      </c>
      <c r="AX558" s="95">
        <f t="shared" si="979"/>
        <v>0</v>
      </c>
      <c r="AY558" s="95">
        <f t="shared" si="980"/>
        <v>1.4534993276735999E-5</v>
      </c>
    </row>
    <row r="559" spans="1:60" ht="42.6" thickBot="1" x14ac:dyDescent="0.35">
      <c r="A559" s="48" t="s">
        <v>993</v>
      </c>
      <c r="B559" s="311" t="s">
        <v>433</v>
      </c>
      <c r="C559" s="179" t="s">
        <v>168</v>
      </c>
      <c r="D559" s="49" t="s">
        <v>60</v>
      </c>
      <c r="E559" s="166">
        <v>9.9999999999999995E-8</v>
      </c>
      <c r="F559" s="163">
        <v>369</v>
      </c>
      <c r="G559" s="48">
        <v>0.2</v>
      </c>
      <c r="H559" s="50">
        <f>E559*F559*G559</f>
        <v>7.3799999999999996E-6</v>
      </c>
      <c r="I559" s="164">
        <v>4.6900000000000004</v>
      </c>
      <c r="J559" s="162">
        <f>I559</f>
        <v>4.6900000000000004</v>
      </c>
      <c r="K559" s="172" t="s">
        <v>184</v>
      </c>
      <c r="L559" s="177">
        <f>I559*20</f>
        <v>93.800000000000011</v>
      </c>
      <c r="M559" s="92" t="str">
        <f t="shared" ref="M559:N564" si="983">A559</f>
        <v>С558</v>
      </c>
      <c r="N559" s="92" t="str">
        <f t="shared" si="983"/>
        <v>Трубопровод суспензии
Рег. № ТТ-182, в составе с горячими удвоенными откидными клапанами поз. МЕ-601А/В,</v>
      </c>
      <c r="O559" s="92" t="str">
        <f t="shared" ref="O559:O564" si="984">D559</f>
        <v>Полное-пожар</v>
      </c>
      <c r="P559" s="92">
        <v>14.6</v>
      </c>
      <c r="Q559" s="92">
        <v>19.5</v>
      </c>
      <c r="R559" s="92">
        <v>26.7</v>
      </c>
      <c r="S559" s="92">
        <v>48.3</v>
      </c>
      <c r="T559" s="92" t="s">
        <v>85</v>
      </c>
      <c r="U559" s="92" t="s">
        <v>85</v>
      </c>
      <c r="V559" s="92" t="s">
        <v>85</v>
      </c>
      <c r="W559" s="92" t="s">
        <v>85</v>
      </c>
      <c r="X559" s="92" t="s">
        <v>85</v>
      </c>
      <c r="Y559" s="92" t="s">
        <v>85</v>
      </c>
      <c r="Z559" s="92" t="s">
        <v>85</v>
      </c>
      <c r="AA559" s="92" t="s">
        <v>85</v>
      </c>
      <c r="AB559" s="92" t="s">
        <v>85</v>
      </c>
      <c r="AC559" s="92" t="s">
        <v>85</v>
      </c>
      <c r="AD559" s="92" t="s">
        <v>85</v>
      </c>
      <c r="AE559" s="92" t="s">
        <v>85</v>
      </c>
      <c r="AF559" s="92" t="s">
        <v>85</v>
      </c>
      <c r="AG559" s="92" t="s">
        <v>85</v>
      </c>
      <c r="AH559" s="92" t="s">
        <v>85</v>
      </c>
      <c r="AI559" t="s">
        <v>85</v>
      </c>
      <c r="AJ559" s="52">
        <v>1</v>
      </c>
      <c r="AK559" s="52">
        <v>2</v>
      </c>
      <c r="AL559" s="165">
        <v>2.5</v>
      </c>
      <c r="AM559" s="165">
        <v>3.5999999999999997E-2</v>
      </c>
      <c r="AN559" s="165">
        <v>10</v>
      </c>
      <c r="AO559" s="92"/>
      <c r="AP559" s="92"/>
      <c r="AQ559" s="93">
        <f>AM559*I559+AL559</f>
        <v>2.6688399999999999</v>
      </c>
      <c r="AR559" s="93">
        <f>0.1*AQ559</f>
        <v>0.26688400000000001</v>
      </c>
      <c r="AS559" s="94">
        <f>AJ559*3+0.25*AK559</f>
        <v>3.5</v>
      </c>
      <c r="AT559" s="94">
        <f>SUM(AQ559:AS559)/4</f>
        <v>1.6089310000000001</v>
      </c>
      <c r="AU559" s="93">
        <f>10068.2*J559*POWER(10,-6)</f>
        <v>4.7219858000000003E-2</v>
      </c>
      <c r="AV559" s="94">
        <f t="shared" ref="AV559:AV564" si="985">AU559+AT559+AS559+AR559+AQ559</f>
        <v>8.0918748580000006</v>
      </c>
      <c r="AW559" s="95">
        <f>AJ559*H559</f>
        <v>7.3799999999999996E-6</v>
      </c>
      <c r="AX559" s="95">
        <f>H559*AK559</f>
        <v>1.4759999999999999E-5</v>
      </c>
      <c r="AY559" s="95">
        <f>H559*AV559</f>
        <v>5.9718036452040001E-5</v>
      </c>
    </row>
    <row r="560" spans="1:60" ht="15" thickBot="1" x14ac:dyDescent="0.35">
      <c r="A560" s="48" t="s">
        <v>994</v>
      </c>
      <c r="B560" s="48" t="str">
        <f>B559</f>
        <v>Трубопровод суспензии
Рег. № ТТ-182, в составе с горячими удвоенными откидными клапанами поз. МЕ-601А/В,</v>
      </c>
      <c r="C560" s="179" t="s">
        <v>183</v>
      </c>
      <c r="D560" s="49" t="s">
        <v>60</v>
      </c>
      <c r="E560" s="167">
        <f>E559</f>
        <v>9.9999999999999995E-8</v>
      </c>
      <c r="F560" s="168">
        <f>F559</f>
        <v>369</v>
      </c>
      <c r="G560" s="48">
        <v>0.04</v>
      </c>
      <c r="H560" s="50">
        <f t="shared" ref="H560:H564" si="986">E560*F560*G560</f>
        <v>1.4759999999999999E-6</v>
      </c>
      <c r="I560" s="162">
        <f>I559</f>
        <v>4.6900000000000004</v>
      </c>
      <c r="J560" s="162">
        <f>I559</f>
        <v>4.6900000000000004</v>
      </c>
      <c r="K560" s="172" t="s">
        <v>185</v>
      </c>
      <c r="L560" s="177">
        <v>0</v>
      </c>
      <c r="M560" s="92" t="str">
        <f t="shared" si="983"/>
        <v>С559</v>
      </c>
      <c r="N560" s="92" t="str">
        <f t="shared" si="983"/>
        <v>Трубопровод суспензии
Рег. № ТТ-182, в составе с горячими удвоенными откидными клапанами поз. МЕ-601А/В,</v>
      </c>
      <c r="O560" s="92" t="str">
        <f t="shared" si="984"/>
        <v>Полное-пожар</v>
      </c>
      <c r="P560" s="92">
        <v>14.6</v>
      </c>
      <c r="Q560" s="92">
        <v>19.5</v>
      </c>
      <c r="R560" s="92">
        <v>26.7</v>
      </c>
      <c r="S560" s="92">
        <v>48.3</v>
      </c>
      <c r="T560" s="92" t="s">
        <v>85</v>
      </c>
      <c r="U560" s="92" t="s">
        <v>85</v>
      </c>
      <c r="V560" s="92" t="s">
        <v>85</v>
      </c>
      <c r="W560" s="92" t="s">
        <v>85</v>
      </c>
      <c r="X560" s="92" t="s">
        <v>85</v>
      </c>
      <c r="Y560" s="92" t="s">
        <v>85</v>
      </c>
      <c r="Z560" s="92" t="s">
        <v>85</v>
      </c>
      <c r="AA560" s="92" t="s">
        <v>85</v>
      </c>
      <c r="AB560" s="92" t="s">
        <v>85</v>
      </c>
      <c r="AC560" s="92" t="s">
        <v>85</v>
      </c>
      <c r="AD560" s="92" t="s">
        <v>85</v>
      </c>
      <c r="AE560" s="92" t="s">
        <v>85</v>
      </c>
      <c r="AF560" s="92" t="s">
        <v>85</v>
      </c>
      <c r="AG560" s="92" t="s">
        <v>85</v>
      </c>
      <c r="AH560" s="92" t="s">
        <v>85</v>
      </c>
      <c r="AI560" t="s">
        <v>85</v>
      </c>
      <c r="AJ560" s="52">
        <v>1</v>
      </c>
      <c r="AK560" s="52">
        <v>2</v>
      </c>
      <c r="AL560" s="92">
        <f>AL559</f>
        <v>2.5</v>
      </c>
      <c r="AM560" s="92">
        <f>AM559</f>
        <v>3.5999999999999997E-2</v>
      </c>
      <c r="AN560" s="92">
        <f>AN559</f>
        <v>10</v>
      </c>
      <c r="AO560" s="92"/>
      <c r="AP560" s="92"/>
      <c r="AQ560" s="93">
        <f>AM560*I560+AL560</f>
        <v>2.6688399999999999</v>
      </c>
      <c r="AR560" s="93">
        <f t="shared" ref="AR560:AR564" si="987">0.1*AQ560</f>
        <v>0.26688400000000001</v>
      </c>
      <c r="AS560" s="94">
        <f t="shared" ref="AS560:AS564" si="988">AJ560*3+0.25*AK560</f>
        <v>3.5</v>
      </c>
      <c r="AT560" s="94">
        <f t="shared" ref="AT560:AT564" si="989">SUM(AQ560:AS560)/4</f>
        <v>1.6089310000000001</v>
      </c>
      <c r="AU560" s="93">
        <f>10068.2*J560*POWER(10,-6)*10</f>
        <v>0.47219858000000003</v>
      </c>
      <c r="AV560" s="94">
        <f t="shared" si="985"/>
        <v>8.5168535800000011</v>
      </c>
      <c r="AW560" s="95">
        <f t="shared" ref="AW560:AW564" si="990">AJ560*H560</f>
        <v>1.4759999999999999E-6</v>
      </c>
      <c r="AX560" s="95">
        <f t="shared" ref="AX560:AX564" si="991">H560*AK560</f>
        <v>2.9519999999999999E-6</v>
      </c>
      <c r="AY560" s="95">
        <f t="shared" ref="AY560:AY564" si="992">H560*AV560</f>
        <v>1.2570875884080002E-5</v>
      </c>
    </row>
    <row r="561" spans="1:51" x14ac:dyDescent="0.3">
      <c r="A561" s="48" t="s">
        <v>995</v>
      </c>
      <c r="B561" s="48" t="str">
        <f>B559</f>
        <v>Трубопровод суспензии
Рег. № ТТ-182, в составе с горячими удвоенными откидными клапанами поз. МЕ-601А/В,</v>
      </c>
      <c r="C561" s="179" t="s">
        <v>170</v>
      </c>
      <c r="D561" s="49" t="s">
        <v>61</v>
      </c>
      <c r="E561" s="167">
        <f>E559</f>
        <v>9.9999999999999995E-8</v>
      </c>
      <c r="F561" s="168">
        <f>F559</f>
        <v>369</v>
      </c>
      <c r="G561" s="48">
        <v>0.76</v>
      </c>
      <c r="H561" s="50">
        <f t="shared" si="986"/>
        <v>2.8043999999999998E-5</v>
      </c>
      <c r="I561" s="162">
        <f>I559</f>
        <v>4.6900000000000004</v>
      </c>
      <c r="J561" s="48">
        <v>0</v>
      </c>
      <c r="K561" s="172" t="s">
        <v>186</v>
      </c>
      <c r="L561" s="177">
        <v>0</v>
      </c>
      <c r="M561" s="92" t="str">
        <f t="shared" si="983"/>
        <v>С560</v>
      </c>
      <c r="N561" s="92" t="str">
        <f t="shared" si="983"/>
        <v>Трубопровод суспензии
Рег. № ТТ-182, в составе с горячими удвоенными откидными клапанами поз. МЕ-601А/В,</v>
      </c>
      <c r="O561" s="92" t="str">
        <f t="shared" si="984"/>
        <v>Полное-ликвидация</v>
      </c>
      <c r="P561" s="92" t="s">
        <v>85</v>
      </c>
      <c r="Q561" s="92" t="s">
        <v>85</v>
      </c>
      <c r="R561" s="92" t="s">
        <v>85</v>
      </c>
      <c r="S561" s="92" t="s">
        <v>85</v>
      </c>
      <c r="T561" s="92" t="s">
        <v>85</v>
      </c>
      <c r="U561" s="92" t="s">
        <v>85</v>
      </c>
      <c r="V561" s="92" t="s">
        <v>85</v>
      </c>
      <c r="W561" s="92" t="s">
        <v>85</v>
      </c>
      <c r="X561" s="92" t="s">
        <v>85</v>
      </c>
      <c r="Y561" s="92" t="s">
        <v>85</v>
      </c>
      <c r="Z561" s="92" t="s">
        <v>85</v>
      </c>
      <c r="AA561" s="92" t="s">
        <v>85</v>
      </c>
      <c r="AB561" s="92" t="s">
        <v>85</v>
      </c>
      <c r="AC561" s="92" t="s">
        <v>85</v>
      </c>
      <c r="AD561" s="92" t="s">
        <v>85</v>
      </c>
      <c r="AE561" s="92" t="s">
        <v>85</v>
      </c>
      <c r="AF561" s="92" t="s">
        <v>85</v>
      </c>
      <c r="AG561" s="92" t="s">
        <v>85</v>
      </c>
      <c r="AH561" s="92" t="s">
        <v>85</v>
      </c>
      <c r="AI561" t="s">
        <v>85</v>
      </c>
      <c r="AJ561" s="92">
        <v>0</v>
      </c>
      <c r="AK561" s="92">
        <v>0</v>
      </c>
      <c r="AL561" s="92">
        <f>AL559</f>
        <v>2.5</v>
      </c>
      <c r="AM561" s="92">
        <f>AM559</f>
        <v>3.5999999999999997E-2</v>
      </c>
      <c r="AN561" s="92">
        <f>AN559</f>
        <v>10</v>
      </c>
      <c r="AO561" s="92"/>
      <c r="AP561" s="92"/>
      <c r="AQ561" s="93">
        <f>AM561*I561*0.1+AL561</f>
        <v>2.5168840000000001</v>
      </c>
      <c r="AR561" s="93">
        <f t="shared" si="987"/>
        <v>0.25168840000000003</v>
      </c>
      <c r="AS561" s="94">
        <f t="shared" si="988"/>
        <v>0</v>
      </c>
      <c r="AT561" s="94">
        <f t="shared" si="989"/>
        <v>0.69214310000000001</v>
      </c>
      <c r="AU561" s="93">
        <f>1333*J560*POWER(10,-6)</f>
        <v>6.2517700000000002E-3</v>
      </c>
      <c r="AV561" s="94">
        <f t="shared" si="985"/>
        <v>3.46696727</v>
      </c>
      <c r="AW561" s="95">
        <f t="shared" si="990"/>
        <v>0</v>
      </c>
      <c r="AX561" s="95">
        <f t="shared" si="991"/>
        <v>0</v>
      </c>
      <c r="AY561" s="95">
        <f t="shared" si="992"/>
        <v>9.722763011987999E-5</v>
      </c>
    </row>
    <row r="562" spans="1:51" x14ac:dyDescent="0.3">
      <c r="A562" s="48" t="s">
        <v>996</v>
      </c>
      <c r="B562" s="48" t="str">
        <f>B559</f>
        <v>Трубопровод суспензии
Рег. № ТТ-182, в составе с горячими удвоенными откидными клапанами поз. МЕ-601А/В,</v>
      </c>
      <c r="C562" s="179" t="s">
        <v>171</v>
      </c>
      <c r="D562" s="49" t="s">
        <v>86</v>
      </c>
      <c r="E562" s="166">
        <v>4.9999999999999998E-7</v>
      </c>
      <c r="F562" s="168">
        <f>F559</f>
        <v>369</v>
      </c>
      <c r="G562" s="48">
        <v>0.2</v>
      </c>
      <c r="H562" s="50">
        <f t="shared" si="986"/>
        <v>3.6900000000000002E-5</v>
      </c>
      <c r="I562" s="162">
        <f>0.15*I559</f>
        <v>0.70350000000000001</v>
      </c>
      <c r="J562" s="162">
        <f>I562</f>
        <v>0.70350000000000001</v>
      </c>
      <c r="K562" s="174" t="s">
        <v>188</v>
      </c>
      <c r="L562" s="178">
        <v>45390</v>
      </c>
      <c r="M562" s="92" t="str">
        <f t="shared" si="983"/>
        <v>С561</v>
      </c>
      <c r="N562" s="92" t="str">
        <f t="shared" si="983"/>
        <v>Трубопровод суспензии
Рег. № ТТ-182, в составе с горячими удвоенными откидными клапанами поз. МЕ-601А/В,</v>
      </c>
      <c r="O562" s="92" t="str">
        <f t="shared" si="984"/>
        <v>Частичное-пожар</v>
      </c>
      <c r="P562" s="92">
        <v>10.4</v>
      </c>
      <c r="Q562" s="92">
        <v>12.9</v>
      </c>
      <c r="R562" s="92">
        <v>16.5</v>
      </c>
      <c r="S562" s="92">
        <v>27.1</v>
      </c>
      <c r="T562" s="92" t="s">
        <v>85</v>
      </c>
      <c r="U562" s="92" t="s">
        <v>85</v>
      </c>
      <c r="V562" s="92" t="s">
        <v>85</v>
      </c>
      <c r="W562" s="92" t="s">
        <v>85</v>
      </c>
      <c r="X562" s="92" t="s">
        <v>85</v>
      </c>
      <c r="Y562" s="92" t="s">
        <v>85</v>
      </c>
      <c r="Z562" s="92" t="s">
        <v>85</v>
      </c>
      <c r="AA562" s="92" t="s">
        <v>85</v>
      </c>
      <c r="AB562" s="92" t="s">
        <v>85</v>
      </c>
      <c r="AC562" s="92" t="s">
        <v>85</v>
      </c>
      <c r="AD562" s="92" t="s">
        <v>85</v>
      </c>
      <c r="AE562" s="92" t="s">
        <v>85</v>
      </c>
      <c r="AF562" s="92" t="s">
        <v>85</v>
      </c>
      <c r="AG562" s="92" t="s">
        <v>85</v>
      </c>
      <c r="AH562" s="92" t="s">
        <v>85</v>
      </c>
      <c r="AI562" t="s">
        <v>85</v>
      </c>
      <c r="AJ562" s="92">
        <v>0</v>
      </c>
      <c r="AK562" s="92">
        <v>2</v>
      </c>
      <c r="AL562" s="92">
        <f>0.1*$AL$2</f>
        <v>0.25</v>
      </c>
      <c r="AM562" s="92">
        <f>AM559</f>
        <v>3.5999999999999997E-2</v>
      </c>
      <c r="AN562" s="92">
        <f>ROUNDUP(AN559/3,0)</f>
        <v>4</v>
      </c>
      <c r="AO562" s="92"/>
      <c r="AP562" s="92"/>
      <c r="AQ562" s="93">
        <f>AM562*I562+AL562</f>
        <v>0.27532600000000002</v>
      </c>
      <c r="AR562" s="93">
        <f t="shared" si="987"/>
        <v>2.7532600000000004E-2</v>
      </c>
      <c r="AS562" s="94">
        <f t="shared" si="988"/>
        <v>0.5</v>
      </c>
      <c r="AT562" s="94">
        <f t="shared" si="989"/>
        <v>0.20071464999999999</v>
      </c>
      <c r="AU562" s="93">
        <f>10068.2*J562*POWER(10,-6)</f>
        <v>7.0829787E-3</v>
      </c>
      <c r="AV562" s="94">
        <f t="shared" si="985"/>
        <v>1.0106562287</v>
      </c>
      <c r="AW562" s="95">
        <f t="shared" si="990"/>
        <v>0</v>
      </c>
      <c r="AX562" s="95">
        <f t="shared" si="991"/>
        <v>7.3800000000000005E-5</v>
      </c>
      <c r="AY562" s="95">
        <f t="shared" si="992"/>
        <v>3.7293214839030006E-5</v>
      </c>
    </row>
    <row r="563" spans="1:51" x14ac:dyDescent="0.3">
      <c r="A563" s="48" t="s">
        <v>997</v>
      </c>
      <c r="B563" s="48" t="str">
        <f>B559</f>
        <v>Трубопровод суспензии
Рег. № ТТ-182, в составе с горячими удвоенными откидными клапанами поз. МЕ-601А/В,</v>
      </c>
      <c r="C563" s="179" t="s">
        <v>199</v>
      </c>
      <c r="D563" s="49" t="s">
        <v>86</v>
      </c>
      <c r="E563" s="167">
        <f>E562</f>
        <v>4.9999999999999998E-7</v>
      </c>
      <c r="F563" s="168">
        <f>F559</f>
        <v>369</v>
      </c>
      <c r="G563" s="48">
        <v>0.04</v>
      </c>
      <c r="H563" s="50">
        <f t="shared" si="986"/>
        <v>7.3799999999999996E-6</v>
      </c>
      <c r="I563" s="162">
        <f>0.15*I559</f>
        <v>0.70350000000000001</v>
      </c>
      <c r="J563" s="162">
        <f>I562</f>
        <v>0.70350000000000001</v>
      </c>
      <c r="K563" s="174" t="s">
        <v>189</v>
      </c>
      <c r="L563" s="178">
        <v>0</v>
      </c>
      <c r="M563" s="92" t="str">
        <f t="shared" si="983"/>
        <v>С562</v>
      </c>
      <c r="N563" s="92" t="str">
        <f t="shared" si="983"/>
        <v>Трубопровод суспензии
Рег. № ТТ-182, в составе с горячими удвоенными откидными клапанами поз. МЕ-601А/В,</v>
      </c>
      <c r="O563" s="92" t="str">
        <f t="shared" si="984"/>
        <v>Частичное-пожар</v>
      </c>
      <c r="P563" s="92">
        <v>10.4</v>
      </c>
      <c r="Q563" s="92">
        <v>12.9</v>
      </c>
      <c r="R563" s="92">
        <v>16.5</v>
      </c>
      <c r="S563" s="92">
        <v>27.1</v>
      </c>
      <c r="T563" s="92" t="s">
        <v>85</v>
      </c>
      <c r="U563" s="92" t="s">
        <v>85</v>
      </c>
      <c r="V563" s="92" t="s">
        <v>85</v>
      </c>
      <c r="W563" s="92" t="s">
        <v>85</v>
      </c>
      <c r="X563" s="92" t="s">
        <v>85</v>
      </c>
      <c r="Y563" s="92" t="s">
        <v>85</v>
      </c>
      <c r="Z563" s="92" t="s">
        <v>85</v>
      </c>
      <c r="AA563" s="92" t="s">
        <v>85</v>
      </c>
      <c r="AB563" s="92" t="s">
        <v>85</v>
      </c>
      <c r="AC563" s="92" t="s">
        <v>85</v>
      </c>
      <c r="AD563" s="92" t="s">
        <v>85</v>
      </c>
      <c r="AE563" s="92" t="s">
        <v>85</v>
      </c>
      <c r="AF563" s="92" t="s">
        <v>85</v>
      </c>
      <c r="AG563" s="92" t="s">
        <v>85</v>
      </c>
      <c r="AH563" s="92" t="s">
        <v>85</v>
      </c>
      <c r="AI563" t="s">
        <v>85</v>
      </c>
      <c r="AJ563" s="92">
        <v>0</v>
      </c>
      <c r="AK563" s="92">
        <v>1</v>
      </c>
      <c r="AL563" s="92">
        <f t="shared" ref="AL563:AL564" si="993">0.1*$AL$2</f>
        <v>0.25</v>
      </c>
      <c r="AM563" s="92">
        <f>AM559</f>
        <v>3.5999999999999997E-2</v>
      </c>
      <c r="AN563" s="92">
        <f>ROUNDUP(AN559/3,0)</f>
        <v>4</v>
      </c>
      <c r="AO563" s="92"/>
      <c r="AP563" s="92"/>
      <c r="AQ563" s="93">
        <f t="shared" ref="AQ563" si="994">AM563*I563+AL563</f>
        <v>0.27532600000000002</v>
      </c>
      <c r="AR563" s="93">
        <f t="shared" si="987"/>
        <v>2.7532600000000004E-2</v>
      </c>
      <c r="AS563" s="94">
        <f t="shared" si="988"/>
        <v>0.25</v>
      </c>
      <c r="AT563" s="94">
        <f t="shared" si="989"/>
        <v>0.13821464999999999</v>
      </c>
      <c r="AU563" s="93">
        <f>10068.2*J563*POWER(10,-6)*10</f>
        <v>7.0829787000000005E-2</v>
      </c>
      <c r="AV563" s="94">
        <f t="shared" si="985"/>
        <v>0.76190303699999995</v>
      </c>
      <c r="AW563" s="95">
        <f t="shared" si="990"/>
        <v>0</v>
      </c>
      <c r="AX563" s="95">
        <f t="shared" si="991"/>
        <v>7.3799999999999996E-6</v>
      </c>
      <c r="AY563" s="95">
        <f t="shared" si="992"/>
        <v>5.6228444130599994E-6</v>
      </c>
    </row>
    <row r="564" spans="1:51" ht="15" thickBot="1" x14ac:dyDescent="0.35">
      <c r="A564" s="48" t="s">
        <v>998</v>
      </c>
      <c r="B564" s="48" t="str">
        <f>B559</f>
        <v>Трубопровод суспензии
Рег. № ТТ-182, в составе с горячими удвоенными откидными клапанами поз. МЕ-601А/В,</v>
      </c>
      <c r="C564" s="179" t="s">
        <v>173</v>
      </c>
      <c r="D564" s="49" t="s">
        <v>62</v>
      </c>
      <c r="E564" s="167">
        <f>E562</f>
        <v>4.9999999999999998E-7</v>
      </c>
      <c r="F564" s="168">
        <f>F559</f>
        <v>369</v>
      </c>
      <c r="G564" s="48">
        <v>0.76</v>
      </c>
      <c r="H564" s="50">
        <f t="shared" si="986"/>
        <v>1.4021999999999998E-4</v>
      </c>
      <c r="I564" s="162">
        <f>0.15*I559</f>
        <v>0.70350000000000001</v>
      </c>
      <c r="J564" s="48">
        <v>0</v>
      </c>
      <c r="K564" s="175" t="s">
        <v>200</v>
      </c>
      <c r="L564" s="181">
        <v>3</v>
      </c>
      <c r="M564" s="92" t="str">
        <f t="shared" si="983"/>
        <v>С563</v>
      </c>
      <c r="N564" s="92" t="str">
        <f t="shared" si="983"/>
        <v>Трубопровод суспензии
Рег. № ТТ-182, в составе с горячими удвоенными откидными клапанами поз. МЕ-601А/В,</v>
      </c>
      <c r="O564" s="92" t="str">
        <f t="shared" si="984"/>
        <v>Частичное-ликвидация</v>
      </c>
      <c r="P564" s="92" t="s">
        <v>85</v>
      </c>
      <c r="Q564" s="92" t="s">
        <v>85</v>
      </c>
      <c r="R564" s="92" t="s">
        <v>85</v>
      </c>
      <c r="S564" s="92" t="s">
        <v>85</v>
      </c>
      <c r="T564" s="92" t="s">
        <v>85</v>
      </c>
      <c r="U564" s="92" t="s">
        <v>85</v>
      </c>
      <c r="V564" s="92" t="s">
        <v>85</v>
      </c>
      <c r="W564" s="92" t="s">
        <v>85</v>
      </c>
      <c r="X564" s="92" t="s">
        <v>85</v>
      </c>
      <c r="Y564" s="92" t="s">
        <v>85</v>
      </c>
      <c r="Z564" s="92" t="s">
        <v>85</v>
      </c>
      <c r="AA564" s="92" t="s">
        <v>85</v>
      </c>
      <c r="AB564" s="92" t="s">
        <v>85</v>
      </c>
      <c r="AC564" s="92" t="s">
        <v>85</v>
      </c>
      <c r="AD564" s="92" t="s">
        <v>85</v>
      </c>
      <c r="AE564" s="92" t="s">
        <v>85</v>
      </c>
      <c r="AF564" s="92" t="s">
        <v>85</v>
      </c>
      <c r="AG564" s="92" t="s">
        <v>85</v>
      </c>
      <c r="AH564" s="92" t="s">
        <v>85</v>
      </c>
      <c r="AI564" t="s">
        <v>85</v>
      </c>
      <c r="AJ564" s="92">
        <v>0</v>
      </c>
      <c r="AK564" s="92">
        <v>0</v>
      </c>
      <c r="AL564" s="92">
        <f t="shared" si="993"/>
        <v>0.25</v>
      </c>
      <c r="AM564" s="92">
        <f>AM559</f>
        <v>3.5999999999999997E-2</v>
      </c>
      <c r="AN564" s="92">
        <f>ROUNDUP(AN559/3,0)</f>
        <v>4</v>
      </c>
      <c r="AO564" s="92"/>
      <c r="AP564" s="92"/>
      <c r="AQ564" s="93">
        <f>AM564*I564*0.1+AL564</f>
        <v>0.2525326</v>
      </c>
      <c r="AR564" s="93">
        <f t="shared" si="987"/>
        <v>2.525326E-2</v>
      </c>
      <c r="AS564" s="94">
        <f t="shared" si="988"/>
        <v>0</v>
      </c>
      <c r="AT564" s="94">
        <f t="shared" si="989"/>
        <v>6.9446464999999999E-2</v>
      </c>
      <c r="AU564" s="93">
        <f>1333*J563*POWER(10,-6)</f>
        <v>9.3776549999999997E-4</v>
      </c>
      <c r="AV564" s="94">
        <f t="shared" si="985"/>
        <v>0.34817009050000003</v>
      </c>
      <c r="AW564" s="95">
        <f t="shared" si="990"/>
        <v>0</v>
      </c>
      <c r="AX564" s="95">
        <f t="shared" si="991"/>
        <v>0</v>
      </c>
      <c r="AY564" s="95">
        <f t="shared" si="992"/>
        <v>4.8820410089909998E-5</v>
      </c>
    </row>
    <row r="565" spans="1:51" ht="15" thickBot="1" x14ac:dyDescent="0.35">
      <c r="A565" s="48" t="s">
        <v>999</v>
      </c>
      <c r="B565" s="311" t="s">
        <v>434</v>
      </c>
      <c r="C565" s="179" t="s">
        <v>168</v>
      </c>
      <c r="D565" s="49" t="s">
        <v>60</v>
      </c>
      <c r="E565" s="166">
        <v>9.9999999999999995E-8</v>
      </c>
      <c r="F565" s="163">
        <v>123</v>
      </c>
      <c r="G565" s="48">
        <v>0.2</v>
      </c>
      <c r="H565" s="50">
        <f>E565*F565*G565</f>
        <v>2.4600000000000002E-6</v>
      </c>
      <c r="I565" s="164">
        <v>8.5299999999999994</v>
      </c>
      <c r="J565" s="162">
        <f>I565</f>
        <v>8.5299999999999994</v>
      </c>
      <c r="K565" s="172" t="s">
        <v>184</v>
      </c>
      <c r="L565" s="177">
        <f>I565*20</f>
        <v>170.6</v>
      </c>
      <c r="M565" s="92" t="str">
        <f t="shared" ref="M565:N570" si="995">A565</f>
        <v>С564</v>
      </c>
      <c r="N565" s="92" t="str">
        <f t="shared" si="995"/>
        <v>Трубопровод технологических углеводородов Рег. № ТТ-463</v>
      </c>
      <c r="O565" s="92" t="str">
        <f t="shared" ref="O565:O570" si="996">D565</f>
        <v>Полное-пожар</v>
      </c>
      <c r="P565" s="92">
        <v>15.9</v>
      </c>
      <c r="Q565" s="92">
        <v>21.5</v>
      </c>
      <c r="R565" s="92">
        <v>30</v>
      </c>
      <c r="S565" s="92">
        <v>54.7</v>
      </c>
      <c r="T565" s="92" t="s">
        <v>85</v>
      </c>
      <c r="U565" s="92" t="s">
        <v>85</v>
      </c>
      <c r="V565" s="92" t="s">
        <v>85</v>
      </c>
      <c r="W565" s="92" t="s">
        <v>85</v>
      </c>
      <c r="X565" s="92" t="s">
        <v>85</v>
      </c>
      <c r="Y565" s="92" t="s">
        <v>85</v>
      </c>
      <c r="Z565" s="92" t="s">
        <v>85</v>
      </c>
      <c r="AA565" s="92" t="s">
        <v>85</v>
      </c>
      <c r="AB565" s="92" t="s">
        <v>85</v>
      </c>
      <c r="AC565" s="92" t="s">
        <v>85</v>
      </c>
      <c r="AD565" s="92" t="s">
        <v>85</v>
      </c>
      <c r="AE565" s="92" t="s">
        <v>85</v>
      </c>
      <c r="AF565" s="92" t="s">
        <v>85</v>
      </c>
      <c r="AG565" s="92" t="s">
        <v>85</v>
      </c>
      <c r="AH565" s="92" t="s">
        <v>85</v>
      </c>
      <c r="AI565" t="s">
        <v>85</v>
      </c>
      <c r="AJ565" s="52">
        <v>1</v>
      </c>
      <c r="AK565" s="52">
        <v>2</v>
      </c>
      <c r="AL565" s="165">
        <v>2.5</v>
      </c>
      <c r="AM565" s="165">
        <v>3.5999999999999997E-2</v>
      </c>
      <c r="AN565" s="165">
        <v>10</v>
      </c>
      <c r="AO565" s="92"/>
      <c r="AP565" s="92"/>
      <c r="AQ565" s="93">
        <f>AM565*I565+AL565</f>
        <v>2.80708</v>
      </c>
      <c r="AR565" s="93">
        <f>0.1*AQ565</f>
        <v>0.28070800000000001</v>
      </c>
      <c r="AS565" s="94">
        <f>AJ565*3+0.25*AK565</f>
        <v>3.5</v>
      </c>
      <c r="AT565" s="94">
        <f>SUM(AQ565:AS565)/4</f>
        <v>1.6469469999999999</v>
      </c>
      <c r="AU565" s="93">
        <f>10068.2*J565*POWER(10,-6)</f>
        <v>8.5881745999999995E-2</v>
      </c>
      <c r="AV565" s="94">
        <f t="shared" ref="AV565:AV570" si="997">AU565+AT565+AS565+AR565+AQ565</f>
        <v>8.3206167459999989</v>
      </c>
      <c r="AW565" s="95">
        <f>AJ565*H565</f>
        <v>2.4600000000000002E-6</v>
      </c>
      <c r="AX565" s="95">
        <f>H565*AK565</f>
        <v>4.9200000000000003E-6</v>
      </c>
      <c r="AY565" s="95">
        <f>H565*AV565</f>
        <v>2.0468717195159999E-5</v>
      </c>
    </row>
    <row r="566" spans="1:51" ht="15" thickBot="1" x14ac:dyDescent="0.35">
      <c r="A566" s="48" t="s">
        <v>1000</v>
      </c>
      <c r="B566" s="48" t="str">
        <f>B565</f>
        <v>Трубопровод технологических углеводородов Рег. № ТТ-463</v>
      </c>
      <c r="C566" s="179" t="s">
        <v>183</v>
      </c>
      <c r="D566" s="49" t="s">
        <v>60</v>
      </c>
      <c r="E566" s="167">
        <f>E565</f>
        <v>9.9999999999999995E-8</v>
      </c>
      <c r="F566" s="168">
        <f>F565</f>
        <v>123</v>
      </c>
      <c r="G566" s="48">
        <v>0.04</v>
      </c>
      <c r="H566" s="50">
        <f t="shared" ref="H566:H570" si="998">E566*F566*G566</f>
        <v>4.9200000000000001E-7</v>
      </c>
      <c r="I566" s="162">
        <f>I565</f>
        <v>8.5299999999999994</v>
      </c>
      <c r="J566" s="162">
        <f>I565</f>
        <v>8.5299999999999994</v>
      </c>
      <c r="K566" s="172" t="s">
        <v>185</v>
      </c>
      <c r="L566" s="177">
        <v>0</v>
      </c>
      <c r="M566" s="92" t="str">
        <f t="shared" si="995"/>
        <v>С565</v>
      </c>
      <c r="N566" s="92" t="str">
        <f t="shared" si="995"/>
        <v>Трубопровод технологических углеводородов Рег. № ТТ-463</v>
      </c>
      <c r="O566" s="92" t="str">
        <f t="shared" si="996"/>
        <v>Полное-пожар</v>
      </c>
      <c r="P566" s="92">
        <v>15.9</v>
      </c>
      <c r="Q566" s="92">
        <v>21.5</v>
      </c>
      <c r="R566" s="92">
        <v>30</v>
      </c>
      <c r="S566" s="92">
        <v>54.7</v>
      </c>
      <c r="T566" s="92" t="s">
        <v>85</v>
      </c>
      <c r="U566" s="92" t="s">
        <v>85</v>
      </c>
      <c r="V566" s="92" t="s">
        <v>85</v>
      </c>
      <c r="W566" s="92" t="s">
        <v>85</v>
      </c>
      <c r="X566" s="92" t="s">
        <v>85</v>
      </c>
      <c r="Y566" s="92" t="s">
        <v>85</v>
      </c>
      <c r="Z566" s="92" t="s">
        <v>85</v>
      </c>
      <c r="AA566" s="92" t="s">
        <v>85</v>
      </c>
      <c r="AB566" s="92" t="s">
        <v>85</v>
      </c>
      <c r="AC566" s="92" t="s">
        <v>85</v>
      </c>
      <c r="AD566" s="92" t="s">
        <v>85</v>
      </c>
      <c r="AE566" s="92" t="s">
        <v>85</v>
      </c>
      <c r="AF566" s="92" t="s">
        <v>85</v>
      </c>
      <c r="AG566" s="92" t="s">
        <v>85</v>
      </c>
      <c r="AH566" s="92" t="s">
        <v>85</v>
      </c>
      <c r="AI566" t="s">
        <v>85</v>
      </c>
      <c r="AJ566" s="52">
        <v>1</v>
      </c>
      <c r="AK566" s="52">
        <v>2</v>
      </c>
      <c r="AL566" s="92">
        <f>AL565</f>
        <v>2.5</v>
      </c>
      <c r="AM566" s="92">
        <f>AM565</f>
        <v>3.5999999999999997E-2</v>
      </c>
      <c r="AN566" s="92">
        <f>AN565</f>
        <v>10</v>
      </c>
      <c r="AO566" s="92"/>
      <c r="AP566" s="92"/>
      <c r="AQ566" s="93">
        <f>AM566*I566+AL566</f>
        <v>2.80708</v>
      </c>
      <c r="AR566" s="93">
        <f t="shared" ref="AR566:AR570" si="999">0.1*AQ566</f>
        <v>0.28070800000000001</v>
      </c>
      <c r="AS566" s="94">
        <f t="shared" ref="AS566:AS570" si="1000">AJ566*3+0.25*AK566</f>
        <v>3.5</v>
      </c>
      <c r="AT566" s="94">
        <f t="shared" ref="AT566:AT570" si="1001">SUM(AQ566:AS566)/4</f>
        <v>1.6469469999999999</v>
      </c>
      <c r="AU566" s="93">
        <f>10068.2*J566*POWER(10,-6)*10</f>
        <v>0.85881745999999992</v>
      </c>
      <c r="AV566" s="94">
        <f t="shared" si="997"/>
        <v>9.0935524599999997</v>
      </c>
      <c r="AW566" s="95">
        <f t="shared" ref="AW566:AW570" si="1002">AJ566*H566</f>
        <v>4.9200000000000001E-7</v>
      </c>
      <c r="AX566" s="95">
        <f t="shared" ref="AX566:AX570" si="1003">H566*AK566</f>
        <v>9.8400000000000002E-7</v>
      </c>
      <c r="AY566" s="95">
        <f t="shared" ref="AY566:AY570" si="1004">H566*AV566</f>
        <v>4.4740278103200003E-6</v>
      </c>
    </row>
    <row r="567" spans="1:51" x14ac:dyDescent="0.3">
      <c r="A567" s="48" t="s">
        <v>1001</v>
      </c>
      <c r="B567" s="48" t="str">
        <f>B565</f>
        <v>Трубопровод технологических углеводородов Рег. № ТТ-463</v>
      </c>
      <c r="C567" s="179" t="s">
        <v>170</v>
      </c>
      <c r="D567" s="49" t="s">
        <v>61</v>
      </c>
      <c r="E567" s="167">
        <f>E565</f>
        <v>9.9999999999999995E-8</v>
      </c>
      <c r="F567" s="168">
        <f>F565</f>
        <v>123</v>
      </c>
      <c r="G567" s="48">
        <v>0.76</v>
      </c>
      <c r="H567" s="50">
        <f t="shared" si="998"/>
        <v>9.3479999999999993E-6</v>
      </c>
      <c r="I567" s="162">
        <f>I565</f>
        <v>8.5299999999999994</v>
      </c>
      <c r="J567" s="48">
        <v>0</v>
      </c>
      <c r="K567" s="172" t="s">
        <v>186</v>
      </c>
      <c r="L567" s="177">
        <v>0</v>
      </c>
      <c r="M567" s="92" t="str">
        <f t="shared" si="995"/>
        <v>С566</v>
      </c>
      <c r="N567" s="92" t="str">
        <f t="shared" si="995"/>
        <v>Трубопровод технологических углеводородов Рег. № ТТ-463</v>
      </c>
      <c r="O567" s="92" t="str">
        <f t="shared" si="996"/>
        <v>Полное-ликвидация</v>
      </c>
      <c r="P567" s="92" t="s">
        <v>85</v>
      </c>
      <c r="Q567" s="92" t="s">
        <v>85</v>
      </c>
      <c r="R567" s="92" t="s">
        <v>85</v>
      </c>
      <c r="S567" s="92" t="s">
        <v>85</v>
      </c>
      <c r="T567" s="92" t="s">
        <v>85</v>
      </c>
      <c r="U567" s="92" t="s">
        <v>85</v>
      </c>
      <c r="V567" s="92" t="s">
        <v>85</v>
      </c>
      <c r="W567" s="92" t="s">
        <v>85</v>
      </c>
      <c r="X567" s="92" t="s">
        <v>85</v>
      </c>
      <c r="Y567" s="92" t="s">
        <v>85</v>
      </c>
      <c r="Z567" s="92" t="s">
        <v>85</v>
      </c>
      <c r="AA567" s="92" t="s">
        <v>85</v>
      </c>
      <c r="AB567" s="92" t="s">
        <v>85</v>
      </c>
      <c r="AC567" s="92" t="s">
        <v>85</v>
      </c>
      <c r="AD567" s="92" t="s">
        <v>85</v>
      </c>
      <c r="AE567" s="92" t="s">
        <v>85</v>
      </c>
      <c r="AF567" s="92" t="s">
        <v>85</v>
      </c>
      <c r="AG567" s="92" t="s">
        <v>85</v>
      </c>
      <c r="AH567" s="92" t="s">
        <v>85</v>
      </c>
      <c r="AI567" t="s">
        <v>85</v>
      </c>
      <c r="AJ567" s="92">
        <v>0</v>
      </c>
      <c r="AK567" s="92">
        <v>0</v>
      </c>
      <c r="AL567" s="92">
        <f>AL565</f>
        <v>2.5</v>
      </c>
      <c r="AM567" s="92">
        <f>AM565</f>
        <v>3.5999999999999997E-2</v>
      </c>
      <c r="AN567" s="92">
        <f>AN565</f>
        <v>10</v>
      </c>
      <c r="AO567" s="92"/>
      <c r="AP567" s="92"/>
      <c r="AQ567" s="93">
        <f>AM567*I567*0.1+AL567</f>
        <v>2.5307080000000002</v>
      </c>
      <c r="AR567" s="93">
        <f t="shared" si="999"/>
        <v>0.25307080000000004</v>
      </c>
      <c r="AS567" s="94">
        <f t="shared" si="1000"/>
        <v>0</v>
      </c>
      <c r="AT567" s="94">
        <f t="shared" si="1001"/>
        <v>0.69594470000000008</v>
      </c>
      <c r="AU567" s="93">
        <f>1333*J566*POWER(10,-6)</f>
        <v>1.1370489999999999E-2</v>
      </c>
      <c r="AV567" s="94">
        <f t="shared" si="997"/>
        <v>3.4910939900000004</v>
      </c>
      <c r="AW567" s="95">
        <f t="shared" si="1002"/>
        <v>0</v>
      </c>
      <c r="AX567" s="95">
        <f t="shared" si="1003"/>
        <v>0</v>
      </c>
      <c r="AY567" s="95">
        <f t="shared" si="1004"/>
        <v>3.2634746618519999E-5</v>
      </c>
    </row>
    <row r="568" spans="1:51" x14ac:dyDescent="0.3">
      <c r="A568" s="48" t="s">
        <v>1002</v>
      </c>
      <c r="B568" s="48" t="str">
        <f>B565</f>
        <v>Трубопровод технологических углеводородов Рег. № ТТ-463</v>
      </c>
      <c r="C568" s="179" t="s">
        <v>171</v>
      </c>
      <c r="D568" s="49" t="s">
        <v>86</v>
      </c>
      <c r="E568" s="166">
        <v>4.9999999999999998E-7</v>
      </c>
      <c r="F568" s="168">
        <f>F565</f>
        <v>123</v>
      </c>
      <c r="G568" s="48">
        <v>0.2</v>
      </c>
      <c r="H568" s="50">
        <f t="shared" si="998"/>
        <v>1.2299999999999999E-5</v>
      </c>
      <c r="I568" s="162">
        <f>0.15*I565</f>
        <v>1.2794999999999999</v>
      </c>
      <c r="J568" s="162">
        <f>I568</f>
        <v>1.2794999999999999</v>
      </c>
      <c r="K568" s="174" t="s">
        <v>188</v>
      </c>
      <c r="L568" s="178">
        <v>45390</v>
      </c>
      <c r="M568" s="92" t="str">
        <f t="shared" si="995"/>
        <v>С567</v>
      </c>
      <c r="N568" s="92" t="str">
        <f t="shared" si="995"/>
        <v>Трубопровод технологических углеводородов Рег. № ТТ-463</v>
      </c>
      <c r="O568" s="92" t="str">
        <f t="shared" si="996"/>
        <v>Частичное-пожар</v>
      </c>
      <c r="P568" s="92">
        <v>11.9</v>
      </c>
      <c r="Q568" s="92">
        <v>14.9</v>
      </c>
      <c r="R568" s="92">
        <v>19.3</v>
      </c>
      <c r="S568" s="92">
        <v>32.4</v>
      </c>
      <c r="T568" s="92" t="s">
        <v>85</v>
      </c>
      <c r="U568" s="92" t="s">
        <v>85</v>
      </c>
      <c r="V568" s="92" t="s">
        <v>85</v>
      </c>
      <c r="W568" s="92" t="s">
        <v>85</v>
      </c>
      <c r="X568" s="92" t="s">
        <v>85</v>
      </c>
      <c r="Y568" s="92" t="s">
        <v>85</v>
      </c>
      <c r="Z568" s="92" t="s">
        <v>85</v>
      </c>
      <c r="AA568" s="92" t="s">
        <v>85</v>
      </c>
      <c r="AB568" s="92" t="s">
        <v>85</v>
      </c>
      <c r="AC568" s="92" t="s">
        <v>85</v>
      </c>
      <c r="AD568" s="92" t="s">
        <v>85</v>
      </c>
      <c r="AE568" s="92" t="s">
        <v>85</v>
      </c>
      <c r="AF568" s="92" t="s">
        <v>85</v>
      </c>
      <c r="AG568" s="92" t="s">
        <v>85</v>
      </c>
      <c r="AH568" s="92" t="s">
        <v>85</v>
      </c>
      <c r="AI568" t="s">
        <v>85</v>
      </c>
      <c r="AJ568" s="92">
        <v>0</v>
      </c>
      <c r="AK568" s="92">
        <v>2</v>
      </c>
      <c r="AL568" s="92">
        <f>0.1*$AL$2</f>
        <v>0.25</v>
      </c>
      <c r="AM568" s="92">
        <f>AM565</f>
        <v>3.5999999999999997E-2</v>
      </c>
      <c r="AN568" s="92">
        <f>ROUNDUP(AN565/3,0)</f>
        <v>4</v>
      </c>
      <c r="AO568" s="92"/>
      <c r="AP568" s="92"/>
      <c r="AQ568" s="93">
        <f>AM568*I568+AL568</f>
        <v>0.29606199999999999</v>
      </c>
      <c r="AR568" s="93">
        <f t="shared" si="999"/>
        <v>2.9606199999999999E-2</v>
      </c>
      <c r="AS568" s="94">
        <f t="shared" si="1000"/>
        <v>0.5</v>
      </c>
      <c r="AT568" s="94">
        <f t="shared" si="1001"/>
        <v>0.20641704999999999</v>
      </c>
      <c r="AU568" s="93">
        <f>10068.2*J568*POWER(10,-6)</f>
        <v>1.2882261899999999E-2</v>
      </c>
      <c r="AV568" s="94">
        <f t="shared" si="997"/>
        <v>1.0449675118999999</v>
      </c>
      <c r="AW568" s="95">
        <f t="shared" si="1002"/>
        <v>0</v>
      </c>
      <c r="AX568" s="95">
        <f t="shared" si="1003"/>
        <v>2.4599999999999998E-5</v>
      </c>
      <c r="AY568" s="95">
        <f t="shared" si="1004"/>
        <v>1.2853100396369998E-5</v>
      </c>
    </row>
    <row r="569" spans="1:51" x14ac:dyDescent="0.3">
      <c r="A569" s="48" t="s">
        <v>1003</v>
      </c>
      <c r="B569" s="48" t="str">
        <f>B565</f>
        <v>Трубопровод технологических углеводородов Рег. № ТТ-463</v>
      </c>
      <c r="C569" s="179" t="s">
        <v>199</v>
      </c>
      <c r="D569" s="49" t="s">
        <v>86</v>
      </c>
      <c r="E569" s="167">
        <f>E568</f>
        <v>4.9999999999999998E-7</v>
      </c>
      <c r="F569" s="168">
        <f>F565</f>
        <v>123</v>
      </c>
      <c r="G569" s="48">
        <v>0.04</v>
      </c>
      <c r="H569" s="50">
        <f t="shared" si="998"/>
        <v>2.4599999999999997E-6</v>
      </c>
      <c r="I569" s="162">
        <f>0.15*I565</f>
        <v>1.2794999999999999</v>
      </c>
      <c r="J569" s="162">
        <f>I568</f>
        <v>1.2794999999999999</v>
      </c>
      <c r="K569" s="174" t="s">
        <v>189</v>
      </c>
      <c r="L569" s="178">
        <v>0</v>
      </c>
      <c r="M569" s="92" t="str">
        <f t="shared" si="995"/>
        <v>С568</v>
      </c>
      <c r="N569" s="92" t="str">
        <f t="shared" si="995"/>
        <v>Трубопровод технологических углеводородов Рег. № ТТ-463</v>
      </c>
      <c r="O569" s="92" t="str">
        <f t="shared" si="996"/>
        <v>Частичное-пожар</v>
      </c>
      <c r="P569" s="92">
        <v>11.9</v>
      </c>
      <c r="Q569" s="92">
        <v>14.9</v>
      </c>
      <c r="R569" s="92">
        <v>19.3</v>
      </c>
      <c r="S569" s="92">
        <v>32.4</v>
      </c>
      <c r="T569" s="92" t="s">
        <v>85</v>
      </c>
      <c r="U569" s="92" t="s">
        <v>85</v>
      </c>
      <c r="V569" s="92" t="s">
        <v>85</v>
      </c>
      <c r="W569" s="92" t="s">
        <v>85</v>
      </c>
      <c r="X569" s="92" t="s">
        <v>85</v>
      </c>
      <c r="Y569" s="92" t="s">
        <v>85</v>
      </c>
      <c r="Z569" s="92" t="s">
        <v>85</v>
      </c>
      <c r="AA569" s="92" t="s">
        <v>85</v>
      </c>
      <c r="AB569" s="92" t="s">
        <v>85</v>
      </c>
      <c r="AC569" s="92" t="s">
        <v>85</v>
      </c>
      <c r="AD569" s="92" t="s">
        <v>85</v>
      </c>
      <c r="AE569" s="92" t="s">
        <v>85</v>
      </c>
      <c r="AF569" s="92" t="s">
        <v>85</v>
      </c>
      <c r="AG569" s="92" t="s">
        <v>85</v>
      </c>
      <c r="AH569" s="92" t="s">
        <v>85</v>
      </c>
      <c r="AI569" t="s">
        <v>85</v>
      </c>
      <c r="AJ569" s="92">
        <v>0</v>
      </c>
      <c r="AK569" s="92">
        <v>1</v>
      </c>
      <c r="AL569" s="92">
        <f t="shared" ref="AL569:AL570" si="1005">0.1*$AL$2</f>
        <v>0.25</v>
      </c>
      <c r="AM569" s="92">
        <f>AM565</f>
        <v>3.5999999999999997E-2</v>
      </c>
      <c r="AN569" s="92">
        <f>ROUNDUP(AN565/3,0)</f>
        <v>4</v>
      </c>
      <c r="AO569" s="92"/>
      <c r="AP569" s="92"/>
      <c r="AQ569" s="93">
        <f t="shared" ref="AQ569" si="1006">AM569*I569+AL569</f>
        <v>0.29606199999999999</v>
      </c>
      <c r="AR569" s="93">
        <f t="shared" si="999"/>
        <v>2.9606199999999999E-2</v>
      </c>
      <c r="AS569" s="94">
        <f t="shared" si="1000"/>
        <v>0.25</v>
      </c>
      <c r="AT569" s="94">
        <f t="shared" si="1001"/>
        <v>0.14391704999999999</v>
      </c>
      <c r="AU569" s="93">
        <f>10068.2*J569*POWER(10,-6)*10</f>
        <v>0.128822619</v>
      </c>
      <c r="AV569" s="94">
        <f t="shared" si="997"/>
        <v>0.84840786900000009</v>
      </c>
      <c r="AW569" s="95">
        <f t="shared" si="1002"/>
        <v>0</v>
      </c>
      <c r="AX569" s="95">
        <f t="shared" si="1003"/>
        <v>2.4599999999999997E-6</v>
      </c>
      <c r="AY569" s="95">
        <f t="shared" si="1004"/>
        <v>2.0870833577400001E-6</v>
      </c>
    </row>
    <row r="570" spans="1:51" ht="15" thickBot="1" x14ac:dyDescent="0.35">
      <c r="A570" s="48" t="s">
        <v>1004</v>
      </c>
      <c r="B570" s="48" t="str">
        <f>B565</f>
        <v>Трубопровод технологических углеводородов Рег. № ТТ-463</v>
      </c>
      <c r="C570" s="179" t="s">
        <v>173</v>
      </c>
      <c r="D570" s="49" t="s">
        <v>62</v>
      </c>
      <c r="E570" s="167">
        <f>E568</f>
        <v>4.9999999999999998E-7</v>
      </c>
      <c r="F570" s="168">
        <f>F565</f>
        <v>123</v>
      </c>
      <c r="G570" s="48">
        <v>0.76</v>
      </c>
      <c r="H570" s="50">
        <f t="shared" si="998"/>
        <v>4.6739999999999996E-5</v>
      </c>
      <c r="I570" s="162">
        <f>0.15*I565</f>
        <v>1.2794999999999999</v>
      </c>
      <c r="J570" s="48">
        <v>0</v>
      </c>
      <c r="K570" s="175" t="s">
        <v>200</v>
      </c>
      <c r="L570" s="181">
        <v>3</v>
      </c>
      <c r="M570" s="92" t="str">
        <f t="shared" si="995"/>
        <v>С569</v>
      </c>
      <c r="N570" s="92" t="str">
        <f t="shared" si="995"/>
        <v>Трубопровод технологических углеводородов Рег. № ТТ-463</v>
      </c>
      <c r="O570" s="92" t="str">
        <f t="shared" si="996"/>
        <v>Частичное-ликвидация</v>
      </c>
      <c r="P570" s="92" t="s">
        <v>85</v>
      </c>
      <c r="Q570" s="92" t="s">
        <v>85</v>
      </c>
      <c r="R570" s="92" t="s">
        <v>85</v>
      </c>
      <c r="S570" s="92" t="s">
        <v>85</v>
      </c>
      <c r="T570" s="92" t="s">
        <v>85</v>
      </c>
      <c r="U570" s="92" t="s">
        <v>85</v>
      </c>
      <c r="V570" s="92" t="s">
        <v>85</v>
      </c>
      <c r="W570" s="92" t="s">
        <v>85</v>
      </c>
      <c r="X570" s="92" t="s">
        <v>85</v>
      </c>
      <c r="Y570" s="92" t="s">
        <v>85</v>
      </c>
      <c r="Z570" s="92" t="s">
        <v>85</v>
      </c>
      <c r="AA570" s="92" t="s">
        <v>85</v>
      </c>
      <c r="AB570" s="92" t="s">
        <v>85</v>
      </c>
      <c r="AC570" s="92" t="s">
        <v>85</v>
      </c>
      <c r="AD570" s="92" t="s">
        <v>85</v>
      </c>
      <c r="AE570" s="92" t="s">
        <v>85</v>
      </c>
      <c r="AF570" s="92" t="s">
        <v>85</v>
      </c>
      <c r="AG570" s="92" t="s">
        <v>85</v>
      </c>
      <c r="AH570" s="92" t="s">
        <v>85</v>
      </c>
      <c r="AI570" t="s">
        <v>85</v>
      </c>
      <c r="AJ570" s="92">
        <v>0</v>
      </c>
      <c r="AK570" s="92">
        <v>0</v>
      </c>
      <c r="AL570" s="92">
        <f t="shared" si="1005"/>
        <v>0.25</v>
      </c>
      <c r="AM570" s="92">
        <f>AM565</f>
        <v>3.5999999999999997E-2</v>
      </c>
      <c r="AN570" s="92">
        <f>ROUNDUP(AN565/3,0)</f>
        <v>4</v>
      </c>
      <c r="AO570" s="92"/>
      <c r="AP570" s="92"/>
      <c r="AQ570" s="93">
        <f>AM570*I570*0.1+AL570</f>
        <v>0.2546062</v>
      </c>
      <c r="AR570" s="93">
        <f t="shared" si="999"/>
        <v>2.5460620000000003E-2</v>
      </c>
      <c r="AS570" s="94">
        <f t="shared" si="1000"/>
        <v>0</v>
      </c>
      <c r="AT570" s="94">
        <f t="shared" si="1001"/>
        <v>7.0016704999999999E-2</v>
      </c>
      <c r="AU570" s="93">
        <f>1333*J569*POWER(10,-6)</f>
        <v>1.7055734999999997E-3</v>
      </c>
      <c r="AV570" s="94">
        <f t="shared" si="997"/>
        <v>0.35178909850000001</v>
      </c>
      <c r="AW570" s="95">
        <f t="shared" si="1002"/>
        <v>0</v>
      </c>
      <c r="AX570" s="95">
        <f t="shared" si="1003"/>
        <v>0</v>
      </c>
      <c r="AY570" s="95">
        <f t="shared" si="1004"/>
        <v>1.6442622463889998E-5</v>
      </c>
    </row>
    <row r="571" spans="1:51" ht="18" customHeight="1" x14ac:dyDescent="0.3">
      <c r="A571" s="48" t="s">
        <v>1005</v>
      </c>
      <c r="B571" s="311" t="s">
        <v>435</v>
      </c>
      <c r="C571" s="179" t="s">
        <v>191</v>
      </c>
      <c r="D571" s="49" t="s">
        <v>192</v>
      </c>
      <c r="E571" s="166">
        <v>9.9999999999999995E-8</v>
      </c>
      <c r="F571" s="163">
        <v>236</v>
      </c>
      <c r="G571" s="48">
        <v>0.2</v>
      </c>
      <c r="H571" s="50">
        <f>E571*F571*G571</f>
        <v>4.7199999999999997E-6</v>
      </c>
      <c r="I571" s="164">
        <v>8.1999999999999993</v>
      </c>
      <c r="J571" s="169">
        <f>I571</f>
        <v>8.1999999999999993</v>
      </c>
      <c r="K571" s="172" t="s">
        <v>184</v>
      </c>
      <c r="L571" s="177">
        <v>0</v>
      </c>
      <c r="M571" s="92" t="str">
        <f t="shared" ref="M571:N578" si="1007">A571</f>
        <v>С570</v>
      </c>
      <c r="N571" s="92" t="str">
        <f t="shared" si="1007"/>
        <v>Трубопровод технологического газа Рег. № ТТ-367, в составе:
скуббер Вентури поз. М-602,</v>
      </c>
      <c r="O571" s="92" t="str">
        <f t="shared" ref="O571:O578" si="1008">D571</f>
        <v>Полное-факел</v>
      </c>
      <c r="P571" s="92" t="s">
        <v>85</v>
      </c>
      <c r="Q571" s="92" t="s">
        <v>85</v>
      </c>
      <c r="R571" s="92" t="s">
        <v>85</v>
      </c>
      <c r="S571" s="92" t="s">
        <v>85</v>
      </c>
      <c r="T571" s="92" t="s">
        <v>85</v>
      </c>
      <c r="U571" s="92" t="s">
        <v>85</v>
      </c>
      <c r="V571" s="92" t="s">
        <v>85</v>
      </c>
      <c r="W571" s="92" t="s">
        <v>85</v>
      </c>
      <c r="X571" s="92" t="s">
        <v>85</v>
      </c>
      <c r="Y571" s="92">
        <v>36</v>
      </c>
      <c r="Z571" s="92">
        <v>6</v>
      </c>
      <c r="AA571" s="92" t="s">
        <v>85</v>
      </c>
      <c r="AB571" s="92" t="s">
        <v>85</v>
      </c>
      <c r="AC571" s="92" t="s">
        <v>85</v>
      </c>
      <c r="AD571" s="92" t="s">
        <v>85</v>
      </c>
      <c r="AE571" s="92" t="s">
        <v>85</v>
      </c>
      <c r="AF571" s="92" t="s">
        <v>85</v>
      </c>
      <c r="AG571" s="92" t="s">
        <v>85</v>
      </c>
      <c r="AH571" s="92" t="s">
        <v>85</v>
      </c>
      <c r="AI571" t="s">
        <v>85</v>
      </c>
      <c r="AJ571" s="52">
        <v>1</v>
      </c>
      <c r="AK571" s="52">
        <v>3</v>
      </c>
      <c r="AL571" s="165">
        <v>0.75</v>
      </c>
      <c r="AM571" s="165">
        <v>2.7E-2</v>
      </c>
      <c r="AN571" s="165">
        <v>3</v>
      </c>
      <c r="AO571" s="92"/>
      <c r="AP571" s="92"/>
      <c r="AQ571" s="93">
        <f>AM571*I571+AL571</f>
        <v>0.97140000000000004</v>
      </c>
      <c r="AR571" s="93">
        <f>0.1*AQ571</f>
        <v>9.7140000000000004E-2</v>
      </c>
      <c r="AS571" s="94">
        <f>AJ571*3+0.25*AK571</f>
        <v>3.75</v>
      </c>
      <c r="AT571" s="94">
        <f>SUM(AQ571:AS571)/4</f>
        <v>1.2046350000000001</v>
      </c>
      <c r="AU571" s="93">
        <f>10068.2*J571*POWER(10,-6)</f>
        <v>8.2559240000000006E-2</v>
      </c>
      <c r="AV571" s="94">
        <f t="shared" ref="AV571:AV578" si="1009">AU571+AT571+AS571+AR571+AQ571</f>
        <v>6.1057342399999994</v>
      </c>
      <c r="AW571" s="95">
        <f>AJ571*H571</f>
        <v>4.7199999999999997E-6</v>
      </c>
      <c r="AX571" s="95">
        <f>H571*AK571</f>
        <v>1.416E-5</v>
      </c>
      <c r="AY571" s="95">
        <f>H571*AV571</f>
        <v>2.8819065612799996E-5</v>
      </c>
    </row>
    <row r="572" spans="1:51" s="1" customFormat="1" x14ac:dyDescent="0.3">
      <c r="A572" s="48" t="s">
        <v>1006</v>
      </c>
      <c r="B572" s="348" t="str">
        <f>B571</f>
        <v>Трубопровод технологического газа Рег. № ТТ-367, в составе:
скуббер Вентури поз. М-602,</v>
      </c>
      <c r="C572" s="349" t="s">
        <v>169</v>
      </c>
      <c r="D572" s="350" t="s">
        <v>63</v>
      </c>
      <c r="E572" s="351">
        <f>E571</f>
        <v>9.9999999999999995E-8</v>
      </c>
      <c r="F572" s="352">
        <f>F571</f>
        <v>236</v>
      </c>
      <c r="G572" s="348">
        <v>0.1152</v>
      </c>
      <c r="H572" s="353">
        <f t="shared" ref="H572:H578" si="1010">E572*F572*G572</f>
        <v>2.7187199999999996E-6</v>
      </c>
      <c r="I572" s="354">
        <f>I571</f>
        <v>8.1999999999999993</v>
      </c>
      <c r="J572" s="355">
        <f>0.067*I571</f>
        <v>0.5494</v>
      </c>
      <c r="K572" s="356" t="s">
        <v>185</v>
      </c>
      <c r="L572" s="357">
        <v>12</v>
      </c>
      <c r="M572" s="358" t="str">
        <f t="shared" si="1007"/>
        <v>С571</v>
      </c>
      <c r="N572" s="358" t="str">
        <f t="shared" si="1007"/>
        <v>Трубопровод технологического газа Рег. № ТТ-367, в составе:
скуббер Вентури поз. М-602,</v>
      </c>
      <c r="O572" s="358" t="str">
        <f t="shared" si="1008"/>
        <v>Полное-взрыв</v>
      </c>
      <c r="P572" s="358" t="s">
        <v>85</v>
      </c>
      <c r="Q572" s="358" t="s">
        <v>85</v>
      </c>
      <c r="R572" s="358" t="s">
        <v>85</v>
      </c>
      <c r="S572" s="358" t="s">
        <v>85</v>
      </c>
      <c r="T572" s="358">
        <v>0</v>
      </c>
      <c r="U572" s="358">
        <v>0</v>
      </c>
      <c r="V572" s="358">
        <v>76.099999999999994</v>
      </c>
      <c r="W572" s="358">
        <v>207.1</v>
      </c>
      <c r="X572" s="358">
        <v>354.6</v>
      </c>
      <c r="Y572" s="358" t="s">
        <v>85</v>
      </c>
      <c r="Z572" s="358" t="s">
        <v>85</v>
      </c>
      <c r="AA572" s="358" t="s">
        <v>85</v>
      </c>
      <c r="AB572" s="358" t="s">
        <v>85</v>
      </c>
      <c r="AC572" s="358" t="s">
        <v>85</v>
      </c>
      <c r="AD572" s="358" t="s">
        <v>85</v>
      </c>
      <c r="AE572" s="358" t="s">
        <v>85</v>
      </c>
      <c r="AF572" s="358" t="s">
        <v>85</v>
      </c>
      <c r="AG572" s="358" t="s">
        <v>85</v>
      </c>
      <c r="AH572" s="358" t="s">
        <v>85</v>
      </c>
      <c r="AI572" s="1" t="s">
        <v>85</v>
      </c>
      <c r="AJ572" s="359">
        <v>2</v>
      </c>
      <c r="AK572" s="359">
        <v>3</v>
      </c>
      <c r="AL572" s="358">
        <f>AL571</f>
        <v>0.75</v>
      </c>
      <c r="AM572" s="358">
        <f>AM571</f>
        <v>2.7E-2</v>
      </c>
      <c r="AN572" s="358">
        <f>AN571</f>
        <v>3</v>
      </c>
      <c r="AO572" s="358"/>
      <c r="AP572" s="358"/>
      <c r="AQ572" s="360">
        <f>AM572*I572+AL572</f>
        <v>0.97140000000000004</v>
      </c>
      <c r="AR572" s="360">
        <f t="shared" ref="AR572:AR578" si="1011">0.1*AQ572</f>
        <v>9.7140000000000004E-2</v>
      </c>
      <c r="AS572" s="361">
        <f t="shared" ref="AS572:AS578" si="1012">AJ572*3+0.25*AK572</f>
        <v>6.75</v>
      </c>
      <c r="AT572" s="361">
        <f t="shared" ref="AT572:AT578" si="1013">SUM(AQ572:AS572)/4</f>
        <v>1.9546350000000001</v>
      </c>
      <c r="AU572" s="360">
        <f>10068.2*J572*POWER(10,-6)*10</f>
        <v>5.5314690800000003E-2</v>
      </c>
      <c r="AV572" s="361">
        <f t="shared" si="1009"/>
        <v>9.8284896907999979</v>
      </c>
      <c r="AW572" s="362">
        <f t="shared" ref="AW572:AW578" si="1014">AJ572*H572</f>
        <v>5.4374399999999992E-6</v>
      </c>
      <c r="AX572" s="362">
        <f t="shared" ref="AX572:AX578" si="1015">H572*AK572</f>
        <v>8.1561599999999988E-6</v>
      </c>
      <c r="AY572" s="362">
        <f t="shared" ref="AY572:AY578" si="1016">H572*AV572</f>
        <v>2.6720911492171767E-5</v>
      </c>
    </row>
    <row r="573" spans="1:51" x14ac:dyDescent="0.3">
      <c r="A573" s="48" t="s">
        <v>1007</v>
      </c>
      <c r="B573" s="48" t="str">
        <f>B571</f>
        <v>Трубопровод технологического газа Рег. № ТТ-367, в составе:
скуббер Вентури поз. М-602,</v>
      </c>
      <c r="C573" s="179" t="s">
        <v>193</v>
      </c>
      <c r="D573" s="49" t="s">
        <v>194</v>
      </c>
      <c r="E573" s="167">
        <f>E571</f>
        <v>9.9999999999999995E-8</v>
      </c>
      <c r="F573" s="168">
        <f>F571</f>
        <v>236</v>
      </c>
      <c r="G573" s="48">
        <v>7.6799999999999993E-2</v>
      </c>
      <c r="H573" s="50">
        <f t="shared" si="1010"/>
        <v>1.8124799999999997E-6</v>
      </c>
      <c r="I573" s="162">
        <f>I571</f>
        <v>8.1999999999999993</v>
      </c>
      <c r="J573" s="169">
        <f>I571</f>
        <v>8.1999999999999993</v>
      </c>
      <c r="K573" s="174" t="s">
        <v>186</v>
      </c>
      <c r="L573" s="178">
        <v>0</v>
      </c>
      <c r="M573" s="92" t="str">
        <f t="shared" si="1007"/>
        <v>С572</v>
      </c>
      <c r="N573" s="92" t="str">
        <f t="shared" si="1007"/>
        <v>Трубопровод технологического газа Рег. № ТТ-367, в составе:
скуббер Вентури поз. М-602,</v>
      </c>
      <c r="O573" s="92" t="str">
        <f t="shared" si="1008"/>
        <v>Полное-вспышка</v>
      </c>
      <c r="P573" s="92" t="s">
        <v>85</v>
      </c>
      <c r="Q573" s="92" t="s">
        <v>85</v>
      </c>
      <c r="R573" s="92" t="s">
        <v>85</v>
      </c>
      <c r="S573" s="92" t="s">
        <v>85</v>
      </c>
      <c r="T573" s="92" t="s">
        <v>85</v>
      </c>
      <c r="U573" s="92" t="s">
        <v>85</v>
      </c>
      <c r="V573" s="92" t="s">
        <v>85</v>
      </c>
      <c r="W573" s="92" t="s">
        <v>85</v>
      </c>
      <c r="X573" s="92" t="s">
        <v>85</v>
      </c>
      <c r="Y573" s="92" t="s">
        <v>85</v>
      </c>
      <c r="Z573" s="92" t="s">
        <v>85</v>
      </c>
      <c r="AA573" s="92">
        <v>67.12</v>
      </c>
      <c r="AB573" s="92">
        <v>80.540000000000006</v>
      </c>
      <c r="AC573" s="92" t="s">
        <v>85</v>
      </c>
      <c r="AD573" s="92" t="s">
        <v>85</v>
      </c>
      <c r="AE573" s="92" t="s">
        <v>85</v>
      </c>
      <c r="AF573" s="92" t="s">
        <v>85</v>
      </c>
      <c r="AG573" s="92" t="s">
        <v>85</v>
      </c>
      <c r="AH573" s="92" t="s">
        <v>85</v>
      </c>
      <c r="AI573" t="s">
        <v>85</v>
      </c>
      <c r="AJ573" s="92">
        <v>0</v>
      </c>
      <c r="AK573" s="92">
        <v>0</v>
      </c>
      <c r="AL573" s="92">
        <f>AL571</f>
        <v>0.75</v>
      </c>
      <c r="AM573" s="92">
        <f>AM571</f>
        <v>2.7E-2</v>
      </c>
      <c r="AN573" s="92">
        <f>AN571</f>
        <v>3</v>
      </c>
      <c r="AO573" s="92"/>
      <c r="AP573" s="92"/>
      <c r="AQ573" s="93">
        <f>AM573*I573*0.1+AL573</f>
        <v>0.77214000000000005</v>
      </c>
      <c r="AR573" s="93">
        <f t="shared" si="1011"/>
        <v>7.7214000000000005E-2</v>
      </c>
      <c r="AS573" s="94">
        <f t="shared" si="1012"/>
        <v>0</v>
      </c>
      <c r="AT573" s="94">
        <f t="shared" si="1013"/>
        <v>0.21233850000000001</v>
      </c>
      <c r="AU573" s="93">
        <f>1333*J571*POWER(10,-6)</f>
        <v>1.0930599999999999E-2</v>
      </c>
      <c r="AV573" s="94">
        <f t="shared" si="1009"/>
        <v>1.0726230999999999</v>
      </c>
      <c r="AW573" s="95">
        <f t="shared" si="1014"/>
        <v>0</v>
      </c>
      <c r="AX573" s="95">
        <f t="shared" si="1015"/>
        <v>0</v>
      </c>
      <c r="AY573" s="95">
        <f t="shared" si="1016"/>
        <v>1.9441079162879997E-6</v>
      </c>
    </row>
    <row r="574" spans="1:51" x14ac:dyDescent="0.3">
      <c r="A574" s="48" t="s">
        <v>1008</v>
      </c>
      <c r="B574" s="48" t="str">
        <f>B571</f>
        <v>Трубопровод технологического газа Рег. № ТТ-367, в составе:
скуббер Вентури поз. М-602,</v>
      </c>
      <c r="C574" s="179" t="s">
        <v>170</v>
      </c>
      <c r="D574" s="49" t="s">
        <v>61</v>
      </c>
      <c r="E574" s="167">
        <f>E571</f>
        <v>9.9999999999999995E-8</v>
      </c>
      <c r="F574" s="168">
        <f>F571</f>
        <v>236</v>
      </c>
      <c r="G574" s="48">
        <v>0.60799999999999998</v>
      </c>
      <c r="H574" s="50">
        <f t="shared" si="1010"/>
        <v>1.4348799999999999E-5</v>
      </c>
      <c r="I574" s="162">
        <f>I571</f>
        <v>8.1999999999999993</v>
      </c>
      <c r="J574" s="171">
        <v>0</v>
      </c>
      <c r="K574" s="174" t="s">
        <v>188</v>
      </c>
      <c r="L574" s="178">
        <v>45390</v>
      </c>
      <c r="M574" s="92" t="str">
        <f t="shared" si="1007"/>
        <v>С573</v>
      </c>
      <c r="N574" s="92" t="str">
        <f t="shared" si="1007"/>
        <v>Трубопровод технологического газа Рег. № ТТ-367, в составе:
скуббер Вентури поз. М-602,</v>
      </c>
      <c r="O574" s="92" t="str">
        <f t="shared" si="1008"/>
        <v>Полное-ликвидация</v>
      </c>
      <c r="P574" s="92" t="s">
        <v>85</v>
      </c>
      <c r="Q574" s="92" t="s">
        <v>85</v>
      </c>
      <c r="R574" s="92" t="s">
        <v>85</v>
      </c>
      <c r="S574" s="92" t="s">
        <v>85</v>
      </c>
      <c r="T574" s="92" t="s">
        <v>85</v>
      </c>
      <c r="U574" s="92" t="s">
        <v>85</v>
      </c>
      <c r="V574" s="92" t="s">
        <v>85</v>
      </c>
      <c r="W574" s="92" t="s">
        <v>85</v>
      </c>
      <c r="X574" s="92" t="s">
        <v>85</v>
      </c>
      <c r="Y574" s="92" t="s">
        <v>85</v>
      </c>
      <c r="Z574" s="92" t="s">
        <v>85</v>
      </c>
      <c r="AA574" s="92" t="s">
        <v>85</v>
      </c>
      <c r="AB574" s="92" t="s">
        <v>85</v>
      </c>
      <c r="AC574" s="92" t="s">
        <v>85</v>
      </c>
      <c r="AD574" s="92" t="s">
        <v>85</v>
      </c>
      <c r="AE574" s="92" t="s">
        <v>85</v>
      </c>
      <c r="AF574" s="92" t="s">
        <v>85</v>
      </c>
      <c r="AG574" s="92" t="s">
        <v>85</v>
      </c>
      <c r="AH574" s="92" t="s">
        <v>85</v>
      </c>
      <c r="AI574" t="s">
        <v>85</v>
      </c>
      <c r="AJ574" s="92">
        <v>0</v>
      </c>
      <c r="AK574" s="92">
        <v>0</v>
      </c>
      <c r="AL574" s="92">
        <f>AL571</f>
        <v>0.75</v>
      </c>
      <c r="AM574" s="92">
        <f>AM571</f>
        <v>2.7E-2</v>
      </c>
      <c r="AN574" s="92">
        <f>AN571</f>
        <v>3</v>
      </c>
      <c r="AO574" s="92"/>
      <c r="AP574" s="92"/>
      <c r="AQ574" s="93">
        <f>AM574*I574*0.1+AL574</f>
        <v>0.77214000000000005</v>
      </c>
      <c r="AR574" s="93">
        <f t="shared" si="1011"/>
        <v>7.7214000000000005E-2</v>
      </c>
      <c r="AS574" s="94">
        <f t="shared" si="1012"/>
        <v>0</v>
      </c>
      <c r="AT574" s="94">
        <f t="shared" si="1013"/>
        <v>0.21233850000000001</v>
      </c>
      <c r="AU574" s="93">
        <f>1333*J572*POWER(10,-6)</f>
        <v>7.3235019999999995E-4</v>
      </c>
      <c r="AV574" s="94">
        <f t="shared" si="1009"/>
        <v>1.0624248502000002</v>
      </c>
      <c r="AW574" s="95">
        <f t="shared" si="1014"/>
        <v>0</v>
      </c>
      <c r="AX574" s="95">
        <f t="shared" si="1015"/>
        <v>0</v>
      </c>
      <c r="AY574" s="95">
        <f t="shared" si="1016"/>
        <v>1.5244521690549762E-5</v>
      </c>
    </row>
    <row r="575" spans="1:51" x14ac:dyDescent="0.3">
      <c r="A575" s="48" t="s">
        <v>1009</v>
      </c>
      <c r="B575" s="48" t="str">
        <f>B571</f>
        <v>Трубопровод технологического газа Рег. № ТТ-367, в составе:
скуббер Вентури поз. М-602,</v>
      </c>
      <c r="C575" s="179" t="s">
        <v>195</v>
      </c>
      <c r="D575" s="49" t="s">
        <v>196</v>
      </c>
      <c r="E575" s="166">
        <v>4.9999999999999998E-7</v>
      </c>
      <c r="F575" s="168">
        <f>F571</f>
        <v>236</v>
      </c>
      <c r="G575" s="48">
        <v>3.5000000000000003E-2</v>
      </c>
      <c r="H575" s="50">
        <f t="shared" si="1010"/>
        <v>4.1300000000000003E-6</v>
      </c>
      <c r="I575" s="162">
        <f>0.15*I571</f>
        <v>1.2299999999999998</v>
      </c>
      <c r="J575" s="169">
        <f>I575</f>
        <v>1.2299999999999998</v>
      </c>
      <c r="K575" s="174" t="s">
        <v>189</v>
      </c>
      <c r="L575" s="178">
        <v>3</v>
      </c>
      <c r="M575" s="92" t="str">
        <f t="shared" si="1007"/>
        <v>С574</v>
      </c>
      <c r="N575" s="92" t="str">
        <f t="shared" si="1007"/>
        <v>Трубопровод технологического газа Рег. № ТТ-367, в составе:
скуббер Вентури поз. М-602,</v>
      </c>
      <c r="O575" s="92" t="str">
        <f t="shared" si="1008"/>
        <v>Частичное-факел</v>
      </c>
      <c r="P575" s="92" t="s">
        <v>85</v>
      </c>
      <c r="Q575" s="92" t="s">
        <v>85</v>
      </c>
      <c r="R575" s="92" t="s">
        <v>85</v>
      </c>
      <c r="S575" s="92" t="s">
        <v>85</v>
      </c>
      <c r="T575" s="92" t="s">
        <v>85</v>
      </c>
      <c r="U575" s="92" t="s">
        <v>85</v>
      </c>
      <c r="V575" s="92" t="s">
        <v>85</v>
      </c>
      <c r="W575" s="92" t="s">
        <v>85</v>
      </c>
      <c r="X575" s="92" t="s">
        <v>85</v>
      </c>
      <c r="Y575" s="92">
        <v>23</v>
      </c>
      <c r="Z575" s="92">
        <v>4</v>
      </c>
      <c r="AA575" s="92" t="s">
        <v>85</v>
      </c>
      <c r="AB575" s="92" t="s">
        <v>85</v>
      </c>
      <c r="AC575" s="92" t="s">
        <v>85</v>
      </c>
      <c r="AD575" s="92" t="s">
        <v>85</v>
      </c>
      <c r="AE575" s="92" t="s">
        <v>85</v>
      </c>
      <c r="AF575" s="92" t="s">
        <v>85</v>
      </c>
      <c r="AG575" s="92" t="s">
        <v>85</v>
      </c>
      <c r="AH575" s="92" t="s">
        <v>85</v>
      </c>
      <c r="AI575" t="s">
        <v>85</v>
      </c>
      <c r="AJ575" s="92">
        <v>0</v>
      </c>
      <c r="AK575" s="92">
        <v>2</v>
      </c>
      <c r="AL575" s="92">
        <f>0.1*$AL$2</f>
        <v>0.25</v>
      </c>
      <c r="AM575" s="92">
        <f>AM571</f>
        <v>2.7E-2</v>
      </c>
      <c r="AN575" s="92">
        <f>ROUNDUP(AN571/3,0)</f>
        <v>1</v>
      </c>
      <c r="AO575" s="92"/>
      <c r="AP575" s="92"/>
      <c r="AQ575" s="93">
        <f>AM575*I575+AL575</f>
        <v>0.28321000000000002</v>
      </c>
      <c r="AR575" s="93">
        <f t="shared" si="1011"/>
        <v>2.8321000000000002E-2</v>
      </c>
      <c r="AS575" s="94">
        <f t="shared" si="1012"/>
        <v>0.5</v>
      </c>
      <c r="AT575" s="94">
        <f t="shared" si="1013"/>
        <v>0.20288275</v>
      </c>
      <c r="AU575" s="93">
        <f>10068.2*J575*POWER(10,-6)</f>
        <v>1.2383885999999998E-2</v>
      </c>
      <c r="AV575" s="94">
        <f t="shared" si="1009"/>
        <v>1.026797636</v>
      </c>
      <c r="AW575" s="95">
        <f t="shared" si="1014"/>
        <v>0</v>
      </c>
      <c r="AX575" s="95">
        <f t="shared" si="1015"/>
        <v>8.2600000000000005E-6</v>
      </c>
      <c r="AY575" s="95">
        <f t="shared" si="1016"/>
        <v>4.2406742366799998E-6</v>
      </c>
    </row>
    <row r="576" spans="1:51" x14ac:dyDescent="0.3">
      <c r="A576" s="48" t="s">
        <v>1010</v>
      </c>
      <c r="B576" s="48" t="str">
        <f>B571</f>
        <v>Трубопровод технологического газа Рег. № ТТ-367, в составе:
скуббер Вентури поз. М-602,</v>
      </c>
      <c r="C576" s="179" t="s">
        <v>197</v>
      </c>
      <c r="D576" s="49" t="s">
        <v>198</v>
      </c>
      <c r="E576" s="167">
        <f>E575</f>
        <v>4.9999999999999998E-7</v>
      </c>
      <c r="F576" s="168">
        <f>F571</f>
        <v>236</v>
      </c>
      <c r="G576" s="48">
        <v>8.3000000000000001E-3</v>
      </c>
      <c r="H576" s="50">
        <f t="shared" si="1010"/>
        <v>9.7939999999999989E-7</v>
      </c>
      <c r="I576" s="162">
        <f>I575</f>
        <v>1.2299999999999998</v>
      </c>
      <c r="J576" s="169">
        <f>J572*0.15</f>
        <v>8.2409999999999997E-2</v>
      </c>
      <c r="K576" s="173" t="s">
        <v>200</v>
      </c>
      <c r="L576" s="230">
        <v>4</v>
      </c>
      <c r="M576" s="92" t="str">
        <f t="shared" si="1007"/>
        <v>С575</v>
      </c>
      <c r="N576" s="92" t="str">
        <f t="shared" si="1007"/>
        <v>Трубопровод технологического газа Рег. № ТТ-367, в составе:
скуббер Вентури поз. М-602,</v>
      </c>
      <c r="O576" s="92" t="str">
        <f t="shared" si="1008"/>
        <v>Частичное-взрыв</v>
      </c>
      <c r="P576" s="92" t="s">
        <v>85</v>
      </c>
      <c r="Q576" s="92" t="s">
        <v>85</v>
      </c>
      <c r="R576" s="92" t="s">
        <v>85</v>
      </c>
      <c r="S576" s="92" t="s">
        <v>85</v>
      </c>
      <c r="T576" s="92">
        <v>0</v>
      </c>
      <c r="U576" s="92">
        <v>0</v>
      </c>
      <c r="V576" s="92">
        <v>40.6</v>
      </c>
      <c r="W576" s="92">
        <v>110.1</v>
      </c>
      <c r="X576" s="92">
        <v>188.6</v>
      </c>
      <c r="Y576" s="92" t="s">
        <v>85</v>
      </c>
      <c r="Z576" s="92" t="s">
        <v>85</v>
      </c>
      <c r="AA576" s="92" t="s">
        <v>85</v>
      </c>
      <c r="AB576" s="92" t="s">
        <v>85</v>
      </c>
      <c r="AC576" s="92" t="s">
        <v>85</v>
      </c>
      <c r="AD576" s="92" t="s">
        <v>85</v>
      </c>
      <c r="AE576" s="92" t="s">
        <v>85</v>
      </c>
      <c r="AF576" s="92" t="s">
        <v>85</v>
      </c>
      <c r="AG576" s="92" t="s">
        <v>85</v>
      </c>
      <c r="AH576" s="92" t="s">
        <v>85</v>
      </c>
      <c r="AI576" t="s">
        <v>85</v>
      </c>
      <c r="AJ576" s="92">
        <v>0</v>
      </c>
      <c r="AK576" s="92">
        <v>1</v>
      </c>
      <c r="AL576" s="92">
        <f>0.1*$AL$2</f>
        <v>0.25</v>
      </c>
      <c r="AM576" s="92">
        <f>AM571</f>
        <v>2.7E-2</v>
      </c>
      <c r="AN576" s="92">
        <f>AN575</f>
        <v>1</v>
      </c>
      <c r="AO576" s="92"/>
      <c r="AP576" s="92"/>
      <c r="AQ576" s="93">
        <f t="shared" ref="AQ576:AQ577" si="1017">AM576*I576+AL576</f>
        <v>0.28321000000000002</v>
      </c>
      <c r="AR576" s="93">
        <f t="shared" si="1011"/>
        <v>2.8321000000000002E-2</v>
      </c>
      <c r="AS576" s="94">
        <f t="shared" si="1012"/>
        <v>0.25</v>
      </c>
      <c r="AT576" s="94">
        <f t="shared" si="1013"/>
        <v>0.14038275</v>
      </c>
      <c r="AU576" s="93">
        <f>10068.2*J576*POWER(10,-6)*10</f>
        <v>8.2972036200000005E-3</v>
      </c>
      <c r="AV576" s="94">
        <f t="shared" si="1009"/>
        <v>0.71021095361999997</v>
      </c>
      <c r="AW576" s="95">
        <f t="shared" si="1014"/>
        <v>0</v>
      </c>
      <c r="AX576" s="95">
        <f t="shared" si="1015"/>
        <v>9.7939999999999989E-7</v>
      </c>
      <c r="AY576" s="95">
        <f t="shared" si="1016"/>
        <v>6.9558060797542791E-7</v>
      </c>
    </row>
    <row r="577" spans="1:51" x14ac:dyDescent="0.3">
      <c r="A577" s="48" t="s">
        <v>1011</v>
      </c>
      <c r="B577" s="48" t="str">
        <f>B571</f>
        <v>Трубопровод технологического газа Рег. № ТТ-367, в составе:
скуббер Вентури поз. М-602,</v>
      </c>
      <c r="C577" s="179" t="s">
        <v>172</v>
      </c>
      <c r="D577" s="49" t="s">
        <v>174</v>
      </c>
      <c r="E577" s="167">
        <f>E575</f>
        <v>4.9999999999999998E-7</v>
      </c>
      <c r="F577" s="168">
        <f>F571</f>
        <v>236</v>
      </c>
      <c r="G577" s="48">
        <v>2.64E-2</v>
      </c>
      <c r="H577" s="50">
        <f t="shared" si="1010"/>
        <v>3.1151999999999998E-6</v>
      </c>
      <c r="I577" s="162">
        <f>0.15*I571</f>
        <v>1.2299999999999998</v>
      </c>
      <c r="J577" s="169">
        <f>J573*0.15</f>
        <v>1.2299999999999998</v>
      </c>
      <c r="K577" s="174"/>
      <c r="L577" s="178"/>
      <c r="M577" s="92" t="str">
        <f t="shared" si="1007"/>
        <v>С576</v>
      </c>
      <c r="N577" s="92" t="str">
        <f t="shared" si="1007"/>
        <v>Трубопровод технологического газа Рег. № ТТ-367, в составе:
скуббер Вентури поз. М-602,</v>
      </c>
      <c r="O577" s="92" t="str">
        <f t="shared" si="1008"/>
        <v>Частичное-пожар-вспышка</v>
      </c>
      <c r="P577" s="92" t="s">
        <v>85</v>
      </c>
      <c r="Q577" s="92" t="s">
        <v>85</v>
      </c>
      <c r="R577" s="92" t="s">
        <v>85</v>
      </c>
      <c r="S577" s="92" t="s">
        <v>85</v>
      </c>
      <c r="T577" s="92" t="s">
        <v>85</v>
      </c>
      <c r="U577" s="92" t="s">
        <v>85</v>
      </c>
      <c r="V577" s="92" t="s">
        <v>85</v>
      </c>
      <c r="W577" s="92" t="s">
        <v>85</v>
      </c>
      <c r="X577" s="92" t="s">
        <v>85</v>
      </c>
      <c r="Y577" s="92" t="s">
        <v>85</v>
      </c>
      <c r="Z577" s="92" t="s">
        <v>85</v>
      </c>
      <c r="AA577" s="92">
        <v>35.89</v>
      </c>
      <c r="AB577" s="92">
        <v>43.07</v>
      </c>
      <c r="AC577" s="92" t="s">
        <v>85</v>
      </c>
      <c r="AD577" s="92" t="s">
        <v>85</v>
      </c>
      <c r="AE577" s="92" t="s">
        <v>85</v>
      </c>
      <c r="AF577" s="92" t="s">
        <v>85</v>
      </c>
      <c r="AG577" s="92" t="s">
        <v>85</v>
      </c>
      <c r="AH577" s="92" t="s">
        <v>85</v>
      </c>
      <c r="AI577" t="s">
        <v>85</v>
      </c>
      <c r="AJ577" s="92">
        <v>0</v>
      </c>
      <c r="AK577" s="92">
        <v>1</v>
      </c>
      <c r="AL577" s="92">
        <f>0.1*$AL$2</f>
        <v>0.25</v>
      </c>
      <c r="AM577" s="92">
        <f>AM571</f>
        <v>2.7E-2</v>
      </c>
      <c r="AN577" s="92">
        <f>ROUNDUP(AN571/3,0)</f>
        <v>1</v>
      </c>
      <c r="AO577" s="92"/>
      <c r="AP577" s="92"/>
      <c r="AQ577" s="93">
        <f t="shared" si="1017"/>
        <v>0.28321000000000002</v>
      </c>
      <c r="AR577" s="93">
        <f t="shared" si="1011"/>
        <v>2.8321000000000002E-2</v>
      </c>
      <c r="AS577" s="94">
        <f t="shared" si="1012"/>
        <v>0.25</v>
      </c>
      <c r="AT577" s="94">
        <f t="shared" si="1013"/>
        <v>0.14038275</v>
      </c>
      <c r="AU577" s="93">
        <f>10068.2*J577*POWER(10,-6)*10</f>
        <v>0.12383885999999998</v>
      </c>
      <c r="AV577" s="94">
        <f t="shared" si="1009"/>
        <v>0.82575261000000011</v>
      </c>
      <c r="AW577" s="95">
        <f t="shared" si="1014"/>
        <v>0</v>
      </c>
      <c r="AX577" s="95">
        <f t="shared" si="1015"/>
        <v>3.1151999999999998E-6</v>
      </c>
      <c r="AY577" s="95">
        <f t="shared" si="1016"/>
        <v>2.5723845306720001E-6</v>
      </c>
    </row>
    <row r="578" spans="1:51" ht="15" thickBot="1" x14ac:dyDescent="0.35">
      <c r="A578" s="48" t="s">
        <v>1012</v>
      </c>
      <c r="B578" s="48" t="str">
        <f>B571</f>
        <v>Трубопровод технологического газа Рег. № ТТ-367, в составе:
скуббер Вентури поз. М-602,</v>
      </c>
      <c r="C578" s="179" t="s">
        <v>173</v>
      </c>
      <c r="D578" s="49" t="s">
        <v>62</v>
      </c>
      <c r="E578" s="167">
        <f>E575</f>
        <v>4.9999999999999998E-7</v>
      </c>
      <c r="F578" s="168">
        <f>F571</f>
        <v>236</v>
      </c>
      <c r="G578" s="48">
        <v>0.93030000000000002</v>
      </c>
      <c r="H578" s="50">
        <f t="shared" si="1010"/>
        <v>1.097754E-4</v>
      </c>
      <c r="I578" s="162">
        <f>0.15*I571</f>
        <v>1.2299999999999998</v>
      </c>
      <c r="J578" s="171">
        <v>0</v>
      </c>
      <c r="K578" s="175"/>
      <c r="L578" s="176"/>
      <c r="M578" s="92" t="str">
        <f t="shared" si="1007"/>
        <v>С577</v>
      </c>
      <c r="N578" s="92" t="str">
        <f t="shared" si="1007"/>
        <v>Трубопровод технологического газа Рег. № ТТ-367, в составе:
скуббер Вентури поз. М-602,</v>
      </c>
      <c r="O578" s="92" t="str">
        <f t="shared" si="1008"/>
        <v>Частичное-ликвидация</v>
      </c>
      <c r="P578" s="92" t="s">
        <v>85</v>
      </c>
      <c r="Q578" s="92" t="s">
        <v>85</v>
      </c>
      <c r="R578" s="92" t="s">
        <v>85</v>
      </c>
      <c r="S578" s="92" t="s">
        <v>85</v>
      </c>
      <c r="T578" s="92" t="s">
        <v>85</v>
      </c>
      <c r="U578" s="92" t="s">
        <v>85</v>
      </c>
      <c r="V578" s="92" t="s">
        <v>85</v>
      </c>
      <c r="W578" s="92" t="s">
        <v>85</v>
      </c>
      <c r="X578" s="92" t="s">
        <v>85</v>
      </c>
      <c r="Y578" s="92" t="s">
        <v>85</v>
      </c>
      <c r="Z578" s="92" t="s">
        <v>85</v>
      </c>
      <c r="AA578" s="92" t="s">
        <v>85</v>
      </c>
      <c r="AB578" s="92" t="s">
        <v>85</v>
      </c>
      <c r="AC578" s="92" t="s">
        <v>85</v>
      </c>
      <c r="AD578" s="92" t="s">
        <v>85</v>
      </c>
      <c r="AE578" s="92" t="s">
        <v>85</v>
      </c>
      <c r="AF578" s="92" t="s">
        <v>85</v>
      </c>
      <c r="AG578" s="92" t="s">
        <v>85</v>
      </c>
      <c r="AH578" s="92" t="s">
        <v>85</v>
      </c>
      <c r="AI578" t="s">
        <v>85</v>
      </c>
      <c r="AJ578" s="92">
        <v>0</v>
      </c>
      <c r="AK578" s="92">
        <v>0</v>
      </c>
      <c r="AL578" s="92">
        <f>0.1*$AL$2</f>
        <v>0.25</v>
      </c>
      <c r="AM578" s="92">
        <f>AM571</f>
        <v>2.7E-2</v>
      </c>
      <c r="AN578" s="92">
        <f>ROUNDUP(AN571/3,0)</f>
        <v>1</v>
      </c>
      <c r="AO578" s="92"/>
      <c r="AP578" s="92"/>
      <c r="AQ578" s="93">
        <f>AM578*I578*0.1+AL578</f>
        <v>0.25332100000000002</v>
      </c>
      <c r="AR578" s="93">
        <f t="shared" si="1011"/>
        <v>2.5332100000000003E-2</v>
      </c>
      <c r="AS578" s="94">
        <f t="shared" si="1012"/>
        <v>0</v>
      </c>
      <c r="AT578" s="94">
        <f t="shared" si="1013"/>
        <v>6.9663275000000011E-2</v>
      </c>
      <c r="AU578" s="93">
        <f>1333*J577*POWER(10,-6)</f>
        <v>1.6395899999999996E-3</v>
      </c>
      <c r="AV578" s="94">
        <f t="shared" si="1009"/>
        <v>0.34995596500000004</v>
      </c>
      <c r="AW578" s="95">
        <f t="shared" si="1014"/>
        <v>0</v>
      </c>
      <c r="AX578" s="95">
        <f t="shared" si="1015"/>
        <v>0</v>
      </c>
      <c r="AY578" s="95">
        <f t="shared" si="1016"/>
        <v>3.8416556040261001E-5</v>
      </c>
    </row>
    <row r="579" spans="1:51" ht="18" customHeight="1" x14ac:dyDescent="0.3">
      <c r="A579" s="48" t="s">
        <v>1013</v>
      </c>
      <c r="B579" s="311" t="s">
        <v>436</v>
      </c>
      <c r="C579" s="179" t="s">
        <v>191</v>
      </c>
      <c r="D579" s="49" t="s">
        <v>192</v>
      </c>
      <c r="E579" s="166">
        <v>9.9999999999999995E-8</v>
      </c>
      <c r="F579" s="163">
        <v>236</v>
      </c>
      <c r="G579" s="48">
        <v>0.2</v>
      </c>
      <c r="H579" s="50">
        <f>E579*F579*G579</f>
        <v>4.7199999999999997E-6</v>
      </c>
      <c r="I579" s="164">
        <v>7.7</v>
      </c>
      <c r="J579" s="169">
        <f>I579</f>
        <v>7.7</v>
      </c>
      <c r="K579" s="172" t="s">
        <v>184</v>
      </c>
      <c r="L579" s="177">
        <v>0</v>
      </c>
      <c r="M579" s="92" t="str">
        <f t="shared" ref="M579:N586" si="1018">A579</f>
        <v>С578</v>
      </c>
      <c r="N579" s="92" t="str">
        <f t="shared" si="1018"/>
        <v>Трубопровод природного газа Рег. № ТТ-184</v>
      </c>
      <c r="O579" s="92" t="str">
        <f t="shared" ref="O579:O586" si="1019">D579</f>
        <v>Полное-факел</v>
      </c>
      <c r="P579" s="92" t="s">
        <v>85</v>
      </c>
      <c r="Q579" s="92" t="s">
        <v>85</v>
      </c>
      <c r="R579" s="92" t="s">
        <v>85</v>
      </c>
      <c r="S579" s="92" t="s">
        <v>85</v>
      </c>
      <c r="T579" s="92" t="s">
        <v>85</v>
      </c>
      <c r="U579" s="92" t="s">
        <v>85</v>
      </c>
      <c r="V579" s="92" t="s">
        <v>85</v>
      </c>
      <c r="W579" s="92" t="s">
        <v>85</v>
      </c>
      <c r="X579" s="92" t="s">
        <v>85</v>
      </c>
      <c r="Y579" s="92">
        <v>36</v>
      </c>
      <c r="Z579" s="92">
        <v>6</v>
      </c>
      <c r="AA579" s="92" t="s">
        <v>85</v>
      </c>
      <c r="AB579" s="92" t="s">
        <v>85</v>
      </c>
      <c r="AC579" s="92" t="s">
        <v>85</v>
      </c>
      <c r="AD579" s="92" t="s">
        <v>85</v>
      </c>
      <c r="AE579" s="92" t="s">
        <v>85</v>
      </c>
      <c r="AF579" s="92" t="s">
        <v>85</v>
      </c>
      <c r="AG579" s="92" t="s">
        <v>85</v>
      </c>
      <c r="AH579" s="92" t="s">
        <v>85</v>
      </c>
      <c r="AI579" t="s">
        <v>85</v>
      </c>
      <c r="AJ579" s="52">
        <v>1</v>
      </c>
      <c r="AK579" s="52">
        <v>3</v>
      </c>
      <c r="AL579" s="165">
        <v>0.75</v>
      </c>
      <c r="AM579" s="165">
        <v>2.7E-2</v>
      </c>
      <c r="AN579" s="165">
        <v>3</v>
      </c>
      <c r="AO579" s="92"/>
      <c r="AP579" s="92"/>
      <c r="AQ579" s="93">
        <f>AM579*I579+AL579</f>
        <v>0.95789999999999997</v>
      </c>
      <c r="AR579" s="93">
        <f>0.1*AQ579</f>
        <v>9.579E-2</v>
      </c>
      <c r="AS579" s="94">
        <f>AJ579*3+0.25*AK579</f>
        <v>3.75</v>
      </c>
      <c r="AT579" s="94">
        <f>SUM(AQ579:AS579)/4</f>
        <v>1.2009224999999999</v>
      </c>
      <c r="AU579" s="93">
        <f>10068.2*J579*POWER(10,-6)</f>
        <v>7.7525140000000006E-2</v>
      </c>
      <c r="AV579" s="94">
        <f t="shared" ref="AV579:AV586" si="1020">AU579+AT579+AS579+AR579+AQ579</f>
        <v>6.0821376399999991</v>
      </c>
      <c r="AW579" s="95">
        <f>AJ579*H579</f>
        <v>4.7199999999999997E-6</v>
      </c>
      <c r="AX579" s="95">
        <f>H579*AK579</f>
        <v>1.416E-5</v>
      </c>
      <c r="AY579" s="95">
        <f>H579*AV579</f>
        <v>2.8707689660799994E-5</v>
      </c>
    </row>
    <row r="580" spans="1:51" x14ac:dyDescent="0.3">
      <c r="A580" s="48" t="s">
        <v>1014</v>
      </c>
      <c r="B580" s="48" t="str">
        <f>B579</f>
        <v>Трубопровод природного газа Рег. № ТТ-184</v>
      </c>
      <c r="C580" s="179" t="s">
        <v>169</v>
      </c>
      <c r="D580" s="49" t="s">
        <v>63</v>
      </c>
      <c r="E580" s="167">
        <f>E579</f>
        <v>9.9999999999999995E-8</v>
      </c>
      <c r="F580" s="168">
        <f>F579</f>
        <v>236</v>
      </c>
      <c r="G580" s="48">
        <v>0.1152</v>
      </c>
      <c r="H580" s="50">
        <f t="shared" ref="H580:H586" si="1021">E580*F580*G580</f>
        <v>2.7187199999999996E-6</v>
      </c>
      <c r="I580" s="162">
        <f>I579</f>
        <v>7.7</v>
      </c>
      <c r="J580" s="180">
        <f>0.067*I579</f>
        <v>0.51590000000000003</v>
      </c>
      <c r="K580" s="174" t="s">
        <v>185</v>
      </c>
      <c r="L580" s="178">
        <v>12</v>
      </c>
      <c r="M580" s="92" t="str">
        <f t="shared" si="1018"/>
        <v>С579</v>
      </c>
      <c r="N580" s="92" t="str">
        <f t="shared" si="1018"/>
        <v>Трубопровод природного газа Рег. № ТТ-184</v>
      </c>
      <c r="O580" s="92" t="str">
        <f t="shared" si="1019"/>
        <v>Полное-взрыв</v>
      </c>
      <c r="P580" s="92" t="s">
        <v>85</v>
      </c>
      <c r="Q580" s="92" t="s">
        <v>85</v>
      </c>
      <c r="R580" s="92" t="s">
        <v>85</v>
      </c>
      <c r="S580" s="92" t="s">
        <v>85</v>
      </c>
      <c r="T580" s="92">
        <v>0</v>
      </c>
      <c r="U580" s="92">
        <v>0</v>
      </c>
      <c r="V580" s="92">
        <v>74.599999999999994</v>
      </c>
      <c r="W580" s="92">
        <v>203.1</v>
      </c>
      <c r="X580" s="92">
        <v>347.6</v>
      </c>
      <c r="Y580" s="92" t="s">
        <v>85</v>
      </c>
      <c r="Z580" s="92" t="s">
        <v>85</v>
      </c>
      <c r="AA580" s="92" t="s">
        <v>85</v>
      </c>
      <c r="AB580" s="92" t="s">
        <v>85</v>
      </c>
      <c r="AC580" s="92" t="s">
        <v>85</v>
      </c>
      <c r="AD580" s="92" t="s">
        <v>85</v>
      </c>
      <c r="AE580" s="92" t="s">
        <v>85</v>
      </c>
      <c r="AF580" s="92" t="s">
        <v>85</v>
      </c>
      <c r="AG580" s="92" t="s">
        <v>85</v>
      </c>
      <c r="AH580" s="92" t="s">
        <v>85</v>
      </c>
      <c r="AI580" t="s">
        <v>85</v>
      </c>
      <c r="AJ580" s="52">
        <v>1</v>
      </c>
      <c r="AK580" s="52">
        <v>3</v>
      </c>
      <c r="AL580" s="92">
        <f>AL579</f>
        <v>0.75</v>
      </c>
      <c r="AM580" s="92">
        <f>AM579</f>
        <v>2.7E-2</v>
      </c>
      <c r="AN580" s="92">
        <f>AN579</f>
        <v>3</v>
      </c>
      <c r="AO580" s="92"/>
      <c r="AP580" s="92"/>
      <c r="AQ580" s="93">
        <f>AM580*I580+AL580</f>
        <v>0.95789999999999997</v>
      </c>
      <c r="AR580" s="93">
        <f t="shared" ref="AR580:AR586" si="1022">0.1*AQ580</f>
        <v>9.579E-2</v>
      </c>
      <c r="AS580" s="94">
        <f t="shared" ref="AS580:AS586" si="1023">AJ580*3+0.25*AK580</f>
        <v>3.75</v>
      </c>
      <c r="AT580" s="94">
        <f t="shared" ref="AT580:AT586" si="1024">SUM(AQ580:AS580)/4</f>
        <v>1.2009224999999999</v>
      </c>
      <c r="AU580" s="93">
        <f>10068.2*J580*POWER(10,-6)*10</f>
        <v>5.1941843800000005E-2</v>
      </c>
      <c r="AV580" s="94">
        <f t="shared" si="1020"/>
        <v>6.0565543438000002</v>
      </c>
      <c r="AW580" s="95">
        <f t="shared" ref="AW580:AW586" si="1025">AJ580*H580</f>
        <v>2.7187199999999996E-6</v>
      </c>
      <c r="AX580" s="95">
        <f t="shared" ref="AX580:AX586" si="1026">H580*AK580</f>
        <v>8.1561599999999988E-6</v>
      </c>
      <c r="AY580" s="95">
        <f t="shared" ref="AY580:AY586" si="1027">H580*AV580</f>
        <v>1.6466075425575936E-5</v>
      </c>
    </row>
    <row r="581" spans="1:51" x14ac:dyDescent="0.3">
      <c r="A581" s="48" t="s">
        <v>1015</v>
      </c>
      <c r="B581" s="48" t="str">
        <f>B579</f>
        <v>Трубопровод природного газа Рег. № ТТ-184</v>
      </c>
      <c r="C581" s="179" t="s">
        <v>193</v>
      </c>
      <c r="D581" s="49" t="s">
        <v>194</v>
      </c>
      <c r="E581" s="167">
        <f>E579</f>
        <v>9.9999999999999995E-8</v>
      </c>
      <c r="F581" s="168">
        <f>F579</f>
        <v>236</v>
      </c>
      <c r="G581" s="48">
        <v>7.6799999999999993E-2</v>
      </c>
      <c r="H581" s="50">
        <f t="shared" si="1021"/>
        <v>1.8124799999999997E-6</v>
      </c>
      <c r="I581" s="162">
        <f>I579</f>
        <v>7.7</v>
      </c>
      <c r="J581" s="169">
        <f>I579</f>
        <v>7.7</v>
      </c>
      <c r="K581" s="174" t="s">
        <v>186</v>
      </c>
      <c r="L581" s="178">
        <v>0</v>
      </c>
      <c r="M581" s="92" t="str">
        <f t="shared" si="1018"/>
        <v>С580</v>
      </c>
      <c r="N581" s="92" t="str">
        <f t="shared" si="1018"/>
        <v>Трубопровод природного газа Рег. № ТТ-184</v>
      </c>
      <c r="O581" s="92" t="str">
        <f t="shared" si="1019"/>
        <v>Полное-вспышка</v>
      </c>
      <c r="P581" s="92" t="s">
        <v>85</v>
      </c>
      <c r="Q581" s="92" t="s">
        <v>85</v>
      </c>
      <c r="R581" s="92" t="s">
        <v>85</v>
      </c>
      <c r="S581" s="92" t="s">
        <v>85</v>
      </c>
      <c r="T581" s="92" t="s">
        <v>85</v>
      </c>
      <c r="U581" s="92" t="s">
        <v>85</v>
      </c>
      <c r="V581" s="92" t="s">
        <v>85</v>
      </c>
      <c r="W581" s="92" t="s">
        <v>85</v>
      </c>
      <c r="X581" s="92" t="s">
        <v>85</v>
      </c>
      <c r="Y581" s="92" t="s">
        <v>85</v>
      </c>
      <c r="Z581" s="92" t="s">
        <v>85</v>
      </c>
      <c r="AA581" s="92">
        <v>65.739999999999995</v>
      </c>
      <c r="AB581" s="92">
        <v>78.89</v>
      </c>
      <c r="AC581" s="92" t="s">
        <v>85</v>
      </c>
      <c r="AD581" s="92" t="s">
        <v>85</v>
      </c>
      <c r="AE581" s="92" t="s">
        <v>85</v>
      </c>
      <c r="AF581" s="92" t="s">
        <v>85</v>
      </c>
      <c r="AG581" s="92" t="s">
        <v>85</v>
      </c>
      <c r="AH581" s="92" t="s">
        <v>85</v>
      </c>
      <c r="AI581" t="s">
        <v>85</v>
      </c>
      <c r="AJ581" s="92">
        <v>0</v>
      </c>
      <c r="AK581" s="92">
        <v>0</v>
      </c>
      <c r="AL581" s="92">
        <f>AL579</f>
        <v>0.75</v>
      </c>
      <c r="AM581" s="92">
        <f>AM579</f>
        <v>2.7E-2</v>
      </c>
      <c r="AN581" s="92">
        <f>AN579</f>
        <v>3</v>
      </c>
      <c r="AO581" s="92"/>
      <c r="AP581" s="92"/>
      <c r="AQ581" s="93">
        <f>AM581*I581*0.1+AL581</f>
        <v>0.77078999999999998</v>
      </c>
      <c r="AR581" s="93">
        <f t="shared" si="1022"/>
        <v>7.7079000000000009E-2</v>
      </c>
      <c r="AS581" s="94">
        <f t="shared" si="1023"/>
        <v>0</v>
      </c>
      <c r="AT581" s="94">
        <f t="shared" si="1024"/>
        <v>0.21196725</v>
      </c>
      <c r="AU581" s="93">
        <f>1333*J579*POWER(10,-6)</f>
        <v>1.02641E-2</v>
      </c>
      <c r="AV581" s="94">
        <f t="shared" si="1020"/>
        <v>1.0701003499999999</v>
      </c>
      <c r="AW581" s="95">
        <f t="shared" si="1025"/>
        <v>0</v>
      </c>
      <c r="AX581" s="95">
        <f t="shared" si="1026"/>
        <v>0</v>
      </c>
      <c r="AY581" s="95">
        <f t="shared" si="1027"/>
        <v>1.9395354823679994E-6</v>
      </c>
    </row>
    <row r="582" spans="1:51" x14ac:dyDescent="0.3">
      <c r="A582" s="48" t="s">
        <v>1016</v>
      </c>
      <c r="B582" s="48" t="str">
        <f>B579</f>
        <v>Трубопровод природного газа Рег. № ТТ-184</v>
      </c>
      <c r="C582" s="179" t="s">
        <v>170</v>
      </c>
      <c r="D582" s="49" t="s">
        <v>61</v>
      </c>
      <c r="E582" s="167">
        <f>E579</f>
        <v>9.9999999999999995E-8</v>
      </c>
      <c r="F582" s="168">
        <f>F579</f>
        <v>236</v>
      </c>
      <c r="G582" s="48">
        <v>0.60799999999999998</v>
      </c>
      <c r="H582" s="50">
        <f t="shared" si="1021"/>
        <v>1.4348799999999999E-5</v>
      </c>
      <c r="I582" s="162">
        <f>I579</f>
        <v>7.7</v>
      </c>
      <c r="J582" s="171">
        <v>0</v>
      </c>
      <c r="K582" s="174" t="s">
        <v>188</v>
      </c>
      <c r="L582" s="178">
        <v>45390</v>
      </c>
      <c r="M582" s="92" t="str">
        <f t="shared" si="1018"/>
        <v>С581</v>
      </c>
      <c r="N582" s="92" t="str">
        <f t="shared" si="1018"/>
        <v>Трубопровод природного газа Рег. № ТТ-184</v>
      </c>
      <c r="O582" s="92" t="str">
        <f t="shared" si="1019"/>
        <v>Полное-ликвидация</v>
      </c>
      <c r="P582" s="92" t="s">
        <v>85</v>
      </c>
      <c r="Q582" s="92" t="s">
        <v>85</v>
      </c>
      <c r="R582" s="92" t="s">
        <v>85</v>
      </c>
      <c r="S582" s="92" t="s">
        <v>85</v>
      </c>
      <c r="T582" s="92" t="s">
        <v>85</v>
      </c>
      <c r="U582" s="92" t="s">
        <v>85</v>
      </c>
      <c r="V582" s="92" t="s">
        <v>85</v>
      </c>
      <c r="W582" s="92" t="s">
        <v>85</v>
      </c>
      <c r="X582" s="92" t="s">
        <v>85</v>
      </c>
      <c r="Y582" s="92" t="s">
        <v>85</v>
      </c>
      <c r="Z582" s="92" t="s">
        <v>85</v>
      </c>
      <c r="AA582" s="92" t="s">
        <v>85</v>
      </c>
      <c r="AB582" s="92" t="s">
        <v>85</v>
      </c>
      <c r="AC582" s="92" t="s">
        <v>85</v>
      </c>
      <c r="AD582" s="92" t="s">
        <v>85</v>
      </c>
      <c r="AE582" s="92" t="s">
        <v>85</v>
      </c>
      <c r="AF582" s="92" t="s">
        <v>85</v>
      </c>
      <c r="AG582" s="92" t="s">
        <v>85</v>
      </c>
      <c r="AH582" s="92" t="s">
        <v>85</v>
      </c>
      <c r="AI582" t="s">
        <v>85</v>
      </c>
      <c r="AJ582" s="92">
        <v>0</v>
      </c>
      <c r="AK582" s="92">
        <v>0</v>
      </c>
      <c r="AL582" s="92">
        <f>AL579</f>
        <v>0.75</v>
      </c>
      <c r="AM582" s="92">
        <f>AM579</f>
        <v>2.7E-2</v>
      </c>
      <c r="AN582" s="92">
        <f>AN579</f>
        <v>3</v>
      </c>
      <c r="AO582" s="92"/>
      <c r="AP582" s="92"/>
      <c r="AQ582" s="93">
        <f>AM582*I582*0.1+AL582</f>
        <v>0.77078999999999998</v>
      </c>
      <c r="AR582" s="93">
        <f t="shared" si="1022"/>
        <v>7.7079000000000009E-2</v>
      </c>
      <c r="AS582" s="94">
        <f t="shared" si="1023"/>
        <v>0</v>
      </c>
      <c r="AT582" s="94">
        <f t="shared" si="1024"/>
        <v>0.21196725</v>
      </c>
      <c r="AU582" s="93">
        <f>1333*J580*POWER(10,-6)</f>
        <v>6.876947E-4</v>
      </c>
      <c r="AV582" s="94">
        <f t="shared" si="1020"/>
        <v>1.0605239446999999</v>
      </c>
      <c r="AW582" s="95">
        <f t="shared" si="1025"/>
        <v>0</v>
      </c>
      <c r="AX582" s="95">
        <f t="shared" si="1026"/>
        <v>0</v>
      </c>
      <c r="AY582" s="95">
        <f t="shared" si="1027"/>
        <v>1.5217245977711358E-5</v>
      </c>
    </row>
    <row r="583" spans="1:51" x14ac:dyDescent="0.3">
      <c r="A583" s="48" t="s">
        <v>1017</v>
      </c>
      <c r="B583" s="48" t="str">
        <f>B579</f>
        <v>Трубопровод природного газа Рег. № ТТ-184</v>
      </c>
      <c r="C583" s="179" t="s">
        <v>195</v>
      </c>
      <c r="D583" s="49" t="s">
        <v>196</v>
      </c>
      <c r="E583" s="166">
        <v>4.9999999999999998E-7</v>
      </c>
      <c r="F583" s="168">
        <f>F579</f>
        <v>236</v>
      </c>
      <c r="G583" s="48">
        <v>3.5000000000000003E-2</v>
      </c>
      <c r="H583" s="50">
        <f t="shared" si="1021"/>
        <v>4.1300000000000003E-6</v>
      </c>
      <c r="I583" s="162">
        <f>0.15*I579</f>
        <v>1.155</v>
      </c>
      <c r="J583" s="169">
        <f>I583</f>
        <v>1.155</v>
      </c>
      <c r="K583" s="174" t="s">
        <v>189</v>
      </c>
      <c r="L583" s="178">
        <v>3</v>
      </c>
      <c r="M583" s="92" t="str">
        <f t="shared" si="1018"/>
        <v>С582</v>
      </c>
      <c r="N583" s="92" t="str">
        <f t="shared" si="1018"/>
        <v>Трубопровод природного газа Рег. № ТТ-184</v>
      </c>
      <c r="O583" s="92" t="str">
        <f t="shared" si="1019"/>
        <v>Частичное-факел</v>
      </c>
      <c r="P583" s="92" t="s">
        <v>85</v>
      </c>
      <c r="Q583" s="92" t="s">
        <v>85</v>
      </c>
      <c r="R583" s="92" t="s">
        <v>85</v>
      </c>
      <c r="S583" s="92" t="s">
        <v>85</v>
      </c>
      <c r="T583" s="92" t="s">
        <v>85</v>
      </c>
      <c r="U583" s="92" t="s">
        <v>85</v>
      </c>
      <c r="V583" s="92" t="s">
        <v>85</v>
      </c>
      <c r="W583" s="92" t="s">
        <v>85</v>
      </c>
      <c r="X583" s="92" t="s">
        <v>85</v>
      </c>
      <c r="Y583" s="92">
        <v>23</v>
      </c>
      <c r="Z583" s="92">
        <v>4</v>
      </c>
      <c r="AA583" s="92" t="s">
        <v>85</v>
      </c>
      <c r="AB583" s="92" t="s">
        <v>85</v>
      </c>
      <c r="AC583" s="92" t="s">
        <v>85</v>
      </c>
      <c r="AD583" s="92" t="s">
        <v>85</v>
      </c>
      <c r="AE583" s="92" t="s">
        <v>85</v>
      </c>
      <c r="AF583" s="92" t="s">
        <v>85</v>
      </c>
      <c r="AG583" s="92" t="s">
        <v>85</v>
      </c>
      <c r="AH583" s="92" t="s">
        <v>85</v>
      </c>
      <c r="AI583" t="s">
        <v>85</v>
      </c>
      <c r="AJ583" s="92">
        <v>0</v>
      </c>
      <c r="AK583" s="92">
        <v>2</v>
      </c>
      <c r="AL583" s="92">
        <f>0.1*$AL$2</f>
        <v>0.25</v>
      </c>
      <c r="AM583" s="92">
        <f>AM579</f>
        <v>2.7E-2</v>
      </c>
      <c r="AN583" s="92">
        <f>ROUNDUP(AN579/3,0)</f>
        <v>1</v>
      </c>
      <c r="AO583" s="92"/>
      <c r="AP583" s="92"/>
      <c r="AQ583" s="93">
        <f>AM583*I583+AL583</f>
        <v>0.28118500000000002</v>
      </c>
      <c r="AR583" s="93">
        <f t="shared" si="1022"/>
        <v>2.8118500000000005E-2</v>
      </c>
      <c r="AS583" s="94">
        <f t="shared" si="1023"/>
        <v>0.5</v>
      </c>
      <c r="AT583" s="94">
        <f t="shared" si="1024"/>
        <v>0.20232587499999999</v>
      </c>
      <c r="AU583" s="93">
        <f>10068.2*J583*POWER(10,-6)</f>
        <v>1.1628771E-2</v>
      </c>
      <c r="AV583" s="94">
        <f t="shared" si="1020"/>
        <v>1.0232581460000001</v>
      </c>
      <c r="AW583" s="95">
        <f t="shared" si="1025"/>
        <v>0</v>
      </c>
      <c r="AX583" s="95">
        <f t="shared" si="1026"/>
        <v>8.2600000000000005E-6</v>
      </c>
      <c r="AY583" s="95">
        <f t="shared" si="1027"/>
        <v>4.2260561429800006E-6</v>
      </c>
    </row>
    <row r="584" spans="1:51" x14ac:dyDescent="0.3">
      <c r="A584" s="48" t="s">
        <v>1018</v>
      </c>
      <c r="B584" s="48" t="str">
        <f>B579</f>
        <v>Трубопровод природного газа Рег. № ТТ-184</v>
      </c>
      <c r="C584" s="179" t="s">
        <v>197</v>
      </c>
      <c r="D584" s="49" t="s">
        <v>198</v>
      </c>
      <c r="E584" s="167">
        <f>E583</f>
        <v>4.9999999999999998E-7</v>
      </c>
      <c r="F584" s="168">
        <f>F579</f>
        <v>236</v>
      </c>
      <c r="G584" s="48">
        <v>8.3000000000000001E-3</v>
      </c>
      <c r="H584" s="50">
        <f t="shared" si="1021"/>
        <v>9.7939999999999989E-7</v>
      </c>
      <c r="I584" s="162">
        <f>I583</f>
        <v>1.155</v>
      </c>
      <c r="J584" s="169">
        <f>J580*0.15</f>
        <v>7.7384999999999995E-2</v>
      </c>
      <c r="K584" s="173" t="s">
        <v>200</v>
      </c>
      <c r="L584" s="230">
        <v>4</v>
      </c>
      <c r="M584" s="92" t="str">
        <f t="shared" si="1018"/>
        <v>С583</v>
      </c>
      <c r="N584" s="92" t="str">
        <f t="shared" si="1018"/>
        <v>Трубопровод природного газа Рег. № ТТ-184</v>
      </c>
      <c r="O584" s="92" t="str">
        <f t="shared" si="1019"/>
        <v>Частичное-взрыв</v>
      </c>
      <c r="P584" s="92" t="s">
        <v>85</v>
      </c>
      <c r="Q584" s="92" t="s">
        <v>85</v>
      </c>
      <c r="R584" s="92" t="s">
        <v>85</v>
      </c>
      <c r="S584" s="92" t="s">
        <v>85</v>
      </c>
      <c r="T584" s="92">
        <v>0</v>
      </c>
      <c r="U584" s="92">
        <v>0</v>
      </c>
      <c r="V584" s="92">
        <v>39.6</v>
      </c>
      <c r="W584" s="92">
        <v>107.6</v>
      </c>
      <c r="X584" s="92">
        <v>184.6</v>
      </c>
      <c r="Y584" s="92" t="s">
        <v>85</v>
      </c>
      <c r="Z584" s="92" t="s">
        <v>85</v>
      </c>
      <c r="AA584" s="92" t="s">
        <v>85</v>
      </c>
      <c r="AB584" s="92" t="s">
        <v>85</v>
      </c>
      <c r="AC584" s="92" t="s">
        <v>85</v>
      </c>
      <c r="AD584" s="92" t="s">
        <v>85</v>
      </c>
      <c r="AE584" s="92" t="s">
        <v>85</v>
      </c>
      <c r="AF584" s="92" t="s">
        <v>85</v>
      </c>
      <c r="AG584" s="92" t="s">
        <v>85</v>
      </c>
      <c r="AH584" s="92" t="s">
        <v>85</v>
      </c>
      <c r="AI584" t="s">
        <v>85</v>
      </c>
      <c r="AJ584" s="92">
        <v>0</v>
      </c>
      <c r="AK584" s="92">
        <v>1</v>
      </c>
      <c r="AL584" s="92">
        <f>0.1*$AL$2</f>
        <v>0.25</v>
      </c>
      <c r="AM584" s="92">
        <f>AM579</f>
        <v>2.7E-2</v>
      </c>
      <c r="AN584" s="92">
        <f>AN583</f>
        <v>1</v>
      </c>
      <c r="AO584" s="92"/>
      <c r="AP584" s="92"/>
      <c r="AQ584" s="93">
        <f t="shared" ref="AQ584:AQ585" si="1028">AM584*I584+AL584</f>
        <v>0.28118500000000002</v>
      </c>
      <c r="AR584" s="93">
        <f t="shared" si="1022"/>
        <v>2.8118500000000005E-2</v>
      </c>
      <c r="AS584" s="94">
        <f t="shared" si="1023"/>
        <v>0.25</v>
      </c>
      <c r="AT584" s="94">
        <f t="shared" si="1024"/>
        <v>0.13982587499999999</v>
      </c>
      <c r="AU584" s="93">
        <f>10068.2*J584*POWER(10,-6)*10</f>
        <v>7.7912765700000001E-3</v>
      </c>
      <c r="AV584" s="94">
        <f t="shared" si="1020"/>
        <v>0.70692065156999995</v>
      </c>
      <c r="AW584" s="95">
        <f t="shared" si="1025"/>
        <v>0</v>
      </c>
      <c r="AX584" s="95">
        <f t="shared" si="1026"/>
        <v>9.7939999999999989E-7</v>
      </c>
      <c r="AY584" s="95">
        <f t="shared" si="1027"/>
        <v>6.9235808614765789E-7</v>
      </c>
    </row>
    <row r="585" spans="1:51" x14ac:dyDescent="0.3">
      <c r="A585" s="48" t="s">
        <v>1019</v>
      </c>
      <c r="B585" s="48" t="str">
        <f>B579</f>
        <v>Трубопровод природного газа Рег. № ТТ-184</v>
      </c>
      <c r="C585" s="179" t="s">
        <v>172</v>
      </c>
      <c r="D585" s="49" t="s">
        <v>174</v>
      </c>
      <c r="E585" s="167">
        <f>E583</f>
        <v>4.9999999999999998E-7</v>
      </c>
      <c r="F585" s="168">
        <f>F579</f>
        <v>236</v>
      </c>
      <c r="G585" s="48">
        <v>2.64E-2</v>
      </c>
      <c r="H585" s="50">
        <f t="shared" si="1021"/>
        <v>3.1151999999999998E-6</v>
      </c>
      <c r="I585" s="162">
        <f>0.15*I579</f>
        <v>1.155</v>
      </c>
      <c r="J585" s="169">
        <f>J581*0.15</f>
        <v>1.155</v>
      </c>
      <c r="K585" s="174"/>
      <c r="L585" s="178"/>
      <c r="M585" s="92" t="str">
        <f t="shared" si="1018"/>
        <v>С584</v>
      </c>
      <c r="N585" s="92" t="str">
        <f t="shared" si="1018"/>
        <v>Трубопровод природного газа Рег. № ТТ-184</v>
      </c>
      <c r="O585" s="92" t="str">
        <f t="shared" si="1019"/>
        <v>Частичное-пожар-вспышка</v>
      </c>
      <c r="P585" s="92" t="s">
        <v>85</v>
      </c>
      <c r="Q585" s="92" t="s">
        <v>85</v>
      </c>
      <c r="R585" s="92" t="s">
        <v>85</v>
      </c>
      <c r="S585" s="92" t="s">
        <v>85</v>
      </c>
      <c r="T585" s="92" t="s">
        <v>85</v>
      </c>
      <c r="U585" s="92" t="s">
        <v>85</v>
      </c>
      <c r="V585" s="92" t="s">
        <v>85</v>
      </c>
      <c r="W585" s="92" t="s">
        <v>85</v>
      </c>
      <c r="X585" s="92" t="s">
        <v>85</v>
      </c>
      <c r="Y585" s="92" t="s">
        <v>85</v>
      </c>
      <c r="Z585" s="92" t="s">
        <v>85</v>
      </c>
      <c r="AA585" s="92">
        <v>35.15</v>
      </c>
      <c r="AB585" s="92">
        <v>42.18</v>
      </c>
      <c r="AC585" s="92" t="s">
        <v>85</v>
      </c>
      <c r="AD585" s="92" t="s">
        <v>85</v>
      </c>
      <c r="AE585" s="92" t="s">
        <v>85</v>
      </c>
      <c r="AF585" s="92" t="s">
        <v>85</v>
      </c>
      <c r="AG585" s="92" t="s">
        <v>85</v>
      </c>
      <c r="AH585" s="92" t="s">
        <v>85</v>
      </c>
      <c r="AI585" t="s">
        <v>85</v>
      </c>
      <c r="AJ585" s="92">
        <v>0</v>
      </c>
      <c r="AK585" s="92">
        <v>1</v>
      </c>
      <c r="AL585" s="92">
        <f>0.1*$AL$2</f>
        <v>0.25</v>
      </c>
      <c r="AM585" s="92">
        <f>AM579</f>
        <v>2.7E-2</v>
      </c>
      <c r="AN585" s="92">
        <f>ROUNDUP(AN579/3,0)</f>
        <v>1</v>
      </c>
      <c r="AO585" s="92"/>
      <c r="AP585" s="92"/>
      <c r="AQ585" s="93">
        <f t="shared" si="1028"/>
        <v>0.28118500000000002</v>
      </c>
      <c r="AR585" s="93">
        <f t="shared" si="1022"/>
        <v>2.8118500000000005E-2</v>
      </c>
      <c r="AS585" s="94">
        <f t="shared" si="1023"/>
        <v>0.25</v>
      </c>
      <c r="AT585" s="94">
        <f t="shared" si="1024"/>
        <v>0.13982587499999999</v>
      </c>
      <c r="AU585" s="93">
        <f>10068.2*J585*POWER(10,-6)*10</f>
        <v>0.11628770999999999</v>
      </c>
      <c r="AV585" s="94">
        <f t="shared" si="1020"/>
        <v>0.8154170850000001</v>
      </c>
      <c r="AW585" s="95">
        <f t="shared" si="1025"/>
        <v>0</v>
      </c>
      <c r="AX585" s="95">
        <f t="shared" si="1026"/>
        <v>3.1151999999999998E-6</v>
      </c>
      <c r="AY585" s="95">
        <f t="shared" si="1027"/>
        <v>2.540187303192E-6</v>
      </c>
    </row>
    <row r="586" spans="1:51" ht="15" thickBot="1" x14ac:dyDescent="0.35">
      <c r="A586" s="48" t="s">
        <v>1020</v>
      </c>
      <c r="B586" s="48" t="str">
        <f>B579</f>
        <v>Трубопровод природного газа Рег. № ТТ-184</v>
      </c>
      <c r="C586" s="179" t="s">
        <v>173</v>
      </c>
      <c r="D586" s="49" t="s">
        <v>62</v>
      </c>
      <c r="E586" s="167">
        <f>E583</f>
        <v>4.9999999999999998E-7</v>
      </c>
      <c r="F586" s="168">
        <f>F579</f>
        <v>236</v>
      </c>
      <c r="G586" s="48">
        <v>0.93030000000000002</v>
      </c>
      <c r="H586" s="50">
        <f t="shared" si="1021"/>
        <v>1.097754E-4</v>
      </c>
      <c r="I586" s="162">
        <f>0.15*I579</f>
        <v>1.155</v>
      </c>
      <c r="J586" s="171">
        <v>0</v>
      </c>
      <c r="K586" s="175"/>
      <c r="L586" s="176"/>
      <c r="M586" s="92" t="str">
        <f t="shared" si="1018"/>
        <v>С585</v>
      </c>
      <c r="N586" s="92" t="str">
        <f t="shared" si="1018"/>
        <v>Трубопровод природного газа Рег. № ТТ-184</v>
      </c>
      <c r="O586" s="92" t="str">
        <f t="shared" si="1019"/>
        <v>Частичное-ликвидация</v>
      </c>
      <c r="P586" s="92" t="s">
        <v>85</v>
      </c>
      <c r="Q586" s="92" t="s">
        <v>85</v>
      </c>
      <c r="R586" s="92" t="s">
        <v>85</v>
      </c>
      <c r="S586" s="92" t="s">
        <v>85</v>
      </c>
      <c r="T586" s="92" t="s">
        <v>85</v>
      </c>
      <c r="U586" s="92" t="s">
        <v>85</v>
      </c>
      <c r="V586" s="92" t="s">
        <v>85</v>
      </c>
      <c r="W586" s="92" t="s">
        <v>85</v>
      </c>
      <c r="X586" s="92" t="s">
        <v>85</v>
      </c>
      <c r="Y586" s="92" t="s">
        <v>85</v>
      </c>
      <c r="Z586" s="92" t="s">
        <v>85</v>
      </c>
      <c r="AA586" s="92" t="s">
        <v>85</v>
      </c>
      <c r="AB586" s="92" t="s">
        <v>85</v>
      </c>
      <c r="AC586" s="92" t="s">
        <v>85</v>
      </c>
      <c r="AD586" s="92" t="s">
        <v>85</v>
      </c>
      <c r="AE586" s="92" t="s">
        <v>85</v>
      </c>
      <c r="AF586" s="92" t="s">
        <v>85</v>
      </c>
      <c r="AG586" s="92" t="s">
        <v>85</v>
      </c>
      <c r="AH586" s="92" t="s">
        <v>85</v>
      </c>
      <c r="AI586" t="s">
        <v>85</v>
      </c>
      <c r="AJ586" s="92">
        <v>0</v>
      </c>
      <c r="AK586" s="92">
        <v>0</v>
      </c>
      <c r="AL586" s="92">
        <f>0.1*$AL$2</f>
        <v>0.25</v>
      </c>
      <c r="AM586" s="92">
        <f>AM579</f>
        <v>2.7E-2</v>
      </c>
      <c r="AN586" s="92">
        <f>ROUNDUP(AN579/3,0)</f>
        <v>1</v>
      </c>
      <c r="AO586" s="92"/>
      <c r="AP586" s="92"/>
      <c r="AQ586" s="93">
        <f>AM586*I586*0.1+AL586</f>
        <v>0.25311850000000002</v>
      </c>
      <c r="AR586" s="93">
        <f t="shared" si="1022"/>
        <v>2.5311850000000004E-2</v>
      </c>
      <c r="AS586" s="94">
        <f t="shared" si="1023"/>
        <v>0</v>
      </c>
      <c r="AT586" s="94">
        <f t="shared" si="1024"/>
        <v>6.9607587500000012E-2</v>
      </c>
      <c r="AU586" s="93">
        <f>1333*J585*POWER(10,-6)</f>
        <v>1.539615E-3</v>
      </c>
      <c r="AV586" s="94">
        <f t="shared" si="1020"/>
        <v>0.3495775525</v>
      </c>
      <c r="AW586" s="95">
        <f t="shared" si="1025"/>
        <v>0</v>
      </c>
      <c r="AX586" s="95">
        <f t="shared" si="1026"/>
        <v>0</v>
      </c>
      <c r="AY586" s="95">
        <f t="shared" si="1027"/>
        <v>3.8375015656708498E-5</v>
      </c>
    </row>
    <row r="587" spans="1:51" s="215" customFormat="1" ht="28.8" thickBot="1" x14ac:dyDescent="0.35">
      <c r="A587" s="48" t="s">
        <v>1021</v>
      </c>
      <c r="B587" s="331" t="s">
        <v>437</v>
      </c>
      <c r="C587" s="51" t="s">
        <v>205</v>
      </c>
      <c r="D587" s="208" t="s">
        <v>60</v>
      </c>
      <c r="E587" s="209">
        <v>1.0000000000000001E-5</v>
      </c>
      <c r="F587" s="207">
        <v>1</v>
      </c>
      <c r="G587" s="206">
        <v>0.05</v>
      </c>
      <c r="H587" s="210">
        <f>E587*F587*G587</f>
        <v>5.0000000000000008E-7</v>
      </c>
      <c r="I587" s="211">
        <v>15.48</v>
      </c>
      <c r="J587" s="223">
        <f>I587</f>
        <v>15.48</v>
      </c>
      <c r="K587" s="213" t="s">
        <v>184</v>
      </c>
      <c r="L587" s="214">
        <f>I587*20</f>
        <v>309.60000000000002</v>
      </c>
      <c r="M587" s="215" t="str">
        <f t="shared" ref="M587:N592" si="1029">A587</f>
        <v>С586</v>
      </c>
      <c r="N587" s="215" t="str">
        <f t="shared" si="1029"/>
        <v>Ёмкость поз. Е-501, Рег. № ТО-117,
Заводской №105827,</v>
      </c>
      <c r="O587" s="215" t="str">
        <f t="shared" ref="O587:O592" si="1030">D587</f>
        <v>Полное-пожар</v>
      </c>
      <c r="P587" s="215">
        <v>17.2</v>
      </c>
      <c r="Q587" s="215">
        <v>23.6</v>
      </c>
      <c r="R587" s="215">
        <v>33.299999999999997</v>
      </c>
      <c r="S587" s="215">
        <v>61.6</v>
      </c>
      <c r="T587" s="215" t="s">
        <v>85</v>
      </c>
      <c r="U587" s="215" t="s">
        <v>85</v>
      </c>
      <c r="V587" s="215" t="s">
        <v>85</v>
      </c>
      <c r="W587" s="215" t="s">
        <v>85</v>
      </c>
      <c r="X587" s="215" t="s">
        <v>85</v>
      </c>
      <c r="Y587" s="215" t="s">
        <v>85</v>
      </c>
      <c r="Z587" s="215" t="s">
        <v>85</v>
      </c>
      <c r="AA587" s="215" t="s">
        <v>85</v>
      </c>
      <c r="AB587" s="215" t="s">
        <v>85</v>
      </c>
      <c r="AC587" s="215" t="s">
        <v>85</v>
      </c>
      <c r="AD587" s="215" t="s">
        <v>85</v>
      </c>
      <c r="AE587" s="215" t="s">
        <v>85</v>
      </c>
      <c r="AF587" s="215" t="s">
        <v>85</v>
      </c>
      <c r="AG587" s="215" t="s">
        <v>85</v>
      </c>
      <c r="AH587" s="215" t="s">
        <v>85</v>
      </c>
      <c r="AI587" s="215" t="s">
        <v>85</v>
      </c>
      <c r="AJ587" s="216">
        <v>1</v>
      </c>
      <c r="AK587" s="216">
        <v>2</v>
      </c>
      <c r="AL587" s="217">
        <v>1.96</v>
      </c>
      <c r="AM587" s="217">
        <v>2.7E-2</v>
      </c>
      <c r="AN587" s="217">
        <v>5</v>
      </c>
      <c r="AQ587" s="218">
        <f>AM587*I587+AL587</f>
        <v>2.3779599999999999</v>
      </c>
      <c r="AR587" s="218">
        <f>0.1*AQ587</f>
        <v>0.23779600000000001</v>
      </c>
      <c r="AS587" s="219">
        <f>AJ587*3+0.25*AK587</f>
        <v>3.5</v>
      </c>
      <c r="AT587" s="219">
        <f>SUM(AQ587:AS587)/4</f>
        <v>1.5289389999999998</v>
      </c>
      <c r="AU587" s="218">
        <f>10068.2*J587*POWER(10,-6)</f>
        <v>0.15585573599999999</v>
      </c>
      <c r="AV587" s="219">
        <f t="shared" ref="AV587:AV592" si="1031">AU587+AT587+AS587+AR587+AQ587</f>
        <v>7.8005507359999999</v>
      </c>
      <c r="AW587" s="220">
        <f>AJ587*H587</f>
        <v>5.0000000000000008E-7</v>
      </c>
      <c r="AX587" s="220">
        <f>H587*AK587</f>
        <v>1.0000000000000002E-6</v>
      </c>
      <c r="AY587" s="220">
        <f>H587*AV587</f>
        <v>3.900275368000001E-6</v>
      </c>
    </row>
    <row r="588" spans="1:51" s="215" customFormat="1" ht="15" thickBot="1" x14ac:dyDescent="0.35">
      <c r="A588" s="48" t="s">
        <v>1022</v>
      </c>
      <c r="B588" s="206" t="str">
        <f>B587</f>
        <v>Ёмкость поз. Е-501, Рег. № ТО-117,
Заводской №105827,</v>
      </c>
      <c r="C588" s="51" t="s">
        <v>214</v>
      </c>
      <c r="D588" s="208" t="s">
        <v>60</v>
      </c>
      <c r="E588" s="221">
        <f>E587</f>
        <v>1.0000000000000001E-5</v>
      </c>
      <c r="F588" s="222">
        <f>F587</f>
        <v>1</v>
      </c>
      <c r="G588" s="206">
        <v>4.7500000000000001E-2</v>
      </c>
      <c r="H588" s="210">
        <f t="shared" ref="H588:H592" si="1032">E588*F588*G588</f>
        <v>4.7500000000000006E-7</v>
      </c>
      <c r="I588" s="223">
        <f>I587</f>
        <v>15.48</v>
      </c>
      <c r="J588" s="223">
        <f>I587</f>
        <v>15.48</v>
      </c>
      <c r="K588" s="213" t="s">
        <v>185</v>
      </c>
      <c r="L588" s="214">
        <v>0</v>
      </c>
      <c r="M588" s="215" t="str">
        <f t="shared" si="1029"/>
        <v>С587</v>
      </c>
      <c r="N588" s="215" t="str">
        <f t="shared" si="1029"/>
        <v>Ёмкость поз. Е-501, Рег. № ТО-117,
Заводской №105827,</v>
      </c>
      <c r="O588" s="215" t="str">
        <f t="shared" si="1030"/>
        <v>Полное-пожар</v>
      </c>
      <c r="P588" s="215">
        <v>17.2</v>
      </c>
      <c r="Q588" s="215">
        <v>23.6</v>
      </c>
      <c r="R588" s="215">
        <v>33.299999999999997</v>
      </c>
      <c r="S588" s="215">
        <v>61.6</v>
      </c>
      <c r="T588" s="215" t="s">
        <v>85</v>
      </c>
      <c r="U588" s="215" t="s">
        <v>85</v>
      </c>
      <c r="V588" s="215" t="s">
        <v>85</v>
      </c>
      <c r="W588" s="215" t="s">
        <v>85</v>
      </c>
      <c r="X588" s="215" t="s">
        <v>85</v>
      </c>
      <c r="Y588" s="215" t="s">
        <v>85</v>
      </c>
      <c r="Z588" s="215" t="s">
        <v>85</v>
      </c>
      <c r="AA588" s="215" t="s">
        <v>85</v>
      </c>
      <c r="AB588" s="215" t="s">
        <v>85</v>
      </c>
      <c r="AC588" s="215" t="s">
        <v>85</v>
      </c>
      <c r="AD588" s="215" t="s">
        <v>85</v>
      </c>
      <c r="AE588" s="215" t="s">
        <v>85</v>
      </c>
      <c r="AF588" s="215" t="s">
        <v>85</v>
      </c>
      <c r="AG588" s="215" t="s">
        <v>85</v>
      </c>
      <c r="AH588" s="215" t="s">
        <v>85</v>
      </c>
      <c r="AI588" s="215" t="s">
        <v>85</v>
      </c>
      <c r="AJ588" s="216">
        <v>1</v>
      </c>
      <c r="AK588" s="216">
        <v>2</v>
      </c>
      <c r="AL588" s="215">
        <f>AL587</f>
        <v>1.96</v>
      </c>
      <c r="AM588" s="215">
        <f>AM587</f>
        <v>2.7E-2</v>
      </c>
      <c r="AN588" s="215">
        <f>AN587</f>
        <v>5</v>
      </c>
      <c r="AQ588" s="218">
        <f>AM588*I588+AL588</f>
        <v>2.3779599999999999</v>
      </c>
      <c r="AR588" s="218">
        <f t="shared" ref="AR588:AR592" si="1033">0.1*AQ588</f>
        <v>0.23779600000000001</v>
      </c>
      <c r="AS588" s="219">
        <f t="shared" ref="AS588:AS592" si="1034">AJ588*3+0.25*AK588</f>
        <v>3.5</v>
      </c>
      <c r="AT588" s="219">
        <f t="shared" ref="AT588:AT592" si="1035">SUM(AQ588:AS588)/4</f>
        <v>1.5289389999999998</v>
      </c>
      <c r="AU588" s="218">
        <f>10068.2*J588*POWER(10,-6)</f>
        <v>0.15585573599999999</v>
      </c>
      <c r="AV588" s="219">
        <f t="shared" si="1031"/>
        <v>7.8005507359999999</v>
      </c>
      <c r="AW588" s="220">
        <f t="shared" ref="AW588:AW592" si="1036">AJ588*H588</f>
        <v>4.7500000000000006E-7</v>
      </c>
      <c r="AX588" s="220">
        <f t="shared" ref="AX588:AX592" si="1037">H588*AK588</f>
        <v>9.5000000000000012E-7</v>
      </c>
      <c r="AY588" s="220">
        <f t="shared" ref="AY588:AY592" si="1038">H588*AV588</f>
        <v>3.7052615996000005E-6</v>
      </c>
    </row>
    <row r="589" spans="1:51" s="215" customFormat="1" x14ac:dyDescent="0.3">
      <c r="A589" s="48" t="s">
        <v>1023</v>
      </c>
      <c r="B589" s="206" t="str">
        <f>B587</f>
        <v>Ёмкость поз. Е-501, Рег. № ТО-117,
Заводской №105827,</v>
      </c>
      <c r="C589" s="51" t="s">
        <v>207</v>
      </c>
      <c r="D589" s="208" t="s">
        <v>61</v>
      </c>
      <c r="E589" s="221">
        <f>E587</f>
        <v>1.0000000000000001E-5</v>
      </c>
      <c r="F589" s="222">
        <f>F587</f>
        <v>1</v>
      </c>
      <c r="G589" s="206">
        <v>0.90249999999999997</v>
      </c>
      <c r="H589" s="210">
        <f t="shared" si="1032"/>
        <v>9.0250000000000008E-6</v>
      </c>
      <c r="I589" s="223">
        <f>I587</f>
        <v>15.48</v>
      </c>
      <c r="J589" s="206">
        <v>0</v>
      </c>
      <c r="K589" s="213" t="s">
        <v>186</v>
      </c>
      <c r="L589" s="214">
        <v>0</v>
      </c>
      <c r="M589" s="215" t="str">
        <f t="shared" si="1029"/>
        <v>С588</v>
      </c>
      <c r="N589" s="215" t="str">
        <f t="shared" si="1029"/>
        <v>Ёмкость поз. Е-501, Рег. № ТО-117,
Заводской №105827,</v>
      </c>
      <c r="O589" s="215" t="str">
        <f t="shared" si="1030"/>
        <v>Полное-ликвидация</v>
      </c>
      <c r="P589" s="215" t="s">
        <v>85</v>
      </c>
      <c r="Q589" s="215" t="s">
        <v>85</v>
      </c>
      <c r="R589" s="215" t="s">
        <v>85</v>
      </c>
      <c r="S589" s="215" t="s">
        <v>85</v>
      </c>
      <c r="T589" s="215" t="s">
        <v>85</v>
      </c>
      <c r="U589" s="215" t="s">
        <v>85</v>
      </c>
      <c r="V589" s="215" t="s">
        <v>85</v>
      </c>
      <c r="W589" s="215" t="s">
        <v>85</v>
      </c>
      <c r="X589" s="215" t="s">
        <v>85</v>
      </c>
      <c r="Y589" s="215" t="s">
        <v>85</v>
      </c>
      <c r="Z589" s="215" t="s">
        <v>85</v>
      </c>
      <c r="AA589" s="215" t="s">
        <v>85</v>
      </c>
      <c r="AB589" s="215" t="s">
        <v>85</v>
      </c>
      <c r="AC589" s="215" t="s">
        <v>85</v>
      </c>
      <c r="AD589" s="215" t="s">
        <v>85</v>
      </c>
      <c r="AE589" s="215" t="s">
        <v>85</v>
      </c>
      <c r="AF589" s="215" t="s">
        <v>85</v>
      </c>
      <c r="AG589" s="215" t="s">
        <v>85</v>
      </c>
      <c r="AH589" s="215" t="s">
        <v>85</v>
      </c>
      <c r="AI589" s="215" t="s">
        <v>85</v>
      </c>
      <c r="AJ589" s="215">
        <v>0</v>
      </c>
      <c r="AK589" s="215">
        <v>0</v>
      </c>
      <c r="AL589" s="215">
        <f>AL587</f>
        <v>1.96</v>
      </c>
      <c r="AM589" s="215">
        <f>AM587</f>
        <v>2.7E-2</v>
      </c>
      <c r="AN589" s="215">
        <f>AN587</f>
        <v>5</v>
      </c>
      <c r="AQ589" s="218">
        <f>AM589*I589*0.1+AL589</f>
        <v>2.0017960000000001</v>
      </c>
      <c r="AR589" s="218">
        <f t="shared" si="1033"/>
        <v>0.20017960000000001</v>
      </c>
      <c r="AS589" s="219">
        <f t="shared" si="1034"/>
        <v>0</v>
      </c>
      <c r="AT589" s="219">
        <f t="shared" si="1035"/>
        <v>0.55049389999999998</v>
      </c>
      <c r="AU589" s="218">
        <f>1333*J588*POWER(10,-6)</f>
        <v>2.0634839999999998E-2</v>
      </c>
      <c r="AV589" s="219">
        <f t="shared" si="1031"/>
        <v>2.7731043400000002</v>
      </c>
      <c r="AW589" s="220">
        <f t="shared" si="1036"/>
        <v>0</v>
      </c>
      <c r="AX589" s="220">
        <f t="shared" si="1037"/>
        <v>0</v>
      </c>
      <c r="AY589" s="220">
        <f t="shared" si="1038"/>
        <v>2.5027266668500005E-5</v>
      </c>
    </row>
    <row r="590" spans="1:51" s="215" customFormat="1" x14ac:dyDescent="0.3">
      <c r="A590" s="48" t="s">
        <v>1024</v>
      </c>
      <c r="B590" s="206" t="str">
        <f>B587</f>
        <v>Ёмкость поз. Е-501, Рег. № ТО-117,
Заводской №105827,</v>
      </c>
      <c r="C590" s="51" t="s">
        <v>208</v>
      </c>
      <c r="D590" s="208" t="s">
        <v>86</v>
      </c>
      <c r="E590" s="209">
        <v>1E-4</v>
      </c>
      <c r="F590" s="222">
        <f>F587</f>
        <v>1</v>
      </c>
      <c r="G590" s="206">
        <v>0.05</v>
      </c>
      <c r="H590" s="210">
        <f t="shared" si="1032"/>
        <v>5.0000000000000004E-6</v>
      </c>
      <c r="I590" s="223">
        <f>0.15*I587</f>
        <v>2.3220000000000001</v>
      </c>
      <c r="J590" s="223">
        <f>I590</f>
        <v>2.3220000000000001</v>
      </c>
      <c r="K590" s="226" t="s">
        <v>188</v>
      </c>
      <c r="L590" s="227">
        <v>45390</v>
      </c>
      <c r="M590" s="215" t="str">
        <f t="shared" si="1029"/>
        <v>С589</v>
      </c>
      <c r="N590" s="215" t="str">
        <f t="shared" si="1029"/>
        <v>Ёмкость поз. Е-501, Рег. № ТО-117,
Заводской №105827,</v>
      </c>
      <c r="O590" s="215" t="str">
        <f t="shared" si="1030"/>
        <v>Частичное-пожар</v>
      </c>
      <c r="P590" s="215">
        <v>12.9</v>
      </c>
      <c r="Q590" s="215">
        <v>16.5</v>
      </c>
      <c r="R590" s="215">
        <v>21.7</v>
      </c>
      <c r="S590" s="215">
        <v>37.6</v>
      </c>
      <c r="T590" s="215" t="s">
        <v>85</v>
      </c>
      <c r="U590" s="215" t="s">
        <v>85</v>
      </c>
      <c r="V590" s="215" t="s">
        <v>85</v>
      </c>
      <c r="W590" s="215" t="s">
        <v>85</v>
      </c>
      <c r="X590" s="215" t="s">
        <v>85</v>
      </c>
      <c r="Y590" s="215" t="s">
        <v>85</v>
      </c>
      <c r="Z590" s="215" t="s">
        <v>85</v>
      </c>
      <c r="AA590" s="215" t="s">
        <v>85</v>
      </c>
      <c r="AB590" s="215" t="s">
        <v>85</v>
      </c>
      <c r="AC590" s="215" t="s">
        <v>85</v>
      </c>
      <c r="AD590" s="215" t="s">
        <v>85</v>
      </c>
      <c r="AE590" s="215" t="s">
        <v>85</v>
      </c>
      <c r="AF590" s="215" t="s">
        <v>85</v>
      </c>
      <c r="AG590" s="215" t="s">
        <v>85</v>
      </c>
      <c r="AH590" s="215" t="s">
        <v>85</v>
      </c>
      <c r="AI590" s="215" t="s">
        <v>85</v>
      </c>
      <c r="AJ590" s="215">
        <v>0</v>
      </c>
      <c r="AK590" s="215">
        <v>2</v>
      </c>
      <c r="AL590" s="215">
        <f>0.1*$AL$2</f>
        <v>0.25</v>
      </c>
      <c r="AM590" s="215">
        <f>AM587</f>
        <v>2.7E-2</v>
      </c>
      <c r="AN590" s="215">
        <f>ROUNDUP(AN587/3,0)</f>
        <v>2</v>
      </c>
      <c r="AQ590" s="218">
        <f>AM590*I590+AL590</f>
        <v>0.31269400000000003</v>
      </c>
      <c r="AR590" s="218">
        <f t="shared" si="1033"/>
        <v>3.1269400000000003E-2</v>
      </c>
      <c r="AS590" s="219">
        <f t="shared" si="1034"/>
        <v>0.5</v>
      </c>
      <c r="AT590" s="219">
        <f t="shared" si="1035"/>
        <v>0.21099085000000001</v>
      </c>
      <c r="AU590" s="218">
        <f>10068.2*J590*POWER(10,-6)</f>
        <v>2.3378360399999999E-2</v>
      </c>
      <c r="AV590" s="219">
        <f t="shared" si="1031"/>
        <v>1.0783326103999999</v>
      </c>
      <c r="AW590" s="220">
        <f t="shared" si="1036"/>
        <v>0</v>
      </c>
      <c r="AX590" s="220">
        <f t="shared" si="1037"/>
        <v>1.0000000000000001E-5</v>
      </c>
      <c r="AY590" s="220">
        <f t="shared" si="1038"/>
        <v>5.3916630519999998E-6</v>
      </c>
    </row>
    <row r="591" spans="1:51" s="215" customFormat="1" x14ac:dyDescent="0.3">
      <c r="A591" s="48" t="s">
        <v>1025</v>
      </c>
      <c r="B591" s="206" t="str">
        <f>B587</f>
        <v>Ёмкость поз. Е-501, Рег. № ТО-117,
Заводской №105827,</v>
      </c>
      <c r="C591" s="51" t="s">
        <v>215</v>
      </c>
      <c r="D591" s="208" t="s">
        <v>86</v>
      </c>
      <c r="E591" s="221">
        <f>E590</f>
        <v>1E-4</v>
      </c>
      <c r="F591" s="222">
        <f>F587</f>
        <v>1</v>
      </c>
      <c r="G591" s="206">
        <v>4.7500000000000001E-2</v>
      </c>
      <c r="H591" s="210">
        <f t="shared" si="1032"/>
        <v>4.7500000000000003E-6</v>
      </c>
      <c r="I591" s="223">
        <f>0.15*I587</f>
        <v>2.3220000000000001</v>
      </c>
      <c r="J591" s="223">
        <f>I590</f>
        <v>2.3220000000000001</v>
      </c>
      <c r="K591" s="226" t="s">
        <v>189</v>
      </c>
      <c r="L591" s="227">
        <v>3</v>
      </c>
      <c r="M591" s="215" t="str">
        <f t="shared" si="1029"/>
        <v>С590</v>
      </c>
      <c r="N591" s="215" t="str">
        <f t="shared" si="1029"/>
        <v>Ёмкость поз. Е-501, Рег. № ТО-117,
Заводской №105827,</v>
      </c>
      <c r="O591" s="215" t="str">
        <f t="shared" si="1030"/>
        <v>Частичное-пожар</v>
      </c>
      <c r="P591" s="215">
        <v>12.9</v>
      </c>
      <c r="Q591" s="215">
        <v>16.5</v>
      </c>
      <c r="R591" s="215">
        <v>21.7</v>
      </c>
      <c r="S591" s="215">
        <v>37.6</v>
      </c>
      <c r="T591" s="215" t="s">
        <v>85</v>
      </c>
      <c r="U591" s="215" t="s">
        <v>85</v>
      </c>
      <c r="V591" s="215" t="s">
        <v>85</v>
      </c>
      <c r="W591" s="215" t="s">
        <v>85</v>
      </c>
      <c r="X591" s="215" t="s">
        <v>85</v>
      </c>
      <c r="Y591" s="215" t="s">
        <v>85</v>
      </c>
      <c r="Z591" s="215" t="s">
        <v>85</v>
      </c>
      <c r="AA591" s="215" t="s">
        <v>85</v>
      </c>
      <c r="AB591" s="215" t="s">
        <v>85</v>
      </c>
      <c r="AC591" s="215" t="s">
        <v>85</v>
      </c>
      <c r="AD591" s="215" t="s">
        <v>85</v>
      </c>
      <c r="AE591" s="215" t="s">
        <v>85</v>
      </c>
      <c r="AF591" s="215" t="s">
        <v>85</v>
      </c>
      <c r="AG591" s="215" t="s">
        <v>85</v>
      </c>
      <c r="AH591" s="215" t="s">
        <v>85</v>
      </c>
      <c r="AI591" s="215" t="s">
        <v>85</v>
      </c>
      <c r="AJ591" s="215">
        <v>0</v>
      </c>
      <c r="AK591" s="215">
        <v>1</v>
      </c>
      <c r="AL591" s="215">
        <f>0.1*$AL$2</f>
        <v>0.25</v>
      </c>
      <c r="AM591" s="215">
        <f>AM587</f>
        <v>2.7E-2</v>
      </c>
      <c r="AN591" s="215">
        <f>ROUNDUP(AN587/3,0)</f>
        <v>2</v>
      </c>
      <c r="AQ591" s="218">
        <f t="shared" ref="AQ591" si="1039">AM591*I591+AL591</f>
        <v>0.31269400000000003</v>
      </c>
      <c r="AR591" s="218">
        <f t="shared" si="1033"/>
        <v>3.1269400000000003E-2</v>
      </c>
      <c r="AS591" s="219">
        <f t="shared" si="1034"/>
        <v>0.25</v>
      </c>
      <c r="AT591" s="219">
        <f t="shared" si="1035"/>
        <v>0.14849085000000001</v>
      </c>
      <c r="AU591" s="218">
        <f>10068.2*J591*POWER(10,-6)</f>
        <v>2.3378360399999999E-2</v>
      </c>
      <c r="AV591" s="219">
        <f t="shared" si="1031"/>
        <v>0.76583261040000006</v>
      </c>
      <c r="AW591" s="220">
        <f t="shared" si="1036"/>
        <v>0</v>
      </c>
      <c r="AX591" s="220">
        <f t="shared" si="1037"/>
        <v>4.7500000000000003E-6</v>
      </c>
      <c r="AY591" s="220">
        <f t="shared" si="1038"/>
        <v>3.6377048994000003E-6</v>
      </c>
    </row>
    <row r="592" spans="1:51" s="215" customFormat="1" ht="15" thickBot="1" x14ac:dyDescent="0.35">
      <c r="A592" s="48" t="s">
        <v>1026</v>
      </c>
      <c r="B592" s="206" t="str">
        <f>B587</f>
        <v>Ёмкость поз. Е-501, Рег. № ТО-117,
Заводской №105827,</v>
      </c>
      <c r="C592" s="51" t="s">
        <v>210</v>
      </c>
      <c r="D592" s="208" t="s">
        <v>62</v>
      </c>
      <c r="E592" s="221">
        <f>E590</f>
        <v>1E-4</v>
      </c>
      <c r="F592" s="222">
        <f>F587</f>
        <v>1</v>
      </c>
      <c r="G592" s="206">
        <v>0.90249999999999997</v>
      </c>
      <c r="H592" s="210">
        <f t="shared" si="1032"/>
        <v>9.0249999999999998E-5</v>
      </c>
      <c r="I592" s="223">
        <f>0.15*I587</f>
        <v>2.3220000000000001</v>
      </c>
      <c r="J592" s="206">
        <v>0</v>
      </c>
      <c r="K592" s="228" t="s">
        <v>200</v>
      </c>
      <c r="L592" s="229">
        <v>8</v>
      </c>
      <c r="M592" s="215" t="str">
        <f t="shared" si="1029"/>
        <v>С591</v>
      </c>
      <c r="N592" s="215" t="str">
        <f t="shared" si="1029"/>
        <v>Ёмкость поз. Е-501, Рег. № ТО-117,
Заводской №105827,</v>
      </c>
      <c r="O592" s="215" t="str">
        <f t="shared" si="1030"/>
        <v>Частичное-ликвидация</v>
      </c>
      <c r="P592" s="215" t="s">
        <v>85</v>
      </c>
      <c r="Q592" s="215" t="s">
        <v>85</v>
      </c>
      <c r="R592" s="215" t="s">
        <v>85</v>
      </c>
      <c r="S592" s="215" t="s">
        <v>85</v>
      </c>
      <c r="T592" s="215" t="s">
        <v>85</v>
      </c>
      <c r="U592" s="215" t="s">
        <v>85</v>
      </c>
      <c r="V592" s="215" t="s">
        <v>85</v>
      </c>
      <c r="W592" s="215" t="s">
        <v>85</v>
      </c>
      <c r="X592" s="215" t="s">
        <v>85</v>
      </c>
      <c r="Y592" s="215" t="s">
        <v>85</v>
      </c>
      <c r="Z592" s="215" t="s">
        <v>85</v>
      </c>
      <c r="AA592" s="215" t="s">
        <v>85</v>
      </c>
      <c r="AB592" s="215" t="s">
        <v>85</v>
      </c>
      <c r="AC592" s="215" t="s">
        <v>85</v>
      </c>
      <c r="AD592" s="215" t="s">
        <v>85</v>
      </c>
      <c r="AE592" s="215" t="s">
        <v>85</v>
      </c>
      <c r="AF592" s="215" t="s">
        <v>85</v>
      </c>
      <c r="AG592" s="215" t="s">
        <v>85</v>
      </c>
      <c r="AH592" s="215" t="s">
        <v>85</v>
      </c>
      <c r="AI592" s="215" t="s">
        <v>85</v>
      </c>
      <c r="AJ592" s="215">
        <v>0</v>
      </c>
      <c r="AK592" s="215">
        <v>0</v>
      </c>
      <c r="AL592" s="215">
        <f>0.1*$AL$2</f>
        <v>0.25</v>
      </c>
      <c r="AM592" s="215">
        <f>AM587</f>
        <v>2.7E-2</v>
      </c>
      <c r="AN592" s="215">
        <f>ROUNDUP(AN587/3,0)</f>
        <v>2</v>
      </c>
      <c r="AQ592" s="218">
        <f>AM592*I592*0.1+AL592</f>
        <v>0.25626939999999998</v>
      </c>
      <c r="AR592" s="218">
        <f t="shared" si="1033"/>
        <v>2.5626940000000001E-2</v>
      </c>
      <c r="AS592" s="219">
        <f t="shared" si="1034"/>
        <v>0</v>
      </c>
      <c r="AT592" s="219">
        <f t="shared" si="1035"/>
        <v>7.0474084999999992E-2</v>
      </c>
      <c r="AU592" s="218">
        <f>1333*J591*POWER(10,-6)</f>
        <v>3.095226E-3</v>
      </c>
      <c r="AV592" s="219">
        <f t="shared" si="1031"/>
        <v>0.35546565099999999</v>
      </c>
      <c r="AW592" s="220">
        <f t="shared" si="1036"/>
        <v>0</v>
      </c>
      <c r="AX592" s="220">
        <f t="shared" si="1037"/>
        <v>0</v>
      </c>
      <c r="AY592" s="220">
        <f t="shared" si="1038"/>
        <v>3.2080775002750002E-5</v>
      </c>
    </row>
    <row r="593" spans="1:51" s="215" customFormat="1" ht="28.8" thickBot="1" x14ac:dyDescent="0.35">
      <c r="A593" s="48" t="s">
        <v>1027</v>
      </c>
      <c r="B593" s="331" t="s">
        <v>437</v>
      </c>
      <c r="C593" s="51" t="s">
        <v>205</v>
      </c>
      <c r="D593" s="208" t="s">
        <v>60</v>
      </c>
      <c r="E593" s="209">
        <v>1.0000000000000001E-5</v>
      </c>
      <c r="F593" s="207">
        <v>1</v>
      </c>
      <c r="G593" s="206">
        <v>0.05</v>
      </c>
      <c r="H593" s="210">
        <f>E593*F593*G593</f>
        <v>5.0000000000000008E-7</v>
      </c>
      <c r="I593" s="211">
        <v>15.48</v>
      </c>
      <c r="J593" s="223">
        <f>I593</f>
        <v>15.48</v>
      </c>
      <c r="K593" s="213" t="s">
        <v>184</v>
      </c>
      <c r="L593" s="214">
        <f>I593*20</f>
        <v>309.60000000000002</v>
      </c>
      <c r="M593" s="215" t="str">
        <f t="shared" ref="M593:N598" si="1040">A593</f>
        <v>С592</v>
      </c>
      <c r="N593" s="215" t="str">
        <f t="shared" si="1040"/>
        <v>Ёмкость поз. Е-501, Рег. № ТО-117,
Заводской №105827,</v>
      </c>
      <c r="O593" s="215" t="str">
        <f t="shared" ref="O593:O598" si="1041">D593</f>
        <v>Полное-пожар</v>
      </c>
      <c r="P593" s="215">
        <v>17.2</v>
      </c>
      <c r="Q593" s="215">
        <v>23.6</v>
      </c>
      <c r="R593" s="215">
        <v>33.299999999999997</v>
      </c>
      <c r="S593" s="215">
        <v>61.6</v>
      </c>
      <c r="T593" s="215" t="s">
        <v>85</v>
      </c>
      <c r="U593" s="215" t="s">
        <v>85</v>
      </c>
      <c r="V593" s="215" t="s">
        <v>85</v>
      </c>
      <c r="W593" s="215" t="s">
        <v>85</v>
      </c>
      <c r="X593" s="215" t="s">
        <v>85</v>
      </c>
      <c r="Y593" s="215" t="s">
        <v>85</v>
      </c>
      <c r="Z593" s="215" t="s">
        <v>85</v>
      </c>
      <c r="AA593" s="215" t="s">
        <v>85</v>
      </c>
      <c r="AB593" s="215" t="s">
        <v>85</v>
      </c>
      <c r="AC593" s="215" t="s">
        <v>85</v>
      </c>
      <c r="AD593" s="215" t="s">
        <v>85</v>
      </c>
      <c r="AE593" s="215" t="s">
        <v>85</v>
      </c>
      <c r="AF593" s="215" t="s">
        <v>85</v>
      </c>
      <c r="AG593" s="215" t="s">
        <v>85</v>
      </c>
      <c r="AH593" s="215" t="s">
        <v>85</v>
      </c>
      <c r="AI593" s="215" t="s">
        <v>85</v>
      </c>
      <c r="AJ593" s="216">
        <v>1</v>
      </c>
      <c r="AK593" s="216">
        <v>2</v>
      </c>
      <c r="AL593" s="217">
        <v>1.96</v>
      </c>
      <c r="AM593" s="217">
        <v>2.7E-2</v>
      </c>
      <c r="AN593" s="217">
        <v>5</v>
      </c>
      <c r="AQ593" s="218">
        <f>AM593*I593+AL593</f>
        <v>2.3779599999999999</v>
      </c>
      <c r="AR593" s="218">
        <f>0.1*AQ593</f>
        <v>0.23779600000000001</v>
      </c>
      <c r="AS593" s="219">
        <f>AJ593*3+0.25*AK593</f>
        <v>3.5</v>
      </c>
      <c r="AT593" s="219">
        <f>SUM(AQ593:AS593)/4</f>
        <v>1.5289389999999998</v>
      </c>
      <c r="AU593" s="218">
        <f>10068.2*J593*POWER(10,-6)</f>
        <v>0.15585573599999999</v>
      </c>
      <c r="AV593" s="219">
        <f t="shared" ref="AV593:AV598" si="1042">AU593+AT593+AS593+AR593+AQ593</f>
        <v>7.8005507359999999</v>
      </c>
      <c r="AW593" s="220">
        <f>AJ593*H593</f>
        <v>5.0000000000000008E-7</v>
      </c>
      <c r="AX593" s="220">
        <f>H593*AK593</f>
        <v>1.0000000000000002E-6</v>
      </c>
      <c r="AY593" s="220">
        <f>H593*AV593</f>
        <v>3.900275368000001E-6</v>
      </c>
    </row>
    <row r="594" spans="1:51" s="215" customFormat="1" ht="15" thickBot="1" x14ac:dyDescent="0.35">
      <c r="A594" s="48" t="s">
        <v>1028</v>
      </c>
      <c r="B594" s="206" t="str">
        <f>B593</f>
        <v>Ёмкость поз. Е-501, Рег. № ТО-117,
Заводской №105827,</v>
      </c>
      <c r="C594" s="51" t="s">
        <v>214</v>
      </c>
      <c r="D594" s="208" t="s">
        <v>60</v>
      </c>
      <c r="E594" s="221">
        <f>E593</f>
        <v>1.0000000000000001E-5</v>
      </c>
      <c r="F594" s="222">
        <f>F593</f>
        <v>1</v>
      </c>
      <c r="G594" s="206">
        <v>4.7500000000000001E-2</v>
      </c>
      <c r="H594" s="210">
        <f t="shared" ref="H594:H598" si="1043">E594*F594*G594</f>
        <v>4.7500000000000006E-7</v>
      </c>
      <c r="I594" s="223">
        <f>I593</f>
        <v>15.48</v>
      </c>
      <c r="J594" s="223">
        <f>I593</f>
        <v>15.48</v>
      </c>
      <c r="K594" s="213" t="s">
        <v>185</v>
      </c>
      <c r="L594" s="214">
        <v>0</v>
      </c>
      <c r="M594" s="215" t="str">
        <f t="shared" si="1040"/>
        <v>С593</v>
      </c>
      <c r="N594" s="215" t="str">
        <f t="shared" si="1040"/>
        <v>Ёмкость поз. Е-501, Рег. № ТО-117,
Заводской №105827,</v>
      </c>
      <c r="O594" s="215" t="str">
        <f t="shared" si="1041"/>
        <v>Полное-пожар</v>
      </c>
      <c r="P594" s="215">
        <v>17.2</v>
      </c>
      <c r="Q594" s="215">
        <v>23.6</v>
      </c>
      <c r="R594" s="215">
        <v>33.299999999999997</v>
      </c>
      <c r="S594" s="215">
        <v>61.6</v>
      </c>
      <c r="T594" s="215" t="s">
        <v>85</v>
      </c>
      <c r="U594" s="215" t="s">
        <v>85</v>
      </c>
      <c r="V594" s="215" t="s">
        <v>85</v>
      </c>
      <c r="W594" s="215" t="s">
        <v>85</v>
      </c>
      <c r="X594" s="215" t="s">
        <v>85</v>
      </c>
      <c r="Y594" s="215" t="s">
        <v>85</v>
      </c>
      <c r="Z594" s="215" t="s">
        <v>85</v>
      </c>
      <c r="AA594" s="215" t="s">
        <v>85</v>
      </c>
      <c r="AB594" s="215" t="s">
        <v>85</v>
      </c>
      <c r="AC594" s="215" t="s">
        <v>85</v>
      </c>
      <c r="AD594" s="215" t="s">
        <v>85</v>
      </c>
      <c r="AE594" s="215" t="s">
        <v>85</v>
      </c>
      <c r="AF594" s="215" t="s">
        <v>85</v>
      </c>
      <c r="AG594" s="215" t="s">
        <v>85</v>
      </c>
      <c r="AH594" s="215" t="s">
        <v>85</v>
      </c>
      <c r="AI594" s="215" t="s">
        <v>85</v>
      </c>
      <c r="AJ594" s="216">
        <v>1</v>
      </c>
      <c r="AK594" s="216">
        <v>2</v>
      </c>
      <c r="AL594" s="215">
        <f>AL593</f>
        <v>1.96</v>
      </c>
      <c r="AM594" s="215">
        <f>AM593</f>
        <v>2.7E-2</v>
      </c>
      <c r="AN594" s="215">
        <f>AN593</f>
        <v>5</v>
      </c>
      <c r="AQ594" s="218">
        <f>AM594*I594+AL594</f>
        <v>2.3779599999999999</v>
      </c>
      <c r="AR594" s="218">
        <f t="shared" ref="AR594:AR598" si="1044">0.1*AQ594</f>
        <v>0.23779600000000001</v>
      </c>
      <c r="AS594" s="219">
        <f t="shared" ref="AS594:AS598" si="1045">AJ594*3+0.25*AK594</f>
        <v>3.5</v>
      </c>
      <c r="AT594" s="219">
        <f t="shared" ref="AT594:AT598" si="1046">SUM(AQ594:AS594)/4</f>
        <v>1.5289389999999998</v>
      </c>
      <c r="AU594" s="218">
        <f>10068.2*J594*POWER(10,-6)</f>
        <v>0.15585573599999999</v>
      </c>
      <c r="AV594" s="219">
        <f t="shared" si="1042"/>
        <v>7.8005507359999999</v>
      </c>
      <c r="AW594" s="220">
        <f t="shared" ref="AW594:AW598" si="1047">AJ594*H594</f>
        <v>4.7500000000000006E-7</v>
      </c>
      <c r="AX594" s="220">
        <f t="shared" ref="AX594:AX598" si="1048">H594*AK594</f>
        <v>9.5000000000000012E-7</v>
      </c>
      <c r="AY594" s="220">
        <f t="shared" ref="AY594:AY598" si="1049">H594*AV594</f>
        <v>3.7052615996000005E-6</v>
      </c>
    </row>
    <row r="595" spans="1:51" s="215" customFormat="1" x14ac:dyDescent="0.3">
      <c r="A595" s="48" t="s">
        <v>1029</v>
      </c>
      <c r="B595" s="206" t="str">
        <f>B593</f>
        <v>Ёмкость поз. Е-501, Рег. № ТО-117,
Заводской №105827,</v>
      </c>
      <c r="C595" s="51" t="s">
        <v>207</v>
      </c>
      <c r="D595" s="208" t="s">
        <v>61</v>
      </c>
      <c r="E595" s="221">
        <f>E593</f>
        <v>1.0000000000000001E-5</v>
      </c>
      <c r="F595" s="222">
        <f>F593</f>
        <v>1</v>
      </c>
      <c r="G595" s="206">
        <v>0.90249999999999997</v>
      </c>
      <c r="H595" s="210">
        <f t="shared" si="1043"/>
        <v>9.0250000000000008E-6</v>
      </c>
      <c r="I595" s="223">
        <f>I593</f>
        <v>15.48</v>
      </c>
      <c r="J595" s="206">
        <v>0</v>
      </c>
      <c r="K595" s="213" t="s">
        <v>186</v>
      </c>
      <c r="L595" s="214">
        <v>0</v>
      </c>
      <c r="M595" s="215" t="str">
        <f t="shared" si="1040"/>
        <v>С594</v>
      </c>
      <c r="N595" s="215" t="str">
        <f t="shared" si="1040"/>
        <v>Ёмкость поз. Е-501, Рег. № ТО-117,
Заводской №105827,</v>
      </c>
      <c r="O595" s="215" t="str">
        <f t="shared" si="1041"/>
        <v>Полное-ликвидация</v>
      </c>
      <c r="P595" s="215" t="s">
        <v>85</v>
      </c>
      <c r="Q595" s="215" t="s">
        <v>85</v>
      </c>
      <c r="R595" s="215" t="s">
        <v>85</v>
      </c>
      <c r="S595" s="215" t="s">
        <v>85</v>
      </c>
      <c r="T595" s="215" t="s">
        <v>85</v>
      </c>
      <c r="U595" s="215" t="s">
        <v>85</v>
      </c>
      <c r="V595" s="215" t="s">
        <v>85</v>
      </c>
      <c r="W595" s="215" t="s">
        <v>85</v>
      </c>
      <c r="X595" s="215" t="s">
        <v>85</v>
      </c>
      <c r="Y595" s="215" t="s">
        <v>85</v>
      </c>
      <c r="Z595" s="215" t="s">
        <v>85</v>
      </c>
      <c r="AA595" s="215" t="s">
        <v>85</v>
      </c>
      <c r="AB595" s="215" t="s">
        <v>85</v>
      </c>
      <c r="AC595" s="215" t="s">
        <v>85</v>
      </c>
      <c r="AD595" s="215" t="s">
        <v>85</v>
      </c>
      <c r="AE595" s="215" t="s">
        <v>85</v>
      </c>
      <c r="AF595" s="215" t="s">
        <v>85</v>
      </c>
      <c r="AG595" s="215" t="s">
        <v>85</v>
      </c>
      <c r="AH595" s="215" t="s">
        <v>85</v>
      </c>
      <c r="AI595" s="215" t="s">
        <v>85</v>
      </c>
      <c r="AJ595" s="215">
        <v>0</v>
      </c>
      <c r="AK595" s="215">
        <v>0</v>
      </c>
      <c r="AL595" s="215">
        <f>AL593</f>
        <v>1.96</v>
      </c>
      <c r="AM595" s="215">
        <f>AM593</f>
        <v>2.7E-2</v>
      </c>
      <c r="AN595" s="215">
        <f>AN593</f>
        <v>5</v>
      </c>
      <c r="AQ595" s="218">
        <f>AM595*I595*0.1+AL595</f>
        <v>2.0017960000000001</v>
      </c>
      <c r="AR595" s="218">
        <f t="shared" si="1044"/>
        <v>0.20017960000000001</v>
      </c>
      <c r="AS595" s="219">
        <f t="shared" si="1045"/>
        <v>0</v>
      </c>
      <c r="AT595" s="219">
        <f t="shared" si="1046"/>
        <v>0.55049389999999998</v>
      </c>
      <c r="AU595" s="218">
        <f>1333*J594*POWER(10,-6)</f>
        <v>2.0634839999999998E-2</v>
      </c>
      <c r="AV595" s="219">
        <f t="shared" si="1042"/>
        <v>2.7731043400000002</v>
      </c>
      <c r="AW595" s="220">
        <f t="shared" si="1047"/>
        <v>0</v>
      </c>
      <c r="AX595" s="220">
        <f t="shared" si="1048"/>
        <v>0</v>
      </c>
      <c r="AY595" s="220">
        <f t="shared" si="1049"/>
        <v>2.5027266668500005E-5</v>
      </c>
    </row>
    <row r="596" spans="1:51" s="215" customFormat="1" x14ac:dyDescent="0.3">
      <c r="A596" s="48" t="s">
        <v>1030</v>
      </c>
      <c r="B596" s="206" t="str">
        <f>B593</f>
        <v>Ёмкость поз. Е-501, Рег. № ТО-117,
Заводской №105827,</v>
      </c>
      <c r="C596" s="51" t="s">
        <v>208</v>
      </c>
      <c r="D596" s="208" t="s">
        <v>86</v>
      </c>
      <c r="E596" s="209">
        <v>1E-4</v>
      </c>
      <c r="F596" s="222">
        <f>F593</f>
        <v>1</v>
      </c>
      <c r="G596" s="206">
        <v>0.05</v>
      </c>
      <c r="H596" s="210">
        <f t="shared" si="1043"/>
        <v>5.0000000000000004E-6</v>
      </c>
      <c r="I596" s="223">
        <f>0.15*I593</f>
        <v>2.3220000000000001</v>
      </c>
      <c r="J596" s="223">
        <f>I596</f>
        <v>2.3220000000000001</v>
      </c>
      <c r="K596" s="226" t="s">
        <v>188</v>
      </c>
      <c r="L596" s="227">
        <v>45390</v>
      </c>
      <c r="M596" s="215" t="str">
        <f t="shared" si="1040"/>
        <v>С595</v>
      </c>
      <c r="N596" s="215" t="str">
        <f t="shared" si="1040"/>
        <v>Ёмкость поз. Е-501, Рег. № ТО-117,
Заводской №105827,</v>
      </c>
      <c r="O596" s="215" t="str">
        <f t="shared" si="1041"/>
        <v>Частичное-пожар</v>
      </c>
      <c r="P596" s="215">
        <v>12.9</v>
      </c>
      <c r="Q596" s="215">
        <v>16.5</v>
      </c>
      <c r="R596" s="215">
        <v>21.7</v>
      </c>
      <c r="S596" s="215">
        <v>37.6</v>
      </c>
      <c r="T596" s="215" t="s">
        <v>85</v>
      </c>
      <c r="U596" s="215" t="s">
        <v>85</v>
      </c>
      <c r="V596" s="215" t="s">
        <v>85</v>
      </c>
      <c r="W596" s="215" t="s">
        <v>85</v>
      </c>
      <c r="X596" s="215" t="s">
        <v>85</v>
      </c>
      <c r="Y596" s="215" t="s">
        <v>85</v>
      </c>
      <c r="Z596" s="215" t="s">
        <v>85</v>
      </c>
      <c r="AA596" s="215" t="s">
        <v>85</v>
      </c>
      <c r="AB596" s="215" t="s">
        <v>85</v>
      </c>
      <c r="AC596" s="215" t="s">
        <v>85</v>
      </c>
      <c r="AD596" s="215" t="s">
        <v>85</v>
      </c>
      <c r="AE596" s="215" t="s">
        <v>85</v>
      </c>
      <c r="AF596" s="215" t="s">
        <v>85</v>
      </c>
      <c r="AG596" s="215" t="s">
        <v>85</v>
      </c>
      <c r="AH596" s="215" t="s">
        <v>85</v>
      </c>
      <c r="AI596" s="215" t="s">
        <v>85</v>
      </c>
      <c r="AJ596" s="215">
        <v>0</v>
      </c>
      <c r="AK596" s="215">
        <v>2</v>
      </c>
      <c r="AL596" s="215">
        <f>0.1*$AL$2</f>
        <v>0.25</v>
      </c>
      <c r="AM596" s="215">
        <f>AM593</f>
        <v>2.7E-2</v>
      </c>
      <c r="AN596" s="215">
        <f>ROUNDUP(AN593/3,0)</f>
        <v>2</v>
      </c>
      <c r="AQ596" s="218">
        <f>AM596*I596+AL596</f>
        <v>0.31269400000000003</v>
      </c>
      <c r="AR596" s="218">
        <f t="shared" si="1044"/>
        <v>3.1269400000000003E-2</v>
      </c>
      <c r="AS596" s="219">
        <f t="shared" si="1045"/>
        <v>0.5</v>
      </c>
      <c r="AT596" s="219">
        <f t="shared" si="1046"/>
        <v>0.21099085000000001</v>
      </c>
      <c r="AU596" s="218">
        <f>10068.2*J596*POWER(10,-6)</f>
        <v>2.3378360399999999E-2</v>
      </c>
      <c r="AV596" s="219">
        <f t="shared" si="1042"/>
        <v>1.0783326103999999</v>
      </c>
      <c r="AW596" s="220">
        <f t="shared" si="1047"/>
        <v>0</v>
      </c>
      <c r="AX596" s="220">
        <f t="shared" si="1048"/>
        <v>1.0000000000000001E-5</v>
      </c>
      <c r="AY596" s="220">
        <f t="shared" si="1049"/>
        <v>5.3916630519999998E-6</v>
      </c>
    </row>
    <row r="597" spans="1:51" s="215" customFormat="1" x14ac:dyDescent="0.3">
      <c r="A597" s="48" t="s">
        <v>1031</v>
      </c>
      <c r="B597" s="206" t="str">
        <f>B593</f>
        <v>Ёмкость поз. Е-501, Рег. № ТО-117,
Заводской №105827,</v>
      </c>
      <c r="C597" s="51" t="s">
        <v>215</v>
      </c>
      <c r="D597" s="208" t="s">
        <v>86</v>
      </c>
      <c r="E597" s="221">
        <f>E596</f>
        <v>1E-4</v>
      </c>
      <c r="F597" s="222">
        <f>F593</f>
        <v>1</v>
      </c>
      <c r="G597" s="206">
        <v>4.7500000000000001E-2</v>
      </c>
      <c r="H597" s="210">
        <f t="shared" si="1043"/>
        <v>4.7500000000000003E-6</v>
      </c>
      <c r="I597" s="223">
        <f>0.15*I593</f>
        <v>2.3220000000000001</v>
      </c>
      <c r="J597" s="223">
        <f>I596</f>
        <v>2.3220000000000001</v>
      </c>
      <c r="K597" s="226" t="s">
        <v>189</v>
      </c>
      <c r="L597" s="227">
        <v>3</v>
      </c>
      <c r="M597" s="215" t="str">
        <f t="shared" si="1040"/>
        <v>С596</v>
      </c>
      <c r="N597" s="215" t="str">
        <f t="shared" si="1040"/>
        <v>Ёмкость поз. Е-501, Рег. № ТО-117,
Заводской №105827,</v>
      </c>
      <c r="O597" s="215" t="str">
        <f t="shared" si="1041"/>
        <v>Частичное-пожар</v>
      </c>
      <c r="P597" s="215">
        <v>12.9</v>
      </c>
      <c r="Q597" s="215">
        <v>16.5</v>
      </c>
      <c r="R597" s="215">
        <v>21.7</v>
      </c>
      <c r="S597" s="215">
        <v>37.6</v>
      </c>
      <c r="T597" s="215" t="s">
        <v>85</v>
      </c>
      <c r="U597" s="215" t="s">
        <v>85</v>
      </c>
      <c r="V597" s="215" t="s">
        <v>85</v>
      </c>
      <c r="W597" s="215" t="s">
        <v>85</v>
      </c>
      <c r="X597" s="215" t="s">
        <v>85</v>
      </c>
      <c r="Y597" s="215" t="s">
        <v>85</v>
      </c>
      <c r="Z597" s="215" t="s">
        <v>85</v>
      </c>
      <c r="AA597" s="215" t="s">
        <v>85</v>
      </c>
      <c r="AB597" s="215" t="s">
        <v>85</v>
      </c>
      <c r="AC597" s="215" t="s">
        <v>85</v>
      </c>
      <c r="AD597" s="215" t="s">
        <v>85</v>
      </c>
      <c r="AE597" s="215" t="s">
        <v>85</v>
      </c>
      <c r="AF597" s="215" t="s">
        <v>85</v>
      </c>
      <c r="AG597" s="215" t="s">
        <v>85</v>
      </c>
      <c r="AH597" s="215" t="s">
        <v>85</v>
      </c>
      <c r="AI597" s="215" t="s">
        <v>85</v>
      </c>
      <c r="AJ597" s="215">
        <v>0</v>
      </c>
      <c r="AK597" s="215">
        <v>1</v>
      </c>
      <c r="AL597" s="215">
        <f>0.1*$AL$2</f>
        <v>0.25</v>
      </c>
      <c r="AM597" s="215">
        <f>AM593</f>
        <v>2.7E-2</v>
      </c>
      <c r="AN597" s="215">
        <f>ROUNDUP(AN593/3,0)</f>
        <v>2</v>
      </c>
      <c r="AQ597" s="218">
        <f t="shared" ref="AQ597" si="1050">AM597*I597+AL597</f>
        <v>0.31269400000000003</v>
      </c>
      <c r="AR597" s="218">
        <f t="shared" si="1044"/>
        <v>3.1269400000000003E-2</v>
      </c>
      <c r="AS597" s="219">
        <f t="shared" si="1045"/>
        <v>0.25</v>
      </c>
      <c r="AT597" s="219">
        <f t="shared" si="1046"/>
        <v>0.14849085000000001</v>
      </c>
      <c r="AU597" s="218">
        <f>10068.2*J597*POWER(10,-6)</f>
        <v>2.3378360399999999E-2</v>
      </c>
      <c r="AV597" s="219">
        <f t="shared" si="1042"/>
        <v>0.76583261040000006</v>
      </c>
      <c r="AW597" s="220">
        <f t="shared" si="1047"/>
        <v>0</v>
      </c>
      <c r="AX597" s="220">
        <f t="shared" si="1048"/>
        <v>4.7500000000000003E-6</v>
      </c>
      <c r="AY597" s="220">
        <f t="shared" si="1049"/>
        <v>3.6377048994000003E-6</v>
      </c>
    </row>
    <row r="598" spans="1:51" s="215" customFormat="1" ht="15" thickBot="1" x14ac:dyDescent="0.35">
      <c r="A598" s="48" t="s">
        <v>1032</v>
      </c>
      <c r="B598" s="206" t="str">
        <f>B593</f>
        <v>Ёмкость поз. Е-501, Рег. № ТО-117,
Заводской №105827,</v>
      </c>
      <c r="C598" s="51" t="s">
        <v>210</v>
      </c>
      <c r="D598" s="208" t="s">
        <v>62</v>
      </c>
      <c r="E598" s="221">
        <f>E596</f>
        <v>1E-4</v>
      </c>
      <c r="F598" s="222">
        <f>F593</f>
        <v>1</v>
      </c>
      <c r="G598" s="206">
        <v>0.90249999999999997</v>
      </c>
      <c r="H598" s="210">
        <f t="shared" si="1043"/>
        <v>9.0249999999999998E-5</v>
      </c>
      <c r="I598" s="223">
        <f>0.15*I593</f>
        <v>2.3220000000000001</v>
      </c>
      <c r="J598" s="206">
        <v>0</v>
      </c>
      <c r="K598" s="228" t="s">
        <v>200</v>
      </c>
      <c r="L598" s="229">
        <v>8</v>
      </c>
      <c r="M598" s="215" t="str">
        <f t="shared" si="1040"/>
        <v>С597</v>
      </c>
      <c r="N598" s="215" t="str">
        <f t="shared" si="1040"/>
        <v>Ёмкость поз. Е-501, Рег. № ТО-117,
Заводской №105827,</v>
      </c>
      <c r="O598" s="215" t="str">
        <f t="shared" si="1041"/>
        <v>Частичное-ликвидация</v>
      </c>
      <c r="P598" s="215" t="s">
        <v>85</v>
      </c>
      <c r="Q598" s="215" t="s">
        <v>85</v>
      </c>
      <c r="R598" s="215" t="s">
        <v>85</v>
      </c>
      <c r="S598" s="215" t="s">
        <v>85</v>
      </c>
      <c r="T598" s="215" t="s">
        <v>85</v>
      </c>
      <c r="U598" s="215" t="s">
        <v>85</v>
      </c>
      <c r="V598" s="215" t="s">
        <v>85</v>
      </c>
      <c r="W598" s="215" t="s">
        <v>85</v>
      </c>
      <c r="X598" s="215" t="s">
        <v>85</v>
      </c>
      <c r="Y598" s="215" t="s">
        <v>85</v>
      </c>
      <c r="Z598" s="215" t="s">
        <v>85</v>
      </c>
      <c r="AA598" s="215" t="s">
        <v>85</v>
      </c>
      <c r="AB598" s="215" t="s">
        <v>85</v>
      </c>
      <c r="AC598" s="215" t="s">
        <v>85</v>
      </c>
      <c r="AD598" s="215" t="s">
        <v>85</v>
      </c>
      <c r="AE598" s="215" t="s">
        <v>85</v>
      </c>
      <c r="AF598" s="215" t="s">
        <v>85</v>
      </c>
      <c r="AG598" s="215" t="s">
        <v>85</v>
      </c>
      <c r="AH598" s="215" t="s">
        <v>85</v>
      </c>
      <c r="AI598" s="215" t="s">
        <v>85</v>
      </c>
      <c r="AJ598" s="215">
        <v>0</v>
      </c>
      <c r="AK598" s="215">
        <v>0</v>
      </c>
      <c r="AL598" s="215">
        <f>0.1*$AL$2</f>
        <v>0.25</v>
      </c>
      <c r="AM598" s="215">
        <f>AM593</f>
        <v>2.7E-2</v>
      </c>
      <c r="AN598" s="215">
        <f>ROUNDUP(AN593/3,0)</f>
        <v>2</v>
      </c>
      <c r="AQ598" s="218">
        <f>AM598*I598*0.1+AL598</f>
        <v>0.25626939999999998</v>
      </c>
      <c r="AR598" s="218">
        <f t="shared" si="1044"/>
        <v>2.5626940000000001E-2</v>
      </c>
      <c r="AS598" s="219">
        <f t="shared" si="1045"/>
        <v>0</v>
      </c>
      <c r="AT598" s="219">
        <f t="shared" si="1046"/>
        <v>7.0474084999999992E-2</v>
      </c>
      <c r="AU598" s="218">
        <f>1333*J597*POWER(10,-6)</f>
        <v>3.095226E-3</v>
      </c>
      <c r="AV598" s="219">
        <f t="shared" si="1042"/>
        <v>0.35546565099999999</v>
      </c>
      <c r="AW598" s="220">
        <f t="shared" si="1047"/>
        <v>0</v>
      </c>
      <c r="AX598" s="220">
        <f t="shared" si="1048"/>
        <v>0</v>
      </c>
      <c r="AY598" s="220">
        <f t="shared" si="1049"/>
        <v>3.2080775002750002E-5</v>
      </c>
    </row>
    <row r="599" spans="1:51" s="215" customFormat="1" ht="56.4" thickBot="1" x14ac:dyDescent="0.35">
      <c r="A599" s="48" t="s">
        <v>1033</v>
      </c>
      <c r="B599" s="331" t="s">
        <v>438</v>
      </c>
      <c r="C599" s="51" t="s">
        <v>205</v>
      </c>
      <c r="D599" s="208" t="s">
        <v>60</v>
      </c>
      <c r="E599" s="209">
        <v>1.0000000000000001E-5</v>
      </c>
      <c r="F599" s="207">
        <v>2</v>
      </c>
      <c r="G599" s="206">
        <v>0.05</v>
      </c>
      <c r="H599" s="210">
        <f>E599*F599*G599</f>
        <v>1.0000000000000002E-6</v>
      </c>
      <c r="I599" s="211">
        <v>39</v>
      </c>
      <c r="J599" s="223">
        <f>I599</f>
        <v>39</v>
      </c>
      <c r="K599" s="213" t="s">
        <v>184</v>
      </c>
      <c r="L599" s="214">
        <v>368</v>
      </c>
      <c r="M599" s="215" t="str">
        <f t="shared" ref="M599:N604" si="1051">A599</f>
        <v>С598</v>
      </c>
      <c r="N599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599" s="215" t="str">
        <f t="shared" ref="O599:O604" si="1052">D599</f>
        <v>Полное-пожар</v>
      </c>
      <c r="P599" s="215">
        <v>17.600000000000001</v>
      </c>
      <c r="Q599" s="215">
        <v>24.3</v>
      </c>
      <c r="R599" s="215">
        <v>34.5</v>
      </c>
      <c r="S599" s="215">
        <v>64</v>
      </c>
      <c r="T599" s="215" t="s">
        <v>85</v>
      </c>
      <c r="U599" s="215" t="s">
        <v>85</v>
      </c>
      <c r="V599" s="215" t="s">
        <v>85</v>
      </c>
      <c r="W599" s="215" t="s">
        <v>85</v>
      </c>
      <c r="X599" s="215" t="s">
        <v>85</v>
      </c>
      <c r="Y599" s="215" t="s">
        <v>85</v>
      </c>
      <c r="Z599" s="215" t="s">
        <v>85</v>
      </c>
      <c r="AA599" s="215" t="s">
        <v>85</v>
      </c>
      <c r="AB599" s="215" t="s">
        <v>85</v>
      </c>
      <c r="AC599" s="215" t="s">
        <v>85</v>
      </c>
      <c r="AD599" s="215" t="s">
        <v>85</v>
      </c>
      <c r="AE599" s="215" t="s">
        <v>85</v>
      </c>
      <c r="AF599" s="215" t="s">
        <v>85</v>
      </c>
      <c r="AG599" s="215" t="s">
        <v>85</v>
      </c>
      <c r="AH599" s="215" t="s">
        <v>85</v>
      </c>
      <c r="AI599" s="215" t="s">
        <v>85</v>
      </c>
      <c r="AJ599" s="216">
        <v>1</v>
      </c>
      <c r="AK599" s="216">
        <v>2</v>
      </c>
      <c r="AL599" s="217">
        <v>1.96</v>
      </c>
      <c r="AM599" s="217">
        <v>2.7E-2</v>
      </c>
      <c r="AN599" s="217">
        <v>5</v>
      </c>
      <c r="AQ599" s="218">
        <f>AM599*I599+AL599</f>
        <v>3.0129999999999999</v>
      </c>
      <c r="AR599" s="218">
        <f>0.1*AQ599</f>
        <v>0.30130000000000001</v>
      </c>
      <c r="AS599" s="219">
        <f>AJ599*3+0.25*AK599</f>
        <v>3.5</v>
      </c>
      <c r="AT599" s="219">
        <f>SUM(AQ599:AS599)/4</f>
        <v>1.7035749999999998</v>
      </c>
      <c r="AU599" s="218">
        <f>10068.2*J599*POWER(10,-6)</f>
        <v>0.3926598</v>
      </c>
      <c r="AV599" s="219">
        <f t="shared" ref="AV599:AV604" si="1053">AU599+AT599+AS599+AR599+AQ599</f>
        <v>8.9105348000000006</v>
      </c>
      <c r="AW599" s="220">
        <f>AJ599*H599</f>
        <v>1.0000000000000002E-6</v>
      </c>
      <c r="AX599" s="220">
        <f>H599*AK599</f>
        <v>2.0000000000000003E-6</v>
      </c>
      <c r="AY599" s="220">
        <f>H599*AV599</f>
        <v>8.9105348000000014E-6</v>
      </c>
    </row>
    <row r="600" spans="1:51" s="215" customFormat="1" ht="15" thickBot="1" x14ac:dyDescent="0.35">
      <c r="A600" s="48" t="s">
        <v>1034</v>
      </c>
      <c r="B600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0" s="51" t="s">
        <v>214</v>
      </c>
      <c r="D600" s="208" t="s">
        <v>60</v>
      </c>
      <c r="E600" s="221">
        <f>E599</f>
        <v>1.0000000000000001E-5</v>
      </c>
      <c r="F600" s="222">
        <f>F599</f>
        <v>2</v>
      </c>
      <c r="G600" s="206">
        <v>4.7500000000000001E-2</v>
      </c>
      <c r="H600" s="210">
        <f t="shared" ref="H600:H604" si="1054">E600*F600*G600</f>
        <v>9.5000000000000012E-7</v>
      </c>
      <c r="I600" s="223">
        <f>I599</f>
        <v>39</v>
      </c>
      <c r="J600" s="223">
        <f>I599</f>
        <v>39</v>
      </c>
      <c r="K600" s="213" t="s">
        <v>185</v>
      </c>
      <c r="L600" s="214">
        <v>0</v>
      </c>
      <c r="M600" s="215" t="str">
        <f t="shared" si="1051"/>
        <v>С599</v>
      </c>
      <c r="N600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0" s="215" t="str">
        <f t="shared" si="1052"/>
        <v>Полное-пожар</v>
      </c>
      <c r="P600" s="215">
        <v>17.600000000000001</v>
      </c>
      <c r="Q600" s="215">
        <v>24.3</v>
      </c>
      <c r="R600" s="215">
        <v>34.5</v>
      </c>
      <c r="S600" s="215">
        <v>64</v>
      </c>
      <c r="T600" s="215" t="s">
        <v>85</v>
      </c>
      <c r="U600" s="215" t="s">
        <v>85</v>
      </c>
      <c r="V600" s="215" t="s">
        <v>85</v>
      </c>
      <c r="W600" s="215" t="s">
        <v>85</v>
      </c>
      <c r="X600" s="215" t="s">
        <v>85</v>
      </c>
      <c r="Y600" s="215" t="s">
        <v>85</v>
      </c>
      <c r="Z600" s="215" t="s">
        <v>85</v>
      </c>
      <c r="AA600" s="215" t="s">
        <v>85</v>
      </c>
      <c r="AB600" s="215" t="s">
        <v>85</v>
      </c>
      <c r="AC600" s="215" t="s">
        <v>85</v>
      </c>
      <c r="AD600" s="215" t="s">
        <v>85</v>
      </c>
      <c r="AE600" s="215" t="s">
        <v>85</v>
      </c>
      <c r="AF600" s="215" t="s">
        <v>85</v>
      </c>
      <c r="AG600" s="215" t="s">
        <v>85</v>
      </c>
      <c r="AH600" s="215" t="s">
        <v>85</v>
      </c>
      <c r="AI600" s="215" t="s">
        <v>85</v>
      </c>
      <c r="AJ600" s="216">
        <v>1</v>
      </c>
      <c r="AK600" s="216">
        <v>2</v>
      </c>
      <c r="AL600" s="215">
        <f>AL599</f>
        <v>1.96</v>
      </c>
      <c r="AM600" s="215">
        <f>AM599</f>
        <v>2.7E-2</v>
      </c>
      <c r="AN600" s="215">
        <f>AN599</f>
        <v>5</v>
      </c>
      <c r="AQ600" s="218">
        <f>AM600*I600+AL600</f>
        <v>3.0129999999999999</v>
      </c>
      <c r="AR600" s="218">
        <f t="shared" ref="AR600:AR604" si="1055">0.1*AQ600</f>
        <v>0.30130000000000001</v>
      </c>
      <c r="AS600" s="219">
        <f t="shared" ref="AS600:AS604" si="1056">AJ600*3+0.25*AK600</f>
        <v>3.5</v>
      </c>
      <c r="AT600" s="219">
        <f t="shared" ref="AT600:AT604" si="1057">SUM(AQ600:AS600)/4</f>
        <v>1.7035749999999998</v>
      </c>
      <c r="AU600" s="218">
        <f>10068.2*J600*POWER(10,-6)</f>
        <v>0.3926598</v>
      </c>
      <c r="AV600" s="219">
        <f t="shared" si="1053"/>
        <v>8.9105348000000006</v>
      </c>
      <c r="AW600" s="220">
        <f t="shared" ref="AW600:AW604" si="1058">AJ600*H600</f>
        <v>9.5000000000000012E-7</v>
      </c>
      <c r="AX600" s="220">
        <f t="shared" ref="AX600:AX604" si="1059">H600*AK600</f>
        <v>1.9000000000000002E-6</v>
      </c>
      <c r="AY600" s="220">
        <f t="shared" ref="AY600:AY604" si="1060">H600*AV600</f>
        <v>8.465008060000002E-6</v>
      </c>
    </row>
    <row r="601" spans="1:51" s="215" customFormat="1" x14ac:dyDescent="0.3">
      <c r="A601" s="48" t="s">
        <v>1035</v>
      </c>
      <c r="B601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1" s="51" t="s">
        <v>207</v>
      </c>
      <c r="D601" s="208" t="s">
        <v>61</v>
      </c>
      <c r="E601" s="221">
        <f>E599</f>
        <v>1.0000000000000001E-5</v>
      </c>
      <c r="F601" s="222">
        <f>F599</f>
        <v>2</v>
      </c>
      <c r="G601" s="206">
        <v>0.90249999999999997</v>
      </c>
      <c r="H601" s="210">
        <f t="shared" si="1054"/>
        <v>1.8050000000000002E-5</v>
      </c>
      <c r="I601" s="223">
        <f>I599</f>
        <v>39</v>
      </c>
      <c r="J601" s="206">
        <v>0</v>
      </c>
      <c r="K601" s="213" t="s">
        <v>186</v>
      </c>
      <c r="L601" s="214">
        <v>0</v>
      </c>
      <c r="M601" s="215" t="str">
        <f t="shared" si="1051"/>
        <v>С600</v>
      </c>
      <c r="N601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1" s="215" t="str">
        <f t="shared" si="1052"/>
        <v>Полное-ликвидация</v>
      </c>
      <c r="P601" s="215" t="s">
        <v>85</v>
      </c>
      <c r="Q601" s="215" t="s">
        <v>85</v>
      </c>
      <c r="R601" s="215" t="s">
        <v>85</v>
      </c>
      <c r="S601" s="215" t="s">
        <v>85</v>
      </c>
      <c r="T601" s="215" t="s">
        <v>85</v>
      </c>
      <c r="U601" s="215" t="s">
        <v>85</v>
      </c>
      <c r="V601" s="215" t="s">
        <v>85</v>
      </c>
      <c r="W601" s="215" t="s">
        <v>85</v>
      </c>
      <c r="X601" s="215" t="s">
        <v>85</v>
      </c>
      <c r="Y601" s="215" t="s">
        <v>85</v>
      </c>
      <c r="Z601" s="215" t="s">
        <v>85</v>
      </c>
      <c r="AA601" s="215" t="s">
        <v>85</v>
      </c>
      <c r="AB601" s="215" t="s">
        <v>85</v>
      </c>
      <c r="AC601" s="215" t="s">
        <v>85</v>
      </c>
      <c r="AD601" s="215" t="s">
        <v>85</v>
      </c>
      <c r="AE601" s="215" t="s">
        <v>85</v>
      </c>
      <c r="AF601" s="215" t="s">
        <v>85</v>
      </c>
      <c r="AG601" s="215" t="s">
        <v>85</v>
      </c>
      <c r="AH601" s="215" t="s">
        <v>85</v>
      </c>
      <c r="AI601" s="215" t="s">
        <v>85</v>
      </c>
      <c r="AJ601" s="215">
        <v>0</v>
      </c>
      <c r="AK601" s="215">
        <v>0</v>
      </c>
      <c r="AL601" s="215">
        <f>AL599</f>
        <v>1.96</v>
      </c>
      <c r="AM601" s="215">
        <f>AM599</f>
        <v>2.7E-2</v>
      </c>
      <c r="AN601" s="215">
        <f>AN599</f>
        <v>5</v>
      </c>
      <c r="AQ601" s="218">
        <f>AM601*I601*0.1+AL601</f>
        <v>2.0653000000000001</v>
      </c>
      <c r="AR601" s="218">
        <f t="shared" si="1055"/>
        <v>0.20653000000000002</v>
      </c>
      <c r="AS601" s="219">
        <f t="shared" si="1056"/>
        <v>0</v>
      </c>
      <c r="AT601" s="219">
        <f t="shared" si="1057"/>
        <v>0.5679575</v>
      </c>
      <c r="AU601" s="218">
        <f>1333*J600*POWER(10,-6)</f>
        <v>5.1986999999999998E-2</v>
      </c>
      <c r="AV601" s="219">
        <f t="shared" si="1053"/>
        <v>2.8917745000000004</v>
      </c>
      <c r="AW601" s="220">
        <f t="shared" si="1058"/>
        <v>0</v>
      </c>
      <c r="AX601" s="220">
        <f t="shared" si="1059"/>
        <v>0</v>
      </c>
      <c r="AY601" s="220">
        <f t="shared" si="1060"/>
        <v>5.2196529725000009E-5</v>
      </c>
    </row>
    <row r="602" spans="1:51" s="215" customFormat="1" x14ac:dyDescent="0.3">
      <c r="A602" s="48" t="s">
        <v>1036</v>
      </c>
      <c r="B602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2" s="51" t="s">
        <v>208</v>
      </c>
      <c r="D602" s="208" t="s">
        <v>86</v>
      </c>
      <c r="E602" s="209">
        <v>1E-4</v>
      </c>
      <c r="F602" s="222">
        <f>F599</f>
        <v>2</v>
      </c>
      <c r="G602" s="206">
        <v>0.05</v>
      </c>
      <c r="H602" s="210">
        <f t="shared" si="1054"/>
        <v>1.0000000000000001E-5</v>
      </c>
      <c r="I602" s="223">
        <f>0.15*I599</f>
        <v>5.85</v>
      </c>
      <c r="J602" s="223">
        <f>I602</f>
        <v>5.85</v>
      </c>
      <c r="K602" s="226" t="s">
        <v>188</v>
      </c>
      <c r="L602" s="227">
        <v>45390</v>
      </c>
      <c r="M602" s="215" t="str">
        <f t="shared" si="1051"/>
        <v>С601</v>
      </c>
      <c r="N602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2" s="215" t="str">
        <f t="shared" si="1052"/>
        <v>Частичное-пожар</v>
      </c>
      <c r="P602" s="215">
        <v>12.7</v>
      </c>
      <c r="Q602" s="215">
        <v>16.399999999999999</v>
      </c>
      <c r="R602" s="215">
        <v>22</v>
      </c>
      <c r="S602" s="215">
        <v>38.700000000000003</v>
      </c>
      <c r="T602" s="215" t="s">
        <v>85</v>
      </c>
      <c r="U602" s="215" t="s">
        <v>85</v>
      </c>
      <c r="V602" s="215" t="s">
        <v>85</v>
      </c>
      <c r="W602" s="215" t="s">
        <v>85</v>
      </c>
      <c r="X602" s="215" t="s">
        <v>85</v>
      </c>
      <c r="Y602" s="215" t="s">
        <v>85</v>
      </c>
      <c r="Z602" s="215" t="s">
        <v>85</v>
      </c>
      <c r="AA602" s="215" t="s">
        <v>85</v>
      </c>
      <c r="AB602" s="215" t="s">
        <v>85</v>
      </c>
      <c r="AC602" s="215" t="s">
        <v>85</v>
      </c>
      <c r="AD602" s="215" t="s">
        <v>85</v>
      </c>
      <c r="AE602" s="215" t="s">
        <v>85</v>
      </c>
      <c r="AF602" s="215" t="s">
        <v>85</v>
      </c>
      <c r="AG602" s="215" t="s">
        <v>85</v>
      </c>
      <c r="AH602" s="215" t="s">
        <v>85</v>
      </c>
      <c r="AI602" s="215" t="s">
        <v>85</v>
      </c>
      <c r="AJ602" s="215">
        <v>0</v>
      </c>
      <c r="AK602" s="215">
        <v>2</v>
      </c>
      <c r="AL602" s="215">
        <f>0.1*$AL$2</f>
        <v>0.25</v>
      </c>
      <c r="AM602" s="215">
        <f>AM599</f>
        <v>2.7E-2</v>
      </c>
      <c r="AN602" s="215">
        <f>ROUNDUP(AN599/3,0)</f>
        <v>2</v>
      </c>
      <c r="AQ602" s="218">
        <f>AM602*I602+AL602</f>
        <v>0.40794999999999998</v>
      </c>
      <c r="AR602" s="218">
        <f t="shared" si="1055"/>
        <v>4.0794999999999998E-2</v>
      </c>
      <c r="AS602" s="219">
        <f t="shared" si="1056"/>
        <v>0.5</v>
      </c>
      <c r="AT602" s="219">
        <f t="shared" si="1057"/>
        <v>0.23718624999999999</v>
      </c>
      <c r="AU602" s="218">
        <f>10068.2*J602*POWER(10,-6)</f>
        <v>5.8898970000000002E-2</v>
      </c>
      <c r="AV602" s="219">
        <f t="shared" si="1053"/>
        <v>1.2448302199999999</v>
      </c>
      <c r="AW602" s="220">
        <f t="shared" si="1058"/>
        <v>0</v>
      </c>
      <c r="AX602" s="220">
        <f t="shared" si="1059"/>
        <v>2.0000000000000002E-5</v>
      </c>
      <c r="AY602" s="220">
        <f t="shared" si="1060"/>
        <v>1.2448302199999999E-5</v>
      </c>
    </row>
    <row r="603" spans="1:51" s="215" customFormat="1" x14ac:dyDescent="0.3">
      <c r="A603" s="48" t="s">
        <v>1037</v>
      </c>
      <c r="B603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3" s="51" t="s">
        <v>215</v>
      </c>
      <c r="D603" s="208" t="s">
        <v>86</v>
      </c>
      <c r="E603" s="221">
        <f>E602</f>
        <v>1E-4</v>
      </c>
      <c r="F603" s="222">
        <f>F599</f>
        <v>2</v>
      </c>
      <c r="G603" s="206">
        <v>4.7500000000000001E-2</v>
      </c>
      <c r="H603" s="210">
        <f t="shared" si="1054"/>
        <v>9.5000000000000005E-6</v>
      </c>
      <c r="I603" s="223">
        <f>0.15*I599</f>
        <v>5.85</v>
      </c>
      <c r="J603" s="223">
        <f>I602</f>
        <v>5.85</v>
      </c>
      <c r="K603" s="226" t="s">
        <v>189</v>
      </c>
      <c r="L603" s="227">
        <v>3</v>
      </c>
      <c r="M603" s="215" t="str">
        <f t="shared" si="1051"/>
        <v>С602</v>
      </c>
      <c r="N603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3" s="215" t="str">
        <f t="shared" si="1052"/>
        <v>Частичное-пожар</v>
      </c>
      <c r="P603" s="215">
        <v>12.7</v>
      </c>
      <c r="Q603" s="215">
        <v>16.399999999999999</v>
      </c>
      <c r="R603" s="215">
        <v>22</v>
      </c>
      <c r="S603" s="215">
        <v>38.700000000000003</v>
      </c>
      <c r="T603" s="215" t="s">
        <v>85</v>
      </c>
      <c r="U603" s="215" t="s">
        <v>85</v>
      </c>
      <c r="V603" s="215" t="s">
        <v>85</v>
      </c>
      <c r="W603" s="215" t="s">
        <v>85</v>
      </c>
      <c r="X603" s="215" t="s">
        <v>85</v>
      </c>
      <c r="Y603" s="215" t="s">
        <v>85</v>
      </c>
      <c r="Z603" s="215" t="s">
        <v>85</v>
      </c>
      <c r="AA603" s="215" t="s">
        <v>85</v>
      </c>
      <c r="AB603" s="215" t="s">
        <v>85</v>
      </c>
      <c r="AC603" s="215" t="s">
        <v>85</v>
      </c>
      <c r="AD603" s="215" t="s">
        <v>85</v>
      </c>
      <c r="AE603" s="215" t="s">
        <v>85</v>
      </c>
      <c r="AF603" s="215" t="s">
        <v>85</v>
      </c>
      <c r="AG603" s="215" t="s">
        <v>85</v>
      </c>
      <c r="AH603" s="215" t="s">
        <v>85</v>
      </c>
      <c r="AI603" s="215" t="s">
        <v>85</v>
      </c>
      <c r="AJ603" s="215">
        <v>0</v>
      </c>
      <c r="AK603" s="215">
        <v>1</v>
      </c>
      <c r="AL603" s="215">
        <f>0.1*$AL$2</f>
        <v>0.25</v>
      </c>
      <c r="AM603" s="215">
        <f>AM599</f>
        <v>2.7E-2</v>
      </c>
      <c r="AN603" s="215">
        <f>ROUNDUP(AN599/3,0)</f>
        <v>2</v>
      </c>
      <c r="AQ603" s="218">
        <f t="shared" ref="AQ603" si="1061">AM603*I603+AL603</f>
        <v>0.40794999999999998</v>
      </c>
      <c r="AR603" s="218">
        <f t="shared" si="1055"/>
        <v>4.0794999999999998E-2</v>
      </c>
      <c r="AS603" s="219">
        <f t="shared" si="1056"/>
        <v>0.25</v>
      </c>
      <c r="AT603" s="219">
        <f t="shared" si="1057"/>
        <v>0.17468624999999999</v>
      </c>
      <c r="AU603" s="218">
        <f>10068.2*J603*POWER(10,-6)</f>
        <v>5.8898970000000002E-2</v>
      </c>
      <c r="AV603" s="219">
        <f t="shared" si="1053"/>
        <v>0.93233021999999988</v>
      </c>
      <c r="AW603" s="220">
        <f t="shared" si="1058"/>
        <v>0</v>
      </c>
      <c r="AX603" s="220">
        <f t="shared" si="1059"/>
        <v>9.5000000000000005E-6</v>
      </c>
      <c r="AY603" s="220">
        <f t="shared" si="1060"/>
        <v>8.8571370899999999E-6</v>
      </c>
    </row>
    <row r="604" spans="1:51" s="215" customFormat="1" ht="15" thickBot="1" x14ac:dyDescent="0.35">
      <c r="A604" s="48" t="s">
        <v>1038</v>
      </c>
      <c r="B604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4" s="51" t="s">
        <v>210</v>
      </c>
      <c r="D604" s="208" t="s">
        <v>62</v>
      </c>
      <c r="E604" s="221">
        <f>E602</f>
        <v>1E-4</v>
      </c>
      <c r="F604" s="222">
        <f>F599</f>
        <v>2</v>
      </c>
      <c r="G604" s="206">
        <v>0.90249999999999997</v>
      </c>
      <c r="H604" s="210">
        <f t="shared" si="1054"/>
        <v>1.805E-4</v>
      </c>
      <c r="I604" s="223">
        <f>0.15*I599</f>
        <v>5.85</v>
      </c>
      <c r="J604" s="206">
        <v>0</v>
      </c>
      <c r="K604" s="228" t="s">
        <v>200</v>
      </c>
      <c r="L604" s="229">
        <v>8</v>
      </c>
      <c r="M604" s="215" t="str">
        <f t="shared" si="1051"/>
        <v>С603</v>
      </c>
      <c r="N604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4" s="215" t="str">
        <f t="shared" si="1052"/>
        <v>Частичное-ликвидация</v>
      </c>
      <c r="P604" s="215" t="s">
        <v>85</v>
      </c>
      <c r="Q604" s="215" t="s">
        <v>85</v>
      </c>
      <c r="R604" s="215" t="s">
        <v>85</v>
      </c>
      <c r="S604" s="215" t="s">
        <v>85</v>
      </c>
      <c r="T604" s="215" t="s">
        <v>85</v>
      </c>
      <c r="U604" s="215" t="s">
        <v>85</v>
      </c>
      <c r="V604" s="215" t="s">
        <v>85</v>
      </c>
      <c r="W604" s="215" t="s">
        <v>85</v>
      </c>
      <c r="X604" s="215" t="s">
        <v>85</v>
      </c>
      <c r="Y604" s="215" t="s">
        <v>85</v>
      </c>
      <c r="Z604" s="215" t="s">
        <v>85</v>
      </c>
      <c r="AA604" s="215" t="s">
        <v>85</v>
      </c>
      <c r="AB604" s="215" t="s">
        <v>85</v>
      </c>
      <c r="AC604" s="215" t="s">
        <v>85</v>
      </c>
      <c r="AD604" s="215" t="s">
        <v>85</v>
      </c>
      <c r="AE604" s="215" t="s">
        <v>85</v>
      </c>
      <c r="AF604" s="215" t="s">
        <v>85</v>
      </c>
      <c r="AG604" s="215" t="s">
        <v>85</v>
      </c>
      <c r="AH604" s="215" t="s">
        <v>85</v>
      </c>
      <c r="AI604" s="215" t="s">
        <v>85</v>
      </c>
      <c r="AJ604" s="215">
        <v>0</v>
      </c>
      <c r="AK604" s="215">
        <v>0</v>
      </c>
      <c r="AL604" s="215">
        <f>0.1*$AL$2</f>
        <v>0.25</v>
      </c>
      <c r="AM604" s="215">
        <f>AM599</f>
        <v>2.7E-2</v>
      </c>
      <c r="AN604" s="215">
        <f>ROUNDUP(AN599/3,0)</f>
        <v>2</v>
      </c>
      <c r="AQ604" s="218">
        <f>AM604*I604*0.1+AL604</f>
        <v>0.265795</v>
      </c>
      <c r="AR604" s="218">
        <f t="shared" si="1055"/>
        <v>2.6579500000000002E-2</v>
      </c>
      <c r="AS604" s="219">
        <f t="shared" si="1056"/>
        <v>0</v>
      </c>
      <c r="AT604" s="219">
        <f t="shared" si="1057"/>
        <v>7.3093624999999995E-2</v>
      </c>
      <c r="AU604" s="218">
        <f>1333*J603*POWER(10,-6)</f>
        <v>7.7980499999999991E-3</v>
      </c>
      <c r="AV604" s="219">
        <f t="shared" si="1053"/>
        <v>0.37326617500000003</v>
      </c>
      <c r="AW604" s="220">
        <f t="shared" si="1058"/>
        <v>0</v>
      </c>
      <c r="AX604" s="220">
        <f t="shared" si="1059"/>
        <v>0</v>
      </c>
      <c r="AY604" s="220">
        <f t="shared" si="1060"/>
        <v>6.737454458750001E-5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120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0.76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0.76</v>
      </c>
    </row>
    <row r="27" spans="2:8" ht="16.5" x14ac:dyDescent="0.3">
      <c r="B27" s="54"/>
      <c r="C27" s="54"/>
      <c r="D27" s="61"/>
      <c r="E27" s="61"/>
      <c r="F27" s="54"/>
      <c r="G27" s="54"/>
      <c r="H27" s="74"/>
    </row>
    <row r="28" spans="2:8" ht="16.5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0.76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ht="16.5" x14ac:dyDescent="0.3">
      <c r="B27" s="54"/>
      <c r="C27" s="54"/>
      <c r="D27" s="61"/>
      <c r="E27" s="61"/>
      <c r="F27" s="54"/>
      <c r="G27" s="54"/>
      <c r="H27" s="74"/>
    </row>
    <row r="28" spans="2:8" ht="16.5" x14ac:dyDescent="0.3">
      <c r="B28" s="54"/>
      <c r="C28" s="54"/>
      <c r="D28" s="64"/>
      <c r="E28" s="61"/>
      <c r="F28" s="54"/>
      <c r="G28" s="54"/>
      <c r="H28" s="74"/>
    </row>
    <row r="29" spans="2:8" ht="16.5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ht="16.5" x14ac:dyDescent="0.3">
      <c r="B32" s="54"/>
      <c r="C32" s="54"/>
      <c r="D32" s="54"/>
      <c r="E32" s="64"/>
      <c r="F32" s="61"/>
      <c r="G32" s="54"/>
      <c r="H32" s="74"/>
    </row>
    <row r="33" spans="2:8" ht="16.5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0.76</v>
      </c>
    </row>
    <row r="35" spans="2:8" ht="16.5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44" activePane="bottomLeft" state="frozen"/>
      <selection pane="bottomLeft" activeCell="B32" sqref="B32:H5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128</v>
      </c>
      <c r="F1" s="120"/>
      <c r="G1" s="105" t="s">
        <v>30</v>
      </c>
      <c r="H1" s="105" t="s">
        <v>15</v>
      </c>
      <c r="I1" s="56"/>
    </row>
    <row r="2" spans="2:9" ht="16.5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123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ht="16.5" x14ac:dyDescent="0.3">
      <c r="B5" s="54"/>
      <c r="C5" s="60"/>
      <c r="D5" s="61"/>
      <c r="E5" s="54"/>
      <c r="F5" s="55"/>
      <c r="G5" s="54"/>
      <c r="H5" s="110"/>
      <c r="I5" s="56"/>
    </row>
    <row r="6" spans="2:9" ht="16.5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87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129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124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130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ht="16.5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125</v>
      </c>
      <c r="E13" s="63"/>
      <c r="F13" s="108"/>
      <c r="G13" s="60" t="s">
        <v>39</v>
      </c>
      <c r="H13" s="75">
        <f>E12*D7</f>
        <v>0.6080000000000001</v>
      </c>
      <c r="I13" s="56"/>
    </row>
    <row r="14" spans="2:9" ht="16.5" x14ac:dyDescent="0.3">
      <c r="B14" s="101"/>
      <c r="C14" s="61"/>
      <c r="D14" s="54"/>
      <c r="E14" s="54"/>
      <c r="F14" s="55"/>
      <c r="G14" s="54"/>
      <c r="H14" s="59"/>
      <c r="I14" s="56"/>
    </row>
    <row r="15" spans="2:9" ht="16.5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123</v>
      </c>
      <c r="H16" s="75">
        <f>D17</f>
        <v>3.5000000000000003E-2</v>
      </c>
      <c r="I16" s="56"/>
    </row>
    <row r="17" spans="2:9" x14ac:dyDescent="0.3">
      <c r="B17" s="54"/>
      <c r="C17" s="62" t="s">
        <v>131</v>
      </c>
      <c r="D17" s="13">
        <v>3.5000000000000003E-2</v>
      </c>
      <c r="E17" s="54"/>
      <c r="F17" s="55"/>
      <c r="G17" s="54"/>
      <c r="H17" s="59"/>
      <c r="I17" s="56"/>
    </row>
    <row r="18" spans="2:9" ht="16.5" x14ac:dyDescent="0.3">
      <c r="B18" s="54"/>
      <c r="C18" s="64"/>
      <c r="D18" s="61"/>
      <c r="E18" s="54"/>
      <c r="F18" s="55"/>
      <c r="G18" s="54"/>
      <c r="H18" s="110"/>
      <c r="I18" s="56"/>
    </row>
    <row r="19" spans="2:9" ht="16.5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132</v>
      </c>
      <c r="D20" s="18">
        <v>0.96499999999999997</v>
      </c>
      <c r="E20" s="54"/>
      <c r="F20" s="55"/>
      <c r="G20" s="54" t="s">
        <v>87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124</v>
      </c>
      <c r="F21" s="122">
        <v>0.24</v>
      </c>
      <c r="G21" s="58"/>
      <c r="H21" s="59"/>
      <c r="I21" s="56"/>
    </row>
    <row r="22" spans="2:9" ht="16.5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126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125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ht="16.5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127</v>
      </c>
      <c r="E26" s="63"/>
      <c r="F26" s="108"/>
      <c r="G26" s="60" t="s">
        <v>39</v>
      </c>
      <c r="H26" s="75">
        <f>E25*D20</f>
        <v>0.93025999999999998</v>
      </c>
      <c r="I26" s="56"/>
    </row>
    <row r="27" spans="2:9" ht="16.5" x14ac:dyDescent="0.3">
      <c r="B27" s="113"/>
      <c r="C27" s="54"/>
      <c r="D27" s="54"/>
      <c r="E27" s="54"/>
      <c r="F27" s="55"/>
      <c r="G27" s="54"/>
      <c r="H27" s="59"/>
      <c r="I27" s="56"/>
    </row>
    <row r="28" spans="2:9" ht="16.5" x14ac:dyDescent="0.3">
      <c r="B28" s="54"/>
      <c r="C28" s="54"/>
      <c r="D28" s="54"/>
      <c r="E28" s="39"/>
      <c r="F28" s="55"/>
      <c r="G28" s="54"/>
      <c r="H28" s="59"/>
      <c r="I28" s="56"/>
    </row>
    <row r="29" spans="2:9" ht="16.5" x14ac:dyDescent="0.3">
      <c r="B29" s="54"/>
      <c r="C29" s="39"/>
      <c r="D29" s="54"/>
      <c r="E29" s="54"/>
      <c r="F29" s="55"/>
      <c r="G29" s="54"/>
      <c r="H29" s="59"/>
      <c r="I29" s="56"/>
    </row>
    <row r="30" spans="2:9" ht="16.5" x14ac:dyDescent="0.3">
      <c r="B30" s="54"/>
      <c r="C30" s="112"/>
      <c r="D30" s="54"/>
      <c r="E30" s="39"/>
      <c r="F30" s="55"/>
      <c r="G30" s="54"/>
      <c r="H30" s="59"/>
      <c r="I30" s="56"/>
    </row>
    <row r="31" spans="2:9" ht="16.5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25</v>
      </c>
      <c r="C32" s="118" t="s">
        <v>27</v>
      </c>
      <c r="D32" s="118" t="s">
        <v>29</v>
      </c>
      <c r="E32" s="119" t="s">
        <v>128</v>
      </c>
      <c r="F32" s="120"/>
      <c r="G32" s="105" t="s">
        <v>30</v>
      </c>
      <c r="H32" s="105" t="s">
        <v>15</v>
      </c>
    </row>
    <row r="33" spans="2:8" ht="16.5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123</v>
      </c>
      <c r="H34" s="75">
        <f>D35</f>
        <v>0.2</v>
      </c>
    </row>
    <row r="35" spans="2:8" x14ac:dyDescent="0.3">
      <c r="B35" s="54"/>
      <c r="C35" s="39" t="s">
        <v>34</v>
      </c>
      <c r="D35" s="13">
        <v>0.2</v>
      </c>
      <c r="E35" s="54"/>
      <c r="F35" s="55"/>
      <c r="G35" s="54"/>
      <c r="H35" s="59"/>
    </row>
    <row r="36" spans="2:8" ht="16.5" x14ac:dyDescent="0.3">
      <c r="B36" s="54"/>
      <c r="C36" s="60"/>
      <c r="D36" s="61"/>
      <c r="E36" s="54"/>
      <c r="F36" s="55"/>
      <c r="G36" s="54"/>
      <c r="H36" s="110"/>
    </row>
    <row r="37" spans="2:8" ht="16.5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38</v>
      </c>
      <c r="D38" s="18">
        <v>0.8</v>
      </c>
      <c r="E38" s="54"/>
      <c r="F38" s="55"/>
      <c r="G38" s="54" t="s">
        <v>87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129</v>
      </c>
      <c r="F39" s="122">
        <v>0.6</v>
      </c>
      <c r="G39" s="58"/>
      <c r="H39" s="59"/>
    </row>
    <row r="40" spans="2:8" x14ac:dyDescent="0.3">
      <c r="B40" s="39" t="s">
        <v>36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124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130</v>
      </c>
      <c r="F42" s="125">
        <v>0.4</v>
      </c>
      <c r="G42" s="60" t="s">
        <v>335</v>
      </c>
      <c r="H42" s="75">
        <f>F42*E41*D38</f>
        <v>7.6800000000000007E-2</v>
      </c>
    </row>
    <row r="43" spans="2:8" ht="16.5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125</v>
      </c>
      <c r="E44" s="63"/>
      <c r="F44" s="108"/>
      <c r="G44" s="60" t="s">
        <v>39</v>
      </c>
      <c r="H44" s="75">
        <f>E43*D38</f>
        <v>0.6080000000000001</v>
      </c>
    </row>
    <row r="45" spans="2:8" ht="16.5" x14ac:dyDescent="0.3">
      <c r="B45" s="101"/>
      <c r="C45" s="61"/>
      <c r="D45" s="54"/>
      <c r="E45" s="54"/>
      <c r="F45" s="55"/>
      <c r="G45" s="54"/>
      <c r="H45" s="59"/>
    </row>
    <row r="46" spans="2:8" ht="16.5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42</v>
      </c>
      <c r="C47" s="61"/>
      <c r="D47" s="54"/>
      <c r="E47" s="121"/>
      <c r="F47" s="108"/>
      <c r="G47" s="109" t="s">
        <v>123</v>
      </c>
      <c r="H47" s="75">
        <f>D48</f>
        <v>3.5000000000000003E-2</v>
      </c>
    </row>
    <row r="48" spans="2:8" x14ac:dyDescent="0.3">
      <c r="B48" s="54"/>
      <c r="C48" s="62" t="s">
        <v>131</v>
      </c>
      <c r="D48" s="13">
        <v>3.5000000000000003E-2</v>
      </c>
      <c r="E48" s="54"/>
      <c r="F48" s="55"/>
      <c r="G48" s="54"/>
      <c r="H48" s="59"/>
    </row>
    <row r="49" spans="2:8" ht="16.5" x14ac:dyDescent="0.3">
      <c r="B49" s="54"/>
      <c r="C49" s="64"/>
      <c r="D49" s="61"/>
      <c r="E49" s="54"/>
      <c r="F49" s="55"/>
      <c r="G49" s="54"/>
      <c r="H49" s="110"/>
    </row>
    <row r="50" spans="2:8" ht="16.5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132</v>
      </c>
      <c r="D51" s="18">
        <v>0.96499999999999997</v>
      </c>
      <c r="E51" s="54"/>
      <c r="F51" s="55"/>
      <c r="G51" s="54" t="s">
        <v>87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124</v>
      </c>
      <c r="F52" s="122">
        <v>0.24</v>
      </c>
      <c r="G52" s="58"/>
      <c r="H52" s="59"/>
    </row>
    <row r="53" spans="2:8" ht="16.5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126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125</v>
      </c>
      <c r="F55" s="125">
        <v>0.76</v>
      </c>
      <c r="G55" s="60" t="s">
        <v>46</v>
      </c>
      <c r="H55" s="75">
        <f>F55*E54*D51</f>
        <v>2.6402399999999999E-2</v>
      </c>
    </row>
    <row r="56" spans="2:8" ht="16.5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127</v>
      </c>
      <c r="E57" s="63"/>
      <c r="F57" s="108"/>
      <c r="G57" s="60" t="s">
        <v>39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37" activePane="bottomLeft" state="frozen"/>
      <selection pane="bottomLeft" activeCell="B31" sqref="B31:H5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128</v>
      </c>
      <c r="F1" s="120"/>
      <c r="G1" s="105" t="s">
        <v>30</v>
      </c>
      <c r="H1" s="105" t="s">
        <v>15</v>
      </c>
      <c r="I1" s="56"/>
    </row>
    <row r="2" spans="2:9" ht="16.5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123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ht="16.5" x14ac:dyDescent="0.3">
      <c r="B5" s="54"/>
      <c r="C5" s="60"/>
      <c r="D5" s="61"/>
      <c r="E5" s="54"/>
      <c r="F5" s="55"/>
      <c r="G5" s="54"/>
      <c r="H5" s="110"/>
      <c r="I5" s="56"/>
    </row>
    <row r="6" spans="2:9" ht="16.5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87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129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124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130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ht="16.5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125</v>
      </c>
      <c r="E13" s="63"/>
      <c r="F13" s="108"/>
      <c r="G13" s="60" t="s">
        <v>119</v>
      </c>
      <c r="H13" s="75">
        <f>E12*D7</f>
        <v>0.6080000000000001</v>
      </c>
      <c r="I13" s="56"/>
    </row>
    <row r="14" spans="2:9" ht="16.5" x14ac:dyDescent="0.3">
      <c r="B14" s="101"/>
      <c r="C14" s="61"/>
      <c r="D14" s="54"/>
      <c r="E14" s="54"/>
      <c r="F14" s="55"/>
      <c r="G14" s="54"/>
      <c r="H14" s="59"/>
      <c r="I14" s="56"/>
    </row>
    <row r="15" spans="2:9" ht="16.5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123</v>
      </c>
      <c r="H16" s="75">
        <f>D17</f>
        <v>3.5000000000000003E-2</v>
      </c>
      <c r="I16" s="56"/>
    </row>
    <row r="17" spans="2:9" x14ac:dyDescent="0.3">
      <c r="B17" s="54"/>
      <c r="C17" s="62" t="s">
        <v>131</v>
      </c>
      <c r="D17" s="13">
        <v>3.5000000000000003E-2</v>
      </c>
      <c r="E17" s="54"/>
      <c r="F17" s="55"/>
      <c r="G17" s="54"/>
      <c r="H17" s="59"/>
      <c r="I17" s="56"/>
    </row>
    <row r="18" spans="2:9" ht="16.5" x14ac:dyDescent="0.3">
      <c r="B18" s="54"/>
      <c r="C18" s="64"/>
      <c r="D18" s="61"/>
      <c r="E18" s="54"/>
      <c r="F18" s="55"/>
      <c r="G18" s="54"/>
      <c r="H18" s="110"/>
      <c r="I18" s="56"/>
    </row>
    <row r="19" spans="2:9" ht="16.5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132</v>
      </c>
      <c r="D20" s="18">
        <v>0.96499999999999997</v>
      </c>
      <c r="E20" s="54"/>
      <c r="F20" s="55"/>
      <c r="G20" s="54" t="s">
        <v>87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124</v>
      </c>
      <c r="F21" s="122">
        <v>0.24</v>
      </c>
      <c r="G21" s="58"/>
      <c r="H21" s="59"/>
      <c r="I21" s="56"/>
    </row>
    <row r="22" spans="2:9" ht="16.5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126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125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ht="16.5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127</v>
      </c>
      <c r="E26" s="63"/>
      <c r="F26" s="108"/>
      <c r="G26" s="60" t="s">
        <v>119</v>
      </c>
      <c r="H26" s="75">
        <f>E25*D20</f>
        <v>0.93025999999999998</v>
      </c>
      <c r="I26" s="56"/>
    </row>
    <row r="27" spans="2:9" ht="16.5" x14ac:dyDescent="0.3">
      <c r="B27" s="113"/>
      <c r="C27" s="54"/>
      <c r="D27" s="54"/>
      <c r="E27" s="54"/>
      <c r="F27" s="55"/>
      <c r="G27" s="54"/>
      <c r="H27" s="59"/>
      <c r="I27" s="56"/>
    </row>
    <row r="28" spans="2:9" ht="16.5" x14ac:dyDescent="0.3">
      <c r="B28" s="54"/>
      <c r="C28" s="54"/>
      <c r="D28" s="54"/>
      <c r="E28" s="39"/>
      <c r="F28" s="55"/>
      <c r="G28" s="54"/>
      <c r="H28" s="59"/>
      <c r="I28" s="56"/>
    </row>
    <row r="29" spans="2:9" ht="16.5" x14ac:dyDescent="0.3">
      <c r="B29" s="54"/>
      <c r="C29" s="39"/>
      <c r="D29" s="54"/>
      <c r="E29" s="54"/>
      <c r="F29" s="55"/>
      <c r="G29" s="54"/>
      <c r="H29" s="59"/>
      <c r="I29" s="56"/>
    </row>
    <row r="30" spans="2:9" ht="16.5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25</v>
      </c>
      <c r="C31" s="118" t="s">
        <v>27</v>
      </c>
      <c r="D31" s="118" t="s">
        <v>29</v>
      </c>
      <c r="E31" s="119" t="s">
        <v>128</v>
      </c>
      <c r="F31" s="120"/>
      <c r="G31" s="105" t="s">
        <v>30</v>
      </c>
      <c r="H31" s="105" t="s">
        <v>15</v>
      </c>
    </row>
    <row r="32" spans="2:9" ht="16.5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123</v>
      </c>
      <c r="H33" s="75">
        <f>D34</f>
        <v>0.2</v>
      </c>
    </row>
    <row r="34" spans="2:8" x14ac:dyDescent="0.3">
      <c r="B34" s="54"/>
      <c r="C34" s="39" t="s">
        <v>34</v>
      </c>
      <c r="D34" s="13">
        <v>0.2</v>
      </c>
      <c r="E34" s="54"/>
      <c r="F34" s="55"/>
      <c r="G34" s="54"/>
      <c r="H34" s="59"/>
    </row>
    <row r="35" spans="2:8" ht="16.5" x14ac:dyDescent="0.3">
      <c r="B35" s="54"/>
      <c r="C35" s="60"/>
      <c r="D35" s="61"/>
      <c r="E35" s="54"/>
      <c r="F35" s="55"/>
      <c r="G35" s="54"/>
      <c r="H35" s="110"/>
    </row>
    <row r="36" spans="2:8" ht="16.5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38</v>
      </c>
      <c r="D37" s="18">
        <v>0.8</v>
      </c>
      <c r="E37" s="54"/>
      <c r="F37" s="55"/>
      <c r="G37" s="54" t="s">
        <v>87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129</v>
      </c>
      <c r="F38" s="122">
        <v>0.6</v>
      </c>
      <c r="G38" s="58"/>
      <c r="H38" s="59"/>
    </row>
    <row r="39" spans="2:8" x14ac:dyDescent="0.3">
      <c r="B39" s="39" t="s">
        <v>36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124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130</v>
      </c>
      <c r="F41" s="125">
        <v>0.4</v>
      </c>
      <c r="G41" s="60" t="s">
        <v>335</v>
      </c>
      <c r="H41" s="75">
        <f>F41*E40*D37</f>
        <v>7.6800000000000007E-2</v>
      </c>
    </row>
    <row r="42" spans="2:8" ht="16.5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125</v>
      </c>
      <c r="E43" s="63"/>
      <c r="F43" s="108"/>
      <c r="G43" s="60" t="s">
        <v>119</v>
      </c>
      <c r="H43" s="75">
        <f>E42*D37</f>
        <v>0.6080000000000001</v>
      </c>
    </row>
    <row r="44" spans="2:8" ht="16.5" x14ac:dyDescent="0.3">
      <c r="B44" s="101"/>
      <c r="C44" s="61"/>
      <c r="D44" s="54"/>
      <c r="E44" s="54"/>
      <c r="F44" s="55"/>
      <c r="G44" s="54"/>
      <c r="H44" s="59"/>
    </row>
    <row r="45" spans="2:8" ht="16.5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42</v>
      </c>
      <c r="C46" s="61"/>
      <c r="D46" s="54"/>
      <c r="E46" s="121"/>
      <c r="F46" s="108"/>
      <c r="G46" s="109" t="s">
        <v>123</v>
      </c>
      <c r="H46" s="75">
        <f>D47</f>
        <v>3.5000000000000003E-2</v>
      </c>
    </row>
    <row r="47" spans="2:8" x14ac:dyDescent="0.3">
      <c r="B47" s="54"/>
      <c r="C47" s="62" t="s">
        <v>131</v>
      </c>
      <c r="D47" s="13">
        <v>3.5000000000000003E-2</v>
      </c>
      <c r="E47" s="54"/>
      <c r="F47" s="55"/>
      <c r="G47" s="54"/>
      <c r="H47" s="59"/>
    </row>
    <row r="48" spans="2:8" ht="16.5" x14ac:dyDescent="0.3">
      <c r="B48" s="54"/>
      <c r="C48" s="64"/>
      <c r="D48" s="61"/>
      <c r="E48" s="54"/>
      <c r="F48" s="55"/>
      <c r="G48" s="54"/>
      <c r="H48" s="110"/>
    </row>
    <row r="49" spans="2:8" ht="16.5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132</v>
      </c>
      <c r="D50" s="18">
        <v>0.96499999999999997</v>
      </c>
      <c r="E50" s="54"/>
      <c r="F50" s="55"/>
      <c r="G50" s="54" t="s">
        <v>87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124</v>
      </c>
      <c r="F51" s="122">
        <v>0.24</v>
      </c>
      <c r="G51" s="58"/>
      <c r="H51" s="59"/>
    </row>
    <row r="52" spans="2:8" ht="16.5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126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125</v>
      </c>
      <c r="F54" s="125">
        <v>0.76</v>
      </c>
      <c r="G54" s="60" t="s">
        <v>46</v>
      </c>
      <c r="H54" s="75">
        <f>F54*E53*D50</f>
        <v>2.6402399999999999E-2</v>
      </c>
    </row>
    <row r="55" spans="2:8" ht="16.5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127</v>
      </c>
      <c r="E56" s="63"/>
      <c r="F56" s="108"/>
      <c r="G56" s="60" t="s">
        <v>119</v>
      </c>
      <c r="H56" s="75">
        <f>E55*D50</f>
        <v>0.93025999999999998</v>
      </c>
    </row>
    <row r="57" spans="2:8" ht="16.5" x14ac:dyDescent="0.3">
      <c r="B57" s="113"/>
      <c r="C57" s="54"/>
      <c r="D57" s="54"/>
      <c r="E57" s="54"/>
      <c r="F57" s="55"/>
      <c r="G57" s="54"/>
      <c r="H57" s="59"/>
    </row>
    <row r="58" spans="2:8" ht="16.5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0.90249999999999997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0.90249999999999997</v>
      </c>
    </row>
    <row r="27" spans="2:8" ht="16.5" x14ac:dyDescent="0.3">
      <c r="B27" s="54"/>
      <c r="C27" s="54"/>
      <c r="D27" s="61"/>
      <c r="E27" s="61"/>
      <c r="F27" s="54"/>
      <c r="G27" s="54"/>
      <c r="H27" s="74"/>
    </row>
    <row r="28" spans="2:8" ht="16.5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120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0.90249999999999997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0.90249999999999997</v>
      </c>
    </row>
    <row r="27" spans="2:8" ht="16.5" x14ac:dyDescent="0.3">
      <c r="B27" s="54"/>
      <c r="C27" s="54"/>
      <c r="D27" s="61"/>
      <c r="E27" s="61"/>
      <c r="F27" s="54"/>
      <c r="G27" s="54"/>
      <c r="H27" s="74"/>
    </row>
    <row r="28" spans="2:8" ht="16.5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0.90249999999999997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ht="16.5" x14ac:dyDescent="0.3">
      <c r="B27" s="54"/>
      <c r="C27" s="54"/>
      <c r="D27" s="61"/>
      <c r="E27" s="61"/>
      <c r="F27" s="54"/>
      <c r="G27" s="54"/>
      <c r="H27" s="74"/>
    </row>
    <row r="28" spans="2:8" ht="16.5" x14ac:dyDescent="0.3">
      <c r="B28" s="54"/>
      <c r="C28" s="54"/>
      <c r="D28" s="64"/>
      <c r="E28" s="61"/>
      <c r="F28" s="54"/>
      <c r="G28" s="54"/>
      <c r="H28" s="74"/>
    </row>
    <row r="29" spans="2:8" ht="16.5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Масса ОВ</vt:lpstr>
      <vt:lpstr>Масса исп.</vt:lpstr>
      <vt:lpstr>Сценарии</vt:lpstr>
      <vt:lpstr>дБR, ppm</vt:lpstr>
      <vt:lpstr>FN_FG</vt:lpstr>
      <vt:lpstr>DB</vt:lpstr>
      <vt:lpstr>Расчет</vt:lpstr>
      <vt:lpstr>For 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dcterms:created xsi:type="dcterms:W3CDTF">2023-05-30T04:30:41Z</dcterms:created>
  <dcterms:modified xsi:type="dcterms:W3CDTF">2024-03-29T14:35:35Z</dcterms:modified>
</cp:coreProperties>
</file>