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0" yWindow="0" windowWidth="28800" windowHeight="12330" tabRatio="943" firstSheet="6" activeTab="21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Масса ОВ" sheetId="24" r:id="rId18"/>
    <sheet name="Масса исп." sheetId="1" r:id="rId19"/>
    <sheet name="Сценарии" sheetId="2" r:id="rId20"/>
    <sheet name="дБR, ppm" sheetId="8" r:id="rId21"/>
    <sheet name="FN_FG" sheetId="25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8" l="1"/>
  <c r="N28" i="8"/>
  <c r="M28" i="8" s="1"/>
  <c r="N2" i="1" l="1"/>
  <c r="AO92" i="2"/>
  <c r="T3" i="24"/>
  <c r="J96" i="2" l="1"/>
  <c r="J94" i="2"/>
  <c r="AQ99" i="2"/>
  <c r="AL99" i="2"/>
  <c r="AK99" i="2"/>
  <c r="AJ99" i="2"/>
  <c r="O99" i="2"/>
  <c r="M99" i="2"/>
  <c r="F99" i="2"/>
  <c r="B99" i="2"/>
  <c r="N99" i="2" s="1"/>
  <c r="AQ98" i="2"/>
  <c r="AL98" i="2"/>
  <c r="AK98" i="2"/>
  <c r="AJ98" i="2"/>
  <c r="O98" i="2"/>
  <c r="M98" i="2"/>
  <c r="F98" i="2"/>
  <c r="B98" i="2"/>
  <c r="N98" i="2" s="1"/>
  <c r="AQ97" i="2"/>
  <c r="AK97" i="2"/>
  <c r="AJ97" i="2"/>
  <c r="O97" i="2"/>
  <c r="M97" i="2"/>
  <c r="B97" i="2"/>
  <c r="N97" i="2" s="1"/>
  <c r="AS96" i="2"/>
  <c r="AQ96" i="2"/>
  <c r="AL96" i="2"/>
  <c r="AL97" i="2" s="1"/>
  <c r="AK96" i="2"/>
  <c r="AJ96" i="2"/>
  <c r="O96" i="2"/>
  <c r="M96" i="2"/>
  <c r="I96" i="2"/>
  <c r="F96" i="2"/>
  <c r="E96" i="2"/>
  <c r="H96" i="2" s="1"/>
  <c r="B96" i="2"/>
  <c r="N96" i="2" s="1"/>
  <c r="AQ95" i="2"/>
  <c r="AL95" i="2"/>
  <c r="AJ95" i="2"/>
  <c r="O95" i="2"/>
  <c r="M95" i="2"/>
  <c r="I95" i="2"/>
  <c r="I98" i="2" s="1"/>
  <c r="J98" i="2" s="1"/>
  <c r="AS98" i="2" s="1"/>
  <c r="F95" i="2"/>
  <c r="H95" i="2" s="1"/>
  <c r="B95" i="2"/>
  <c r="N95" i="2" s="1"/>
  <c r="AQ94" i="2"/>
  <c r="AL94" i="2"/>
  <c r="AK94" i="2"/>
  <c r="AJ94" i="2"/>
  <c r="O94" i="2"/>
  <c r="M94" i="2"/>
  <c r="I94" i="2"/>
  <c r="F94" i="2"/>
  <c r="E94" i="2"/>
  <c r="H94" i="2" s="1"/>
  <c r="B94" i="2"/>
  <c r="N94" i="2" s="1"/>
  <c r="AS93" i="2"/>
  <c r="AQ93" i="2"/>
  <c r="AL93" i="2"/>
  <c r="AK93" i="2"/>
  <c r="AK95" i="2" s="1"/>
  <c r="AJ93" i="2"/>
  <c r="O93" i="2"/>
  <c r="M93" i="2"/>
  <c r="I93" i="2"/>
  <c r="F93" i="2"/>
  <c r="E93" i="2"/>
  <c r="B93" i="2"/>
  <c r="N93" i="2" s="1"/>
  <c r="AU92" i="2"/>
  <c r="AQ92" i="2"/>
  <c r="AP92" i="2"/>
  <c r="O92" i="2"/>
  <c r="N92" i="2"/>
  <c r="M92" i="2"/>
  <c r="J92" i="2"/>
  <c r="AS94" i="2" s="1"/>
  <c r="H92" i="2"/>
  <c r="AS87" i="2"/>
  <c r="AJ86" i="2"/>
  <c r="AO85" i="2"/>
  <c r="AO83" i="2"/>
  <c r="J45" i="2"/>
  <c r="J34" i="2"/>
  <c r="J33" i="2"/>
  <c r="J25" i="2"/>
  <c r="J24" i="2"/>
  <c r="J88" i="2"/>
  <c r="AS88" i="2" s="1"/>
  <c r="I90" i="2"/>
  <c r="I88" i="2"/>
  <c r="J86" i="2"/>
  <c r="AS86" i="2" s="1"/>
  <c r="I87" i="2"/>
  <c r="I86" i="2"/>
  <c r="I89" i="2" s="1"/>
  <c r="J89" i="2" s="1"/>
  <c r="AS89" i="2" s="1"/>
  <c r="E87" i="2"/>
  <c r="E89" i="2" s="1"/>
  <c r="H89" i="2" s="1"/>
  <c r="E88" i="2"/>
  <c r="H88" i="2" s="1"/>
  <c r="AQ90" i="2"/>
  <c r="AL90" i="2"/>
  <c r="AK90" i="2"/>
  <c r="AJ90" i="2"/>
  <c r="O90" i="2"/>
  <c r="M90" i="2"/>
  <c r="F90" i="2"/>
  <c r="E90" i="2"/>
  <c r="B90" i="2"/>
  <c r="N90" i="2" s="1"/>
  <c r="AQ89" i="2"/>
  <c r="AL89" i="2"/>
  <c r="AK89" i="2"/>
  <c r="AJ89" i="2"/>
  <c r="O89" i="2"/>
  <c r="M89" i="2"/>
  <c r="F89" i="2"/>
  <c r="B89" i="2"/>
  <c r="N89" i="2" s="1"/>
  <c r="AQ88" i="2"/>
  <c r="AK88" i="2"/>
  <c r="AJ88" i="2"/>
  <c r="O88" i="2"/>
  <c r="M88" i="2"/>
  <c r="B88" i="2"/>
  <c r="N88" i="2" s="1"/>
  <c r="AQ87" i="2"/>
  <c r="AL87" i="2"/>
  <c r="AL88" i="2" s="1"/>
  <c r="AK87" i="2"/>
  <c r="AJ87" i="2"/>
  <c r="O87" i="2"/>
  <c r="M87" i="2"/>
  <c r="F87" i="2"/>
  <c r="H87" i="2" s="1"/>
  <c r="AV87" i="2" s="1"/>
  <c r="B87" i="2"/>
  <c r="N87" i="2" s="1"/>
  <c r="AQ86" i="2"/>
  <c r="AL86" i="2"/>
  <c r="O86" i="2"/>
  <c r="M86" i="2"/>
  <c r="F86" i="2"/>
  <c r="B86" i="2"/>
  <c r="N86" i="2" s="1"/>
  <c r="AQ85" i="2"/>
  <c r="AL85" i="2"/>
  <c r="AK85" i="2"/>
  <c r="AJ85" i="2"/>
  <c r="O85" i="2"/>
  <c r="M85" i="2"/>
  <c r="I85" i="2"/>
  <c r="F85" i="2"/>
  <c r="E85" i="2"/>
  <c r="H85" i="2" s="1"/>
  <c r="AU85" i="2" s="1"/>
  <c r="B85" i="2"/>
  <c r="N85" i="2" s="1"/>
  <c r="AQ84" i="2"/>
  <c r="AL84" i="2"/>
  <c r="AK84" i="2"/>
  <c r="AK86" i="2" s="1"/>
  <c r="AJ84" i="2"/>
  <c r="AO84" i="2" s="1"/>
  <c r="O84" i="2"/>
  <c r="M84" i="2"/>
  <c r="I84" i="2"/>
  <c r="F84" i="2"/>
  <c r="E84" i="2"/>
  <c r="B84" i="2"/>
  <c r="N84" i="2" s="1"/>
  <c r="AQ83" i="2"/>
  <c r="O83" i="2"/>
  <c r="N83" i="2"/>
  <c r="M83" i="2"/>
  <c r="J83" i="2"/>
  <c r="AS83" i="2" s="1"/>
  <c r="H83" i="2"/>
  <c r="AV83" i="2" s="1"/>
  <c r="AS90" i="2" l="1"/>
  <c r="AO94" i="2"/>
  <c r="AO96" i="2"/>
  <c r="AP96" i="2" s="1"/>
  <c r="AR96" i="2" s="1"/>
  <c r="AT96" i="2" s="1"/>
  <c r="AW96" i="2" s="1"/>
  <c r="I99" i="2"/>
  <c r="AO99" i="2" s="1"/>
  <c r="AP99" i="2" s="1"/>
  <c r="AR99" i="2" s="1"/>
  <c r="AO95" i="2"/>
  <c r="AR95" i="2" s="1"/>
  <c r="H84" i="2"/>
  <c r="AU84" i="2" s="1"/>
  <c r="AR92" i="2"/>
  <c r="H93" i="2"/>
  <c r="AV93" i="2"/>
  <c r="AU93" i="2"/>
  <c r="AV94" i="2"/>
  <c r="AU94" i="2"/>
  <c r="AV96" i="2"/>
  <c r="AU96" i="2"/>
  <c r="AO98" i="2"/>
  <c r="AP95" i="2"/>
  <c r="AP94" i="2"/>
  <c r="AR94" i="2"/>
  <c r="AT94" i="2" s="1"/>
  <c r="AW94" i="2" s="1"/>
  <c r="AV95" i="2"/>
  <c r="AU95" i="2"/>
  <c r="E98" i="2"/>
  <c r="H98" i="2" s="1"/>
  <c r="AV92" i="2"/>
  <c r="E99" i="2"/>
  <c r="H99" i="2" s="1"/>
  <c r="AS92" i="2"/>
  <c r="AT92" i="2" s="1"/>
  <c r="AW92" i="2" s="1"/>
  <c r="AO93" i="2"/>
  <c r="I97" i="2"/>
  <c r="J97" i="2" s="1"/>
  <c r="J99" i="2" s="1"/>
  <c r="E97" i="2"/>
  <c r="H97" i="2" s="1"/>
  <c r="J95" i="2"/>
  <c r="AS95" i="2" s="1"/>
  <c r="AO86" i="2"/>
  <c r="AP86" i="2" s="1"/>
  <c r="AR86" i="2" s="1"/>
  <c r="AP85" i="2"/>
  <c r="AR85" i="2" s="1"/>
  <c r="H90" i="2"/>
  <c r="AV90" i="2" s="1"/>
  <c r="AS85" i="2"/>
  <c r="AP83" i="2"/>
  <c r="AR83" i="2" s="1"/>
  <c r="AT83" i="2" s="1"/>
  <c r="AW83" i="2" s="1"/>
  <c r="AO89" i="2"/>
  <c r="AP89" i="2" s="1"/>
  <c r="AR89" i="2" s="1"/>
  <c r="AU83" i="2"/>
  <c r="AS84" i="2"/>
  <c r="H86" i="2"/>
  <c r="AV86" i="2" s="1"/>
  <c r="AO90" i="2"/>
  <c r="AP90" i="2" s="1"/>
  <c r="AR90" i="2" s="1"/>
  <c r="AP84" i="2"/>
  <c r="AR84" i="2" s="1"/>
  <c r="AV88" i="2"/>
  <c r="AU88" i="2"/>
  <c r="AV85" i="2"/>
  <c r="AT86" i="2"/>
  <c r="AW86" i="2" s="1"/>
  <c r="AO87" i="2"/>
  <c r="AO88" i="2"/>
  <c r="AU87" i="2"/>
  <c r="AU89" i="2"/>
  <c r="AV89" i="2"/>
  <c r="E81" i="2"/>
  <c r="E80" i="2"/>
  <c r="E78" i="2"/>
  <c r="E77" i="2"/>
  <c r="E74" i="2"/>
  <c r="E73" i="2"/>
  <c r="E71" i="2"/>
  <c r="E70" i="2"/>
  <c r="AQ81" i="2"/>
  <c r="AL81" i="2"/>
  <c r="AK81" i="2"/>
  <c r="AJ81" i="2"/>
  <c r="O81" i="2"/>
  <c r="M81" i="2"/>
  <c r="I81" i="2"/>
  <c r="F81" i="2"/>
  <c r="B81" i="2"/>
  <c r="N81" i="2" s="1"/>
  <c r="AQ80" i="2"/>
  <c r="AL80" i="2"/>
  <c r="AK80" i="2"/>
  <c r="AJ80" i="2"/>
  <c r="O80" i="2"/>
  <c r="M80" i="2"/>
  <c r="I80" i="2"/>
  <c r="F80" i="2"/>
  <c r="B80" i="2"/>
  <c r="N80" i="2" s="1"/>
  <c r="AQ79" i="2"/>
  <c r="AL79" i="2"/>
  <c r="AK79" i="2"/>
  <c r="AJ79" i="2"/>
  <c r="O79" i="2"/>
  <c r="M79" i="2"/>
  <c r="I79" i="2"/>
  <c r="J79" i="2" s="1"/>
  <c r="AS79" i="2" s="1"/>
  <c r="F79" i="2"/>
  <c r="H79" i="2" s="1"/>
  <c r="B79" i="2"/>
  <c r="N79" i="2" s="1"/>
  <c r="AQ78" i="2"/>
  <c r="AL78" i="2"/>
  <c r="AK78" i="2"/>
  <c r="AJ78" i="2"/>
  <c r="O78" i="2"/>
  <c r="M78" i="2"/>
  <c r="I78" i="2"/>
  <c r="F78" i="2"/>
  <c r="B78" i="2"/>
  <c r="N78" i="2" s="1"/>
  <c r="AQ77" i="2"/>
  <c r="AL77" i="2"/>
  <c r="AK77" i="2"/>
  <c r="AJ77" i="2"/>
  <c r="O77" i="2"/>
  <c r="M77" i="2"/>
  <c r="J77" i="2"/>
  <c r="AS78" i="2" s="1"/>
  <c r="I77" i="2"/>
  <c r="F77" i="2"/>
  <c r="B77" i="2"/>
  <c r="N77" i="2" s="1"/>
  <c r="AQ76" i="2"/>
  <c r="AO76" i="2"/>
  <c r="AP76" i="2" s="1"/>
  <c r="O76" i="2"/>
  <c r="N76" i="2"/>
  <c r="M76" i="2"/>
  <c r="J76" i="2"/>
  <c r="AS76" i="2" s="1"/>
  <c r="H76" i="2"/>
  <c r="AU76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L72" i="2"/>
  <c r="AK72" i="2"/>
  <c r="AJ72" i="2"/>
  <c r="O72" i="2"/>
  <c r="M72" i="2"/>
  <c r="I72" i="2"/>
  <c r="J72" i="2" s="1"/>
  <c r="AS72" i="2" s="1"/>
  <c r="F72" i="2"/>
  <c r="H72" i="2" s="1"/>
  <c r="B72" i="2"/>
  <c r="N72" i="2" s="1"/>
  <c r="AS71" i="2"/>
  <c r="AQ71" i="2"/>
  <c r="AL71" i="2"/>
  <c r="AK71" i="2"/>
  <c r="AJ71" i="2"/>
  <c r="O71" i="2"/>
  <c r="M71" i="2"/>
  <c r="I71" i="2"/>
  <c r="F71" i="2"/>
  <c r="B71" i="2"/>
  <c r="N71" i="2" s="1"/>
  <c r="AS70" i="2"/>
  <c r="AQ70" i="2"/>
  <c r="AL70" i="2"/>
  <c r="AK70" i="2"/>
  <c r="AJ70" i="2"/>
  <c r="O70" i="2"/>
  <c r="M70" i="2"/>
  <c r="I70" i="2"/>
  <c r="F70" i="2"/>
  <c r="B70" i="2"/>
  <c r="N70" i="2" s="1"/>
  <c r="AQ69" i="2"/>
  <c r="AO69" i="2"/>
  <c r="AP69" i="2" s="1"/>
  <c r="O69" i="2"/>
  <c r="N69" i="2"/>
  <c r="M69" i="2"/>
  <c r="J69" i="2"/>
  <c r="AS69" i="2" s="1"/>
  <c r="H69" i="2"/>
  <c r="AU69" i="2" s="1"/>
  <c r="AQ67" i="2"/>
  <c r="AL67" i="2"/>
  <c r="AK67" i="2"/>
  <c r="AJ67" i="2"/>
  <c r="O67" i="2"/>
  <c r="M67" i="2"/>
  <c r="I67" i="2"/>
  <c r="F67" i="2"/>
  <c r="E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E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B65" i="2"/>
  <c r="N65" i="2" s="1"/>
  <c r="AS64" i="2"/>
  <c r="AQ64" i="2"/>
  <c r="AL64" i="2"/>
  <c r="AK64" i="2"/>
  <c r="AJ64" i="2"/>
  <c r="O64" i="2"/>
  <c r="M64" i="2"/>
  <c r="I64" i="2"/>
  <c r="F64" i="2"/>
  <c r="E64" i="2"/>
  <c r="B64" i="2"/>
  <c r="N64" i="2" s="1"/>
  <c r="AS63" i="2"/>
  <c r="AQ63" i="2"/>
  <c r="AL63" i="2"/>
  <c r="AK63" i="2"/>
  <c r="AJ63" i="2"/>
  <c r="O63" i="2"/>
  <c r="M63" i="2"/>
  <c r="I63" i="2"/>
  <c r="F63" i="2"/>
  <c r="E63" i="2"/>
  <c r="B63" i="2"/>
  <c r="N63" i="2" s="1"/>
  <c r="AQ62" i="2"/>
  <c r="AO62" i="2"/>
  <c r="AP62" i="2" s="1"/>
  <c r="O62" i="2"/>
  <c r="N62" i="2"/>
  <c r="M62" i="2"/>
  <c r="J62" i="2"/>
  <c r="AS62" i="2" s="1"/>
  <c r="H62" i="2"/>
  <c r="AS42" i="2"/>
  <c r="AO41" i="2"/>
  <c r="AP41" i="2" s="1"/>
  <c r="E60" i="2"/>
  <c r="E59" i="2"/>
  <c r="E57" i="2"/>
  <c r="E56" i="2"/>
  <c r="E53" i="2"/>
  <c r="E52" i="2"/>
  <c r="E50" i="2"/>
  <c r="E49" i="2"/>
  <c r="AQ60" i="2"/>
  <c r="AL60" i="2"/>
  <c r="AK60" i="2"/>
  <c r="AJ60" i="2"/>
  <c r="O60" i="2"/>
  <c r="M60" i="2"/>
  <c r="I60" i="2"/>
  <c r="F60" i="2"/>
  <c r="B60" i="2"/>
  <c r="N60" i="2" s="1"/>
  <c r="AQ59" i="2"/>
  <c r="AL59" i="2"/>
  <c r="AK59" i="2"/>
  <c r="AJ59" i="2"/>
  <c r="O59" i="2"/>
  <c r="M59" i="2"/>
  <c r="I59" i="2"/>
  <c r="F59" i="2"/>
  <c r="B59" i="2"/>
  <c r="N59" i="2" s="1"/>
  <c r="AQ58" i="2"/>
  <c r="AL58" i="2"/>
  <c r="AK58" i="2"/>
  <c r="AJ58" i="2"/>
  <c r="O58" i="2"/>
  <c r="M58" i="2"/>
  <c r="I58" i="2"/>
  <c r="J59" i="2" s="1"/>
  <c r="AS60" i="2" s="1"/>
  <c r="F58" i="2"/>
  <c r="H58" i="2" s="1"/>
  <c r="B58" i="2"/>
  <c r="N58" i="2" s="1"/>
  <c r="AQ57" i="2"/>
  <c r="AL57" i="2"/>
  <c r="AK57" i="2"/>
  <c r="AJ57" i="2"/>
  <c r="O57" i="2"/>
  <c r="M57" i="2"/>
  <c r="I57" i="2"/>
  <c r="F57" i="2"/>
  <c r="H57" i="2" s="1"/>
  <c r="B57" i="2"/>
  <c r="N57" i="2" s="1"/>
  <c r="AQ56" i="2"/>
  <c r="AL56" i="2"/>
  <c r="AK56" i="2"/>
  <c r="AJ56" i="2"/>
  <c r="O56" i="2"/>
  <c r="M56" i="2"/>
  <c r="J56" i="2"/>
  <c r="AS57" i="2" s="1"/>
  <c r="I56" i="2"/>
  <c r="F56" i="2"/>
  <c r="B56" i="2"/>
  <c r="N56" i="2" s="1"/>
  <c r="AQ55" i="2"/>
  <c r="AO55" i="2"/>
  <c r="AP55" i="2" s="1"/>
  <c r="AR55" i="2" s="1"/>
  <c r="O55" i="2"/>
  <c r="N55" i="2"/>
  <c r="M55" i="2"/>
  <c r="J55" i="2"/>
  <c r="AS55" i="2" s="1"/>
  <c r="AT55" i="2" s="1"/>
  <c r="H55" i="2"/>
  <c r="AU55" i="2" s="1"/>
  <c r="AQ53" i="2"/>
  <c r="AL53" i="2"/>
  <c r="AK53" i="2"/>
  <c r="AJ53" i="2"/>
  <c r="O53" i="2"/>
  <c r="M53" i="2"/>
  <c r="I53" i="2"/>
  <c r="F53" i="2"/>
  <c r="B53" i="2"/>
  <c r="N53" i="2" s="1"/>
  <c r="AQ52" i="2"/>
  <c r="AL52" i="2"/>
  <c r="AK52" i="2"/>
  <c r="AJ52" i="2"/>
  <c r="O52" i="2"/>
  <c r="M52" i="2"/>
  <c r="J52" i="2"/>
  <c r="AS53" i="2" s="1"/>
  <c r="I52" i="2"/>
  <c r="F52" i="2"/>
  <c r="B52" i="2"/>
  <c r="N52" i="2" s="1"/>
  <c r="AQ51" i="2"/>
  <c r="AL51" i="2"/>
  <c r="AK51" i="2"/>
  <c r="AJ51" i="2"/>
  <c r="O51" i="2"/>
  <c r="M51" i="2"/>
  <c r="I51" i="2"/>
  <c r="J51" i="2" s="1"/>
  <c r="AS51" i="2" s="1"/>
  <c r="F51" i="2"/>
  <c r="H51" i="2" s="1"/>
  <c r="AU51" i="2" s="1"/>
  <c r="B51" i="2"/>
  <c r="N51" i="2" s="1"/>
  <c r="AS50" i="2"/>
  <c r="AQ50" i="2"/>
  <c r="AL50" i="2"/>
  <c r="AK50" i="2"/>
  <c r="AJ50" i="2"/>
  <c r="O50" i="2"/>
  <c r="M50" i="2"/>
  <c r="I50" i="2"/>
  <c r="F50" i="2"/>
  <c r="B50" i="2"/>
  <c r="N50" i="2" s="1"/>
  <c r="AS49" i="2"/>
  <c r="AQ49" i="2"/>
  <c r="AL49" i="2"/>
  <c r="AK49" i="2"/>
  <c r="AJ49" i="2"/>
  <c r="O49" i="2"/>
  <c r="M49" i="2"/>
  <c r="I49" i="2"/>
  <c r="F49" i="2"/>
  <c r="B49" i="2"/>
  <c r="N49" i="2" s="1"/>
  <c r="AQ48" i="2"/>
  <c r="AO48" i="2"/>
  <c r="AP48" i="2" s="1"/>
  <c r="O48" i="2"/>
  <c r="N48" i="2"/>
  <c r="M48" i="2"/>
  <c r="J48" i="2"/>
  <c r="AS48" i="2" s="1"/>
  <c r="H48" i="2"/>
  <c r="AU48" i="2" s="1"/>
  <c r="AQ46" i="2"/>
  <c r="AL46" i="2"/>
  <c r="AK46" i="2"/>
  <c r="AJ46" i="2"/>
  <c r="O46" i="2"/>
  <c r="M46" i="2"/>
  <c r="I46" i="2"/>
  <c r="F46" i="2"/>
  <c r="E46" i="2"/>
  <c r="B46" i="2"/>
  <c r="N46" i="2" s="1"/>
  <c r="AQ45" i="2"/>
  <c r="AL45" i="2"/>
  <c r="AK45" i="2"/>
  <c r="AJ45" i="2"/>
  <c r="O45" i="2"/>
  <c r="M45" i="2"/>
  <c r="AS46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J44" i="2" s="1"/>
  <c r="AS44" i="2" s="1"/>
  <c r="F44" i="2"/>
  <c r="H44" i="2" s="1"/>
  <c r="B44" i="2"/>
  <c r="N44" i="2" s="1"/>
  <c r="AS43" i="2"/>
  <c r="AQ43" i="2"/>
  <c r="AL43" i="2"/>
  <c r="AK43" i="2"/>
  <c r="AJ43" i="2"/>
  <c r="O43" i="2"/>
  <c r="M43" i="2"/>
  <c r="I43" i="2"/>
  <c r="F43" i="2"/>
  <c r="E43" i="2"/>
  <c r="B43" i="2"/>
  <c r="N43" i="2" s="1"/>
  <c r="AQ42" i="2"/>
  <c r="AL42" i="2"/>
  <c r="AK42" i="2"/>
  <c r="AJ42" i="2"/>
  <c r="O42" i="2"/>
  <c r="M42" i="2"/>
  <c r="I42" i="2"/>
  <c r="F42" i="2"/>
  <c r="E42" i="2"/>
  <c r="B42" i="2"/>
  <c r="N42" i="2" s="1"/>
  <c r="AQ41" i="2"/>
  <c r="O41" i="2"/>
  <c r="N41" i="2"/>
  <c r="M41" i="2"/>
  <c r="J41" i="2"/>
  <c r="AS41" i="2" s="1"/>
  <c r="H41" i="2"/>
  <c r="AV41" i="2" s="1"/>
  <c r="AQ39" i="2"/>
  <c r="AL39" i="2"/>
  <c r="AK39" i="2"/>
  <c r="AJ39" i="2"/>
  <c r="O39" i="2"/>
  <c r="M39" i="2"/>
  <c r="I39" i="2"/>
  <c r="F39" i="2"/>
  <c r="E39" i="2"/>
  <c r="B39" i="2"/>
  <c r="N39" i="2" s="1"/>
  <c r="AQ38" i="2"/>
  <c r="AL38" i="2"/>
  <c r="AK38" i="2"/>
  <c r="AJ38" i="2"/>
  <c r="O38" i="2"/>
  <c r="M38" i="2"/>
  <c r="I38" i="2"/>
  <c r="F38" i="2"/>
  <c r="E38" i="2"/>
  <c r="B38" i="2"/>
  <c r="N38" i="2" s="1"/>
  <c r="AQ37" i="2"/>
  <c r="AK37" i="2"/>
  <c r="AJ37" i="2"/>
  <c r="O37" i="2"/>
  <c r="M37" i="2"/>
  <c r="E37" i="2"/>
  <c r="H37" i="2" s="1"/>
  <c r="B37" i="2"/>
  <c r="N37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4" i="2"/>
  <c r="AL34" i="2"/>
  <c r="AK34" i="2"/>
  <c r="AJ34" i="2"/>
  <c r="O34" i="2"/>
  <c r="M34" i="2"/>
  <c r="I34" i="2"/>
  <c r="F34" i="2"/>
  <c r="E34" i="2"/>
  <c r="B34" i="2"/>
  <c r="N34" i="2" s="1"/>
  <c r="AQ33" i="2"/>
  <c r="AL33" i="2"/>
  <c r="AK33" i="2"/>
  <c r="AJ33" i="2"/>
  <c r="O33" i="2"/>
  <c r="M33" i="2"/>
  <c r="J37" i="2"/>
  <c r="AS37" i="2" s="1"/>
  <c r="I33" i="2"/>
  <c r="F33" i="2"/>
  <c r="E33" i="2"/>
  <c r="B33" i="2"/>
  <c r="N33" i="2" s="1"/>
  <c r="AQ32" i="2"/>
  <c r="AO32" i="2"/>
  <c r="O32" i="2"/>
  <c r="N32" i="2"/>
  <c r="M32" i="2"/>
  <c r="J32" i="2"/>
  <c r="AS34" i="2" s="1"/>
  <c r="H32" i="2"/>
  <c r="AV32" i="2" s="1"/>
  <c r="AL25" i="2"/>
  <c r="AK28" i="2"/>
  <c r="AJ25" i="2"/>
  <c r="AK25" i="2"/>
  <c r="AO23" i="2"/>
  <c r="AP23" i="2" s="1"/>
  <c r="J28" i="2"/>
  <c r="AS28" i="2" s="1"/>
  <c r="E30" i="2"/>
  <c r="E29" i="2"/>
  <c r="E28" i="2"/>
  <c r="H28" i="2" s="1"/>
  <c r="B28" i="2"/>
  <c r="N28" i="2" s="1"/>
  <c r="AS3" i="2"/>
  <c r="AO16" i="2"/>
  <c r="AP16" i="2" s="1"/>
  <c r="AQ28" i="2"/>
  <c r="AJ28" i="2"/>
  <c r="O28" i="2"/>
  <c r="M28" i="2"/>
  <c r="I25" i="2"/>
  <c r="F25" i="2"/>
  <c r="E25" i="2"/>
  <c r="B25" i="2"/>
  <c r="N25" i="2" s="1"/>
  <c r="AQ25" i="2"/>
  <c r="O25" i="2"/>
  <c r="M25" i="2"/>
  <c r="I5" i="2"/>
  <c r="AQ30" i="2"/>
  <c r="AL30" i="2"/>
  <c r="AK30" i="2"/>
  <c r="AJ30" i="2"/>
  <c r="O30" i="2"/>
  <c r="M30" i="2"/>
  <c r="I30" i="2"/>
  <c r="F30" i="2"/>
  <c r="B30" i="2"/>
  <c r="N30" i="2" s="1"/>
  <c r="AQ29" i="2"/>
  <c r="AL29" i="2"/>
  <c r="AK29" i="2"/>
  <c r="AJ29" i="2"/>
  <c r="O29" i="2"/>
  <c r="M29" i="2"/>
  <c r="I29" i="2"/>
  <c r="F29" i="2"/>
  <c r="B29" i="2"/>
  <c r="N29" i="2" s="1"/>
  <c r="AQ27" i="2"/>
  <c r="AL27" i="2"/>
  <c r="AL28" i="2" s="1"/>
  <c r="AK27" i="2"/>
  <c r="AJ27" i="2"/>
  <c r="O27" i="2"/>
  <c r="M27" i="2"/>
  <c r="I27" i="2"/>
  <c r="J27" i="2" s="1"/>
  <c r="AS27" i="2" s="1"/>
  <c r="F27" i="2"/>
  <c r="H27" i="2" s="1"/>
  <c r="AV27" i="2" s="1"/>
  <c r="B27" i="2"/>
  <c r="N27" i="2" s="1"/>
  <c r="AQ26" i="2"/>
  <c r="AL26" i="2"/>
  <c r="AK26" i="2"/>
  <c r="AJ26" i="2"/>
  <c r="O26" i="2"/>
  <c r="M26" i="2"/>
  <c r="I26" i="2"/>
  <c r="F26" i="2"/>
  <c r="E26" i="2"/>
  <c r="B26" i="2"/>
  <c r="N26" i="2" s="1"/>
  <c r="AQ24" i="2"/>
  <c r="AL24" i="2"/>
  <c r="AK24" i="2"/>
  <c r="AJ24" i="2"/>
  <c r="O24" i="2"/>
  <c r="M24" i="2"/>
  <c r="I24" i="2"/>
  <c r="F24" i="2"/>
  <c r="E24" i="2"/>
  <c r="B24" i="2"/>
  <c r="N24" i="2" s="1"/>
  <c r="AQ23" i="2"/>
  <c r="O23" i="2"/>
  <c r="N23" i="2"/>
  <c r="M23" i="2"/>
  <c r="J23" i="2"/>
  <c r="AS23" i="2" s="1"/>
  <c r="H23" i="2"/>
  <c r="AV23" i="2" s="1"/>
  <c r="J17" i="2"/>
  <c r="AS17" i="2" s="1"/>
  <c r="B7" i="2"/>
  <c r="B6" i="2"/>
  <c r="B5" i="2"/>
  <c r="B4" i="2"/>
  <c r="B3" i="2"/>
  <c r="B14" i="2"/>
  <c r="B13" i="2"/>
  <c r="B12" i="2"/>
  <c r="B11" i="2"/>
  <c r="B10" i="2"/>
  <c r="B21" i="2"/>
  <c r="N21" i="2" s="1"/>
  <c r="B20" i="2"/>
  <c r="N20" i="2" s="1"/>
  <c r="B19" i="2"/>
  <c r="N19" i="2" s="1"/>
  <c r="B18" i="2"/>
  <c r="N18" i="2" s="1"/>
  <c r="B17" i="2"/>
  <c r="N17" i="2" s="1"/>
  <c r="AQ21" i="2"/>
  <c r="AL21" i="2"/>
  <c r="AK21" i="2"/>
  <c r="AJ21" i="2"/>
  <c r="O21" i="2"/>
  <c r="M21" i="2"/>
  <c r="I21" i="2"/>
  <c r="F21" i="2"/>
  <c r="E21" i="2"/>
  <c r="AQ20" i="2"/>
  <c r="AL20" i="2"/>
  <c r="AK20" i="2"/>
  <c r="AJ20" i="2"/>
  <c r="O20" i="2"/>
  <c r="M20" i="2"/>
  <c r="I20" i="2"/>
  <c r="F20" i="2"/>
  <c r="E20" i="2"/>
  <c r="AQ19" i="2"/>
  <c r="AL19" i="2"/>
  <c r="AK19" i="2"/>
  <c r="AJ19" i="2"/>
  <c r="O19" i="2"/>
  <c r="M19" i="2"/>
  <c r="I19" i="2"/>
  <c r="J19" i="2" s="1"/>
  <c r="AS19" i="2" s="1"/>
  <c r="F19" i="2"/>
  <c r="H19" i="2" s="1"/>
  <c r="AU19" i="2" s="1"/>
  <c r="AQ18" i="2"/>
  <c r="AL18" i="2"/>
  <c r="AK18" i="2"/>
  <c r="AJ18" i="2"/>
  <c r="O18" i="2"/>
  <c r="M18" i="2"/>
  <c r="I18" i="2"/>
  <c r="F18" i="2"/>
  <c r="E18" i="2"/>
  <c r="AQ17" i="2"/>
  <c r="AL17" i="2"/>
  <c r="AK17" i="2"/>
  <c r="AJ17" i="2"/>
  <c r="O17" i="2"/>
  <c r="M17" i="2"/>
  <c r="I17" i="2"/>
  <c r="F17" i="2"/>
  <c r="E17" i="2"/>
  <c r="AQ16" i="2"/>
  <c r="O16" i="2"/>
  <c r="N16" i="2"/>
  <c r="M16" i="2"/>
  <c r="J16" i="2"/>
  <c r="AS16" i="2" s="1"/>
  <c r="H16" i="2"/>
  <c r="F7" i="2"/>
  <c r="F6" i="2"/>
  <c r="F5" i="2"/>
  <c r="F4" i="2"/>
  <c r="F3" i="2"/>
  <c r="F14" i="2"/>
  <c r="F13" i="2"/>
  <c r="F12" i="2"/>
  <c r="F11" i="2"/>
  <c r="F10" i="2"/>
  <c r="E14" i="2"/>
  <c r="E13" i="2"/>
  <c r="E11" i="2"/>
  <c r="E10" i="2"/>
  <c r="E7" i="2"/>
  <c r="E6" i="2"/>
  <c r="E4" i="2"/>
  <c r="E3" i="2"/>
  <c r="D6" i="24"/>
  <c r="D5" i="24"/>
  <c r="AV84" i="2" l="1"/>
  <c r="H73" i="2"/>
  <c r="AU73" i="2" s="1"/>
  <c r="H29" i="2"/>
  <c r="AV29" i="2" s="1"/>
  <c r="H33" i="2"/>
  <c r="AU33" i="2" s="1"/>
  <c r="AO67" i="2"/>
  <c r="AO97" i="2"/>
  <c r="AP93" i="2"/>
  <c r="AR93" i="2"/>
  <c r="AT93" i="2" s="1"/>
  <c r="AW93" i="2" s="1"/>
  <c r="AU98" i="2"/>
  <c r="AV98" i="2"/>
  <c r="AP97" i="2"/>
  <c r="AR97" i="2"/>
  <c r="AT95" i="2"/>
  <c r="AW95" i="2" s="1"/>
  <c r="AV97" i="2"/>
  <c r="AU97" i="2"/>
  <c r="AW99" i="2"/>
  <c r="AU99" i="2"/>
  <c r="AV99" i="2"/>
  <c r="AS99" i="2"/>
  <c r="AT99" i="2" s="1"/>
  <c r="AS97" i="2"/>
  <c r="AT97" i="2" s="1"/>
  <c r="AW97" i="2" s="1"/>
  <c r="AP98" i="2"/>
  <c r="AR98" i="2" s="1"/>
  <c r="AT98" i="2" s="1"/>
  <c r="AW98" i="2" s="1"/>
  <c r="AU86" i="2"/>
  <c r="AR23" i="2"/>
  <c r="AO25" i="2"/>
  <c r="AP25" i="2" s="1"/>
  <c r="AR25" i="2" s="1"/>
  <c r="AU90" i="2"/>
  <c r="J20" i="2"/>
  <c r="AS21" i="2" s="1"/>
  <c r="AO24" i="2"/>
  <c r="AP24" i="2" s="1"/>
  <c r="AR24" i="2" s="1"/>
  <c r="AT84" i="2"/>
  <c r="AW84" i="2" s="1"/>
  <c r="H81" i="2"/>
  <c r="AV81" i="2" s="1"/>
  <c r="AT85" i="2"/>
  <c r="AW85" i="2" s="1"/>
  <c r="H35" i="2"/>
  <c r="AU35" i="2" s="1"/>
  <c r="H39" i="2"/>
  <c r="AU39" i="2" s="1"/>
  <c r="AT90" i="2"/>
  <c r="AW90" i="2" s="1"/>
  <c r="AT89" i="2"/>
  <c r="AW89" i="2" s="1"/>
  <c r="AP88" i="2"/>
  <c r="AR88" i="2" s="1"/>
  <c r="AT88" i="2" s="1"/>
  <c r="AW88" i="2" s="1"/>
  <c r="AP87" i="2"/>
  <c r="AR87" i="2" s="1"/>
  <c r="AT87" i="2" s="1"/>
  <c r="AW87" i="2" s="1"/>
  <c r="H71" i="2"/>
  <c r="AV71" i="2" s="1"/>
  <c r="H34" i="2"/>
  <c r="AU34" i="2" s="1"/>
  <c r="H53" i="2"/>
  <c r="AU53" i="2" s="1"/>
  <c r="AR62" i="2"/>
  <c r="AT62" i="2" s="1"/>
  <c r="AW62" i="2" s="1"/>
  <c r="AO66" i="2"/>
  <c r="AS66" i="2"/>
  <c r="AR76" i="2"/>
  <c r="AT76" i="2" s="1"/>
  <c r="AW76" i="2" s="1"/>
  <c r="AS77" i="2"/>
  <c r="AO34" i="2"/>
  <c r="AO46" i="2"/>
  <c r="AP46" i="2" s="1"/>
  <c r="AR46" i="2" s="1"/>
  <c r="AT46" i="2" s="1"/>
  <c r="AW46" i="2" s="1"/>
  <c r="AU23" i="2"/>
  <c r="H50" i="2"/>
  <c r="AU50" i="2" s="1"/>
  <c r="AS18" i="2"/>
  <c r="AO38" i="2"/>
  <c r="AP38" i="2" s="1"/>
  <c r="AR38" i="2" s="1"/>
  <c r="H60" i="2"/>
  <c r="AV60" i="2" s="1"/>
  <c r="H49" i="2"/>
  <c r="AU49" i="2" s="1"/>
  <c r="H26" i="2"/>
  <c r="AU26" i="2" s="1"/>
  <c r="AU27" i="2"/>
  <c r="AO33" i="2"/>
  <c r="AP33" i="2" s="1"/>
  <c r="AR33" i="2" s="1"/>
  <c r="AO45" i="2"/>
  <c r="AP45" i="2" s="1"/>
  <c r="AR45" i="2" s="1"/>
  <c r="H46" i="2"/>
  <c r="H52" i="2"/>
  <c r="AV52" i="2" s="1"/>
  <c r="H59" i="2"/>
  <c r="AV59" i="2" s="1"/>
  <c r="H63" i="2"/>
  <c r="AU63" i="2" s="1"/>
  <c r="AO65" i="2"/>
  <c r="H66" i="2"/>
  <c r="AV66" i="2" s="1"/>
  <c r="H67" i="2"/>
  <c r="AV67" i="2" s="1"/>
  <c r="AO80" i="2"/>
  <c r="AP80" i="2" s="1"/>
  <c r="AR80" i="2" s="1"/>
  <c r="H74" i="2"/>
  <c r="AV74" i="2" s="1"/>
  <c r="AO36" i="2"/>
  <c r="H38" i="2"/>
  <c r="AV38" i="2" s="1"/>
  <c r="H43" i="2"/>
  <c r="AU43" i="2" s="1"/>
  <c r="H45" i="2"/>
  <c r="AV45" i="2" s="1"/>
  <c r="AO56" i="2"/>
  <c r="J58" i="2"/>
  <c r="AS58" i="2" s="1"/>
  <c r="AO58" i="2"/>
  <c r="AP58" i="2" s="1"/>
  <c r="AR58" i="2" s="1"/>
  <c r="AO64" i="2"/>
  <c r="AP64" i="2" s="1"/>
  <c r="AR64" i="2" s="1"/>
  <c r="AT64" i="2" s="1"/>
  <c r="AR69" i="2"/>
  <c r="AT69" i="2" s="1"/>
  <c r="AW69" i="2" s="1"/>
  <c r="AO77" i="2"/>
  <c r="AP77" i="2" s="1"/>
  <c r="AO79" i="2"/>
  <c r="AP79" i="2" s="1"/>
  <c r="AR79" i="2" s="1"/>
  <c r="AT79" i="2" s="1"/>
  <c r="AW79" i="2" s="1"/>
  <c r="H70" i="2"/>
  <c r="AS45" i="2"/>
  <c r="AO71" i="2"/>
  <c r="AO74" i="2"/>
  <c r="AP74" i="2" s="1"/>
  <c r="AS26" i="2"/>
  <c r="AS33" i="2"/>
  <c r="AS24" i="2"/>
  <c r="J29" i="2"/>
  <c r="H30" i="2"/>
  <c r="AV30" i="2" s="1"/>
  <c r="AO39" i="2"/>
  <c r="AP39" i="2" s="1"/>
  <c r="AR39" i="2" s="1"/>
  <c r="AO63" i="2"/>
  <c r="AP63" i="2" s="1"/>
  <c r="AR63" i="2" s="1"/>
  <c r="AT63" i="2" s="1"/>
  <c r="AO70" i="2"/>
  <c r="AP70" i="2" s="1"/>
  <c r="AO72" i="2"/>
  <c r="AP72" i="2" s="1"/>
  <c r="AR72" i="2" s="1"/>
  <c r="AT72" i="2" s="1"/>
  <c r="AW72" i="2" s="1"/>
  <c r="AO73" i="2"/>
  <c r="AP73" i="2" s="1"/>
  <c r="AR73" i="2" s="1"/>
  <c r="AO81" i="2"/>
  <c r="AP81" i="2" s="1"/>
  <c r="AR81" i="2" s="1"/>
  <c r="H78" i="2"/>
  <c r="AV78" i="2" s="1"/>
  <c r="AO17" i="2"/>
  <c r="H25" i="2"/>
  <c r="AU25" i="2" s="1"/>
  <c r="AU32" i="2"/>
  <c r="H42" i="2"/>
  <c r="AU42" i="2" s="1"/>
  <c r="AO51" i="2"/>
  <c r="AP51" i="2" s="1"/>
  <c r="AR51" i="2" s="1"/>
  <c r="AT51" i="2" s="1"/>
  <c r="AW51" i="2" s="1"/>
  <c r="H64" i="2"/>
  <c r="AU64" i="2" s="1"/>
  <c r="H77" i="2"/>
  <c r="AU77" i="2" s="1"/>
  <c r="AO78" i="2"/>
  <c r="AP78" i="2" s="1"/>
  <c r="AR78" i="2" s="1"/>
  <c r="AT78" i="2" s="1"/>
  <c r="AW78" i="2" s="1"/>
  <c r="J80" i="2"/>
  <c r="AS81" i="2" s="1"/>
  <c r="H80" i="2"/>
  <c r="AV80" i="2" s="1"/>
  <c r="AO35" i="2"/>
  <c r="AP35" i="2" s="1"/>
  <c r="AR35" i="2" s="1"/>
  <c r="AV73" i="2"/>
  <c r="AP65" i="2"/>
  <c r="AR65" i="2" s="1"/>
  <c r="AT65" i="2" s="1"/>
  <c r="AW65" i="2" s="1"/>
  <c r="AU66" i="2"/>
  <c r="AU79" i="2"/>
  <c r="AV79" i="2"/>
  <c r="AU70" i="2"/>
  <c r="AV70" i="2"/>
  <c r="AV72" i="2"/>
  <c r="AU72" i="2"/>
  <c r="AV65" i="2"/>
  <c r="AU65" i="2"/>
  <c r="AP66" i="2"/>
  <c r="AR66" i="2" s="1"/>
  <c r="AU81" i="2"/>
  <c r="AU62" i="2"/>
  <c r="AP67" i="2"/>
  <c r="AR67" i="2" s="1"/>
  <c r="AT67" i="2" s="1"/>
  <c r="AV69" i="2"/>
  <c r="AV76" i="2"/>
  <c r="AV62" i="2"/>
  <c r="AS73" i="2"/>
  <c r="AO60" i="2"/>
  <c r="AP60" i="2" s="1"/>
  <c r="AO57" i="2"/>
  <c r="AO59" i="2"/>
  <c r="AP59" i="2" s="1"/>
  <c r="AR59" i="2" s="1"/>
  <c r="AO49" i="2"/>
  <c r="AP49" i="2" s="1"/>
  <c r="AR48" i="2"/>
  <c r="AT48" i="2" s="1"/>
  <c r="AW48" i="2" s="1"/>
  <c r="AO50" i="2"/>
  <c r="AO53" i="2"/>
  <c r="AP53" i="2" s="1"/>
  <c r="H56" i="2"/>
  <c r="AV56" i="2" s="1"/>
  <c r="AU41" i="2"/>
  <c r="AO52" i="2"/>
  <c r="AO43" i="2"/>
  <c r="AO44" i="2"/>
  <c r="AV53" i="2"/>
  <c r="AV58" i="2"/>
  <c r="AU58" i="2"/>
  <c r="AV51" i="2"/>
  <c r="AP56" i="2"/>
  <c r="AR56" i="2" s="1"/>
  <c r="AU57" i="2"/>
  <c r="AV57" i="2"/>
  <c r="AR41" i="2"/>
  <c r="AT41" i="2" s="1"/>
  <c r="AW41" i="2" s="1"/>
  <c r="AO42" i="2"/>
  <c r="AU44" i="2"/>
  <c r="AV44" i="2"/>
  <c r="AV46" i="2"/>
  <c r="AU46" i="2"/>
  <c r="AV48" i="2"/>
  <c r="AW55" i="2"/>
  <c r="AS56" i="2"/>
  <c r="AV55" i="2"/>
  <c r="AS52" i="2"/>
  <c r="AS59" i="2"/>
  <c r="AP36" i="2"/>
  <c r="AR36" i="2" s="1"/>
  <c r="AT36" i="2" s="1"/>
  <c r="AW36" i="2" s="1"/>
  <c r="AV37" i="2"/>
  <c r="AU37" i="2"/>
  <c r="AV34" i="2"/>
  <c r="AU36" i="2"/>
  <c r="AV36" i="2"/>
  <c r="AP34" i="2"/>
  <c r="AR34" i="2" s="1"/>
  <c r="AT34" i="2" s="1"/>
  <c r="AP32" i="2"/>
  <c r="AR32" i="2" s="1"/>
  <c r="AS32" i="2"/>
  <c r="AS35" i="2"/>
  <c r="I37" i="2"/>
  <c r="AO37" i="2" s="1"/>
  <c r="J38" i="2"/>
  <c r="AO18" i="2"/>
  <c r="AP18" i="2" s="1"/>
  <c r="AR18" i="2" s="1"/>
  <c r="AT18" i="2" s="1"/>
  <c r="AV19" i="2"/>
  <c r="AO21" i="2"/>
  <c r="AP21" i="2" s="1"/>
  <c r="AR21" i="2" s="1"/>
  <c r="AT21" i="2" s="1"/>
  <c r="AV16" i="2"/>
  <c r="AU30" i="2"/>
  <c r="AV26" i="2"/>
  <c r="AR16" i="2"/>
  <c r="AT16" i="2" s="1"/>
  <c r="AW16" i="2" s="1"/>
  <c r="AU29" i="2"/>
  <c r="AO20" i="2"/>
  <c r="AP20" i="2" s="1"/>
  <c r="AR20" i="2" s="1"/>
  <c r="H21" i="2"/>
  <c r="AU16" i="2"/>
  <c r="AU28" i="2"/>
  <c r="AV28" i="2"/>
  <c r="I28" i="2"/>
  <c r="AO28" i="2" s="1"/>
  <c r="AP28" i="2" s="1"/>
  <c r="AR28" i="2" s="1"/>
  <c r="AT28" i="2" s="1"/>
  <c r="AW28" i="2" s="1"/>
  <c r="AO26" i="2"/>
  <c r="AP26" i="2" s="1"/>
  <c r="AR26" i="2" s="1"/>
  <c r="AO29" i="2"/>
  <c r="AP29" i="2" s="1"/>
  <c r="AR29" i="2" s="1"/>
  <c r="H24" i="2"/>
  <c r="AO27" i="2"/>
  <c r="AP27" i="2" s="1"/>
  <c r="AR27" i="2" s="1"/>
  <c r="AT27" i="2" s="1"/>
  <c r="AW27" i="2" s="1"/>
  <c r="H18" i="2"/>
  <c r="H20" i="2"/>
  <c r="AO30" i="2"/>
  <c r="AP30" i="2" s="1"/>
  <c r="AR30" i="2" s="1"/>
  <c r="AS25" i="2"/>
  <c r="AT23" i="2"/>
  <c r="AW23" i="2" s="1"/>
  <c r="H17" i="2"/>
  <c r="AP17" i="2"/>
  <c r="AR17" i="2" s="1"/>
  <c r="AT17" i="2" s="1"/>
  <c r="AO19" i="2"/>
  <c r="AQ14" i="2"/>
  <c r="AL14" i="2"/>
  <c r="AK14" i="2"/>
  <c r="AJ14" i="2"/>
  <c r="O14" i="2"/>
  <c r="N14" i="2"/>
  <c r="M14" i="2"/>
  <c r="I14" i="2"/>
  <c r="H14" i="2"/>
  <c r="AQ13" i="2"/>
  <c r="AL13" i="2"/>
  <c r="AK13" i="2"/>
  <c r="AJ13" i="2"/>
  <c r="O13" i="2"/>
  <c r="N13" i="2"/>
  <c r="M13" i="2"/>
  <c r="J13" i="2"/>
  <c r="AS14" i="2" s="1"/>
  <c r="I13" i="2"/>
  <c r="H13" i="2"/>
  <c r="AQ12" i="2"/>
  <c r="AL12" i="2"/>
  <c r="AK12" i="2"/>
  <c r="AJ12" i="2"/>
  <c r="O12" i="2"/>
  <c r="N12" i="2"/>
  <c r="M12" i="2"/>
  <c r="I12" i="2"/>
  <c r="J12" i="2" s="1"/>
  <c r="AS12" i="2" s="1"/>
  <c r="H12" i="2"/>
  <c r="AS11" i="2"/>
  <c r="AQ11" i="2"/>
  <c r="AL11" i="2"/>
  <c r="AK11" i="2"/>
  <c r="AJ11" i="2"/>
  <c r="O11" i="2"/>
  <c r="N11" i="2"/>
  <c r="M11" i="2"/>
  <c r="I11" i="2"/>
  <c r="H11" i="2"/>
  <c r="AS10" i="2"/>
  <c r="AQ10" i="2"/>
  <c r="AL10" i="2"/>
  <c r="AK10" i="2"/>
  <c r="AJ10" i="2"/>
  <c r="O10" i="2"/>
  <c r="N10" i="2"/>
  <c r="M10" i="2"/>
  <c r="I10" i="2"/>
  <c r="H10" i="2"/>
  <c r="AQ9" i="2"/>
  <c r="AO9" i="2"/>
  <c r="AP9" i="2" s="1"/>
  <c r="O9" i="2"/>
  <c r="N9" i="2"/>
  <c r="M9" i="2"/>
  <c r="J9" i="2"/>
  <c r="AS9" i="2" s="1"/>
  <c r="H9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V39" i="2" l="1"/>
  <c r="AV33" i="2"/>
  <c r="AW34" i="2"/>
  <c r="AV50" i="2"/>
  <c r="AR9" i="2"/>
  <c r="AT9" i="2" s="1"/>
  <c r="AW9" i="2" s="1"/>
  <c r="AS20" i="2"/>
  <c r="AV49" i="2"/>
  <c r="AW67" i="2"/>
  <c r="AU80" i="2"/>
  <c r="AT66" i="2"/>
  <c r="AW66" i="2" s="1"/>
  <c r="AS80" i="2"/>
  <c r="AU71" i="2"/>
  <c r="AU74" i="2"/>
  <c r="AW21" i="2"/>
  <c r="AV35" i="2"/>
  <c r="AT26" i="2"/>
  <c r="AW26" i="2" s="1"/>
  <c r="AU56" i="2"/>
  <c r="AT81" i="2"/>
  <c r="AW81" i="2" s="1"/>
  <c r="AT33" i="2"/>
  <c r="AW33" i="2" s="1"/>
  <c r="AV63" i="2"/>
  <c r="AO7" i="2"/>
  <c r="AU52" i="2"/>
  <c r="AO5" i="2"/>
  <c r="AV25" i="2"/>
  <c r="AU60" i="2"/>
  <c r="AV64" i="2"/>
  <c r="AT58" i="2"/>
  <c r="AW58" i="2" s="1"/>
  <c r="AT45" i="2"/>
  <c r="AW45" i="2" s="1"/>
  <c r="AW63" i="2"/>
  <c r="AU38" i="2"/>
  <c r="AR49" i="2"/>
  <c r="AT49" i="2" s="1"/>
  <c r="AW49" i="2" s="1"/>
  <c r="AU59" i="2"/>
  <c r="AV77" i="2"/>
  <c r="AR77" i="2"/>
  <c r="AT77" i="2" s="1"/>
  <c r="AW77" i="2" s="1"/>
  <c r="AU67" i="2"/>
  <c r="AP71" i="2"/>
  <c r="AR71" i="2" s="1"/>
  <c r="AT71" i="2" s="1"/>
  <c r="AW71" i="2" s="1"/>
  <c r="AW64" i="2"/>
  <c r="AS30" i="2"/>
  <c r="AT30" i="2" s="1"/>
  <c r="AW30" i="2" s="1"/>
  <c r="AS29" i="2"/>
  <c r="AT29" i="2" s="1"/>
  <c r="AW29" i="2" s="1"/>
  <c r="AU45" i="2"/>
  <c r="AR60" i="2"/>
  <c r="AT60" i="2" s="1"/>
  <c r="AW60" i="2" s="1"/>
  <c r="AR74" i="2"/>
  <c r="AT74" i="2" s="1"/>
  <c r="AW74" i="2" s="1"/>
  <c r="AU78" i="2"/>
  <c r="AR70" i="2"/>
  <c r="AT70" i="2" s="1"/>
  <c r="AW70" i="2" s="1"/>
  <c r="AV43" i="2"/>
  <c r="AV42" i="2"/>
  <c r="AT24" i="2"/>
  <c r="AW24" i="2" s="1"/>
  <c r="AT20" i="2"/>
  <c r="AW20" i="2" s="1"/>
  <c r="AP57" i="2"/>
  <c r="AR57" i="2" s="1"/>
  <c r="AT57" i="2" s="1"/>
  <c r="AW57" i="2" s="1"/>
  <c r="AP50" i="2"/>
  <c r="AR50" i="2" s="1"/>
  <c r="AT50" i="2" s="1"/>
  <c r="AW50" i="2" s="1"/>
  <c r="AT80" i="2"/>
  <c r="AW80" i="2" s="1"/>
  <c r="AT73" i="2"/>
  <c r="AW73" i="2" s="1"/>
  <c r="AT56" i="2"/>
  <c r="AW56" i="2" s="1"/>
  <c r="AR53" i="2"/>
  <c r="AT53" i="2" s="1"/>
  <c r="AW53" i="2" s="1"/>
  <c r="AP43" i="2"/>
  <c r="AR43" i="2" s="1"/>
  <c r="AT43" i="2" s="1"/>
  <c r="AW43" i="2" s="1"/>
  <c r="AP44" i="2"/>
  <c r="AR44" i="2" s="1"/>
  <c r="AT44" i="2" s="1"/>
  <c r="AW44" i="2" s="1"/>
  <c r="AP42" i="2"/>
  <c r="AR42" i="2" s="1"/>
  <c r="AT42" i="2" s="1"/>
  <c r="AW42" i="2" s="1"/>
  <c r="AT59" i="2"/>
  <c r="AW59" i="2" s="1"/>
  <c r="AP52" i="2"/>
  <c r="AR52" i="2" s="1"/>
  <c r="AT52" i="2" s="1"/>
  <c r="AW52" i="2" s="1"/>
  <c r="AT35" i="2"/>
  <c r="AW35" i="2" s="1"/>
  <c r="AT32" i="2"/>
  <c r="AW32" i="2" s="1"/>
  <c r="AS39" i="2"/>
  <c r="AT39" i="2" s="1"/>
  <c r="AW39" i="2" s="1"/>
  <c r="AS38" i="2"/>
  <c r="AT38" i="2" s="1"/>
  <c r="AW38" i="2" s="1"/>
  <c r="AP37" i="2"/>
  <c r="AR37" i="2" s="1"/>
  <c r="AT37" i="2" s="1"/>
  <c r="AW37" i="2" s="1"/>
  <c r="AU18" i="2"/>
  <c r="AV18" i="2"/>
  <c r="AW18" i="2"/>
  <c r="AV17" i="2"/>
  <c r="AU17" i="2"/>
  <c r="AS7" i="2"/>
  <c r="AU10" i="2"/>
  <c r="AV10" i="2"/>
  <c r="AO11" i="2"/>
  <c r="AV12" i="2"/>
  <c r="AU12" i="2"/>
  <c r="AO13" i="2"/>
  <c r="AP13" i="2" s="1"/>
  <c r="AR13" i="2" s="1"/>
  <c r="AV24" i="2"/>
  <c r="AU24" i="2"/>
  <c r="AV11" i="2"/>
  <c r="AU11" i="2"/>
  <c r="AV14" i="2"/>
  <c r="AU14" i="2"/>
  <c r="AV9" i="2"/>
  <c r="AU9" i="2"/>
  <c r="AU13" i="2"/>
  <c r="AV13" i="2"/>
  <c r="AW17" i="2"/>
  <c r="AV20" i="2"/>
  <c r="AU20" i="2"/>
  <c r="AU21" i="2"/>
  <c r="AV21" i="2"/>
  <c r="AO3" i="2"/>
  <c r="AO14" i="2"/>
  <c r="AP14" i="2" s="1"/>
  <c r="AR14" i="2" s="1"/>
  <c r="AT14" i="2" s="1"/>
  <c r="AW14" i="2" s="1"/>
  <c r="AO4" i="2"/>
  <c r="AO10" i="2"/>
  <c r="AP10" i="2" s="1"/>
  <c r="AR10" i="2" s="1"/>
  <c r="AT10" i="2" s="1"/>
  <c r="AW10" i="2" s="1"/>
  <c r="AO6" i="2"/>
  <c r="AT25" i="2"/>
  <c r="AW25" i="2" s="1"/>
  <c r="AP19" i="2"/>
  <c r="AR19" i="2" s="1"/>
  <c r="AT19" i="2" s="1"/>
  <c r="AW19" i="2" s="1"/>
  <c r="AP11" i="2"/>
  <c r="AR11" i="2" s="1"/>
  <c r="AT11" i="2" s="1"/>
  <c r="AW11" i="2" s="1"/>
  <c r="AO12" i="2"/>
  <c r="AS13" i="2"/>
  <c r="AP12" i="2" l="1"/>
  <c r="AR12" i="2" s="1"/>
  <c r="AT12" i="2" s="1"/>
  <c r="AW12" i="2" s="1"/>
  <c r="AT13" i="2"/>
  <c r="AW13" i="2" s="1"/>
  <c r="M2" i="1" l="1"/>
  <c r="T6" i="24"/>
  <c r="T4" i="24"/>
  <c r="D4" i="24"/>
  <c r="T5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I4" i="24" l="1"/>
  <c r="I5" i="24"/>
  <c r="E5" i="24" s="1"/>
  <c r="I6" i="24"/>
  <c r="E6" i="24" s="1"/>
  <c r="I7" i="24"/>
  <c r="E7" i="24" s="1"/>
  <c r="I8" i="24"/>
  <c r="E8" i="24" s="1"/>
  <c r="I9" i="24"/>
  <c r="E9" i="24" s="1"/>
  <c r="I10" i="24"/>
  <c r="I11" i="24"/>
  <c r="E11" i="24" s="1"/>
  <c r="I12" i="24"/>
  <c r="E12" i="24" s="1"/>
  <c r="I13" i="24"/>
  <c r="E13" i="24" s="1"/>
  <c r="I14" i="24"/>
  <c r="E14" i="24" s="1"/>
  <c r="I15" i="24"/>
  <c r="E15" i="24" s="1"/>
  <c r="I16" i="24"/>
  <c r="E16" i="24" s="1"/>
  <c r="I17" i="24"/>
  <c r="E17" i="24" s="1"/>
  <c r="I18" i="24"/>
  <c r="E18" i="24" s="1"/>
  <c r="I19" i="24"/>
  <c r="E19" i="24" s="1"/>
  <c r="I20" i="24"/>
  <c r="E20" i="24" s="1"/>
  <c r="I3" i="24"/>
  <c r="D3" i="24" s="1"/>
  <c r="M10" i="24"/>
  <c r="E10" i="24" s="1"/>
  <c r="E3" i="24" l="1"/>
  <c r="E4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W2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<sst xmlns="http://schemas.openxmlformats.org/spreadsheetml/2006/main" count="2738" uniqueCount="258">
  <si>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</si>
  <si>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</si>
  <si>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</si>
  <si>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</si>
  <si>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</si>
  <si>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</si>
  <si>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</si>
  <si>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</si>
  <si>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</si>
  <si>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</si>
  <si>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</si>
  <si>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</si>
  <si>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</si>
  <si>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</si>
  <si>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</si>
  <si>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</si>
  <si>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</si>
  <si>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</si>
  <si>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</si>
  <si>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</si>
  <si>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</si>
  <si>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</si>
  <si>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</si>
  <si>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</si>
  <si>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</si>
  <si>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</si>
  <si>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</si>
  <si>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</si>
  <si>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</si>
  <si>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</si>
  <si>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</si>
  <si>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</si>
  <si>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</si>
  <si>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</si>
  <si>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</si>
  <si>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</si>
  <si>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</si>
  <si>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</si>
  <si>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</si>
  <si>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</si>
  <si>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</si>
  <si>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</si>
  <si>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</si>
  <si>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</si>
  <si>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</si>
  <si>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</si>
  <si>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</si>
  <si>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</si>
  <si>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</si>
  <si>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</si>
  <si>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</si>
  <si>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</si>
  <si>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</si>
  <si>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</si>
  <si>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</si>
  <si>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</si>
  <si>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</si>
  <si>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</si>
  <si>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</si>
  <si>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</si>
  <si>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</si>
  <si>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</si>
  <si>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</si>
  <si>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</si>
  <si>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</si>
  <si>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</si>
  <si>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</si>
  <si>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</si>
  <si>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</si>
  <si>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</si>
  <si>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</si>
  <si>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</si>
  <si>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</si>
  <si>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</si>
  <si>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</si>
  <si>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</si>
  <si>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</si>
  <si>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</si>
  <si>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</si>
  <si>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</si>
  <si>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</si>
  <si>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</si>
  <si>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</si>
  <si>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</si>
  <si>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</si>
  <si>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</si>
  <si>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</si>
  <si>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</si>
  <si>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</si>
  <si>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</si>
  <si>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</si>
  <si>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</si>
  <si>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</si>
  <si>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</si>
  <si>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</si>
  <si>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</si>
  <si>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</si>
  <si>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</si>
  <si>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</si>
  <si>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</si>
  <si>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</si>
  <si>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</si>
  <si>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</si>
  <si>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</si>
  <si>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</si>
  <si>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</si>
  <si>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</si>
  <si>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</si>
  <si>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</si>
  <si>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</si>
  <si>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</si>
  <si>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</si>
  <si>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</si>
  <si>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</si>
  <si>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</si>
  <si>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</si>
  <si>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</si>
  <si>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</si>
  <si>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</si>
  <si>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</si>
  <si>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</si>
  <si>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</si>
  <si>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</si>
  <si>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</si>
  <si>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</si>
  <si>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</si>
  <si>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</si>
  <si>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</si>
  <si>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</si>
  <si>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</si>
  <si>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</si>
  <si>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</si>
  <si>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</si>
  <si>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</si>
  <si>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</si>
  <si>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</si>
  <si>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</si>
  <si>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</si>
  <si>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</si>
  <si>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</si>
  <si>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</si>
  <si>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</si>
  <si>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</si>
  <si>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</si>
  <si>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</si>
  <si>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</si>
  <si>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</si>
  <si>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</si>
  <si>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</si>
  <si>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</si>
  <si>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</si>
  <si>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</si>
  <si>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</si>
  <si>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</si>
  <si>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</si>
  <si>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</si>
  <si>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</si>
  <si>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</si>
  <si>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</si>
  <si>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</si>
  <si>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</si>
  <si>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</si>
  <si>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</si>
  <si>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</si>
  <si>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</si>
  <si>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</si>
  <si>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</si>
  <si>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</si>
  <si>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</si>
  <si>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</si>
  <si>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</si>
  <si>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</si>
  <si>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</si>
  <si>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</si>
  <si>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</si>
  <si>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</si>
  <si>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</si>
  <si>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</si>
  <si>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</si>
  <si>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</si>
  <si>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</si>
  <si>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</si>
  <si>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</si>
  <si>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</si>
  <si>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</si>
  <si>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</si>
  <si>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</si>
  <si>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</si>
  <si>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</si>
  <si>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</si>
  <si>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</si>
  <si>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</si>
  <si>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</si>
  <si>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</si>
  <si>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</si>
  <si>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</si>
  <si>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</si>
  <si>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</si>
  <si>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</si>
  <si>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</si>
  <si>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</si>
  <si>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</si>
  <si>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</si>
  <si>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</si>
  <si>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</si>
  <si>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</si>
  <si>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</si>
  <si>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</si>
  <si>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</si>
  <si>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</si>
  <si>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</si>
  <si>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</si>
  <si>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</si>
  <si>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</si>
  <si>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</si>
  <si>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</si>
  <si>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</si>
  <si>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</si>
  <si>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</si>
  <si>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</si>
  <si>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</si>
  <si>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</si>
  <si>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</si>
  <si>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</si>
  <si>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</si>
  <si>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</si>
  <si>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</si>
  <si>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</si>
  <si>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</si>
  <si>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</si>
  <si>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</si>
  <si>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</si>
  <si>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</si>
  <si>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</si>
  <si>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</si>
  <si>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</si>
  <si>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</si>
  <si>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</si>
  <si>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</si>
  <si>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</si>
  <si>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</si>
  <si>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</si>
  <si>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</si>
  <si>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</si>
  <si>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</si>
  <si>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</si>
  <si>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</si>
  <si>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</si>
  <si>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</si>
  <si>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токсическое поражение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</si>
  <si>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</si>
  <si>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Частичная разгерметизация→ разрушение ниже уровня жидкости→отсутсвие мгновенного воспламенения→токсисческое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</si>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</sst>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0" borderId="0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0" fontId="1" fillId="0" borderId="0" xfId="0" applyFon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ont="1" applyFill="1" applyBorder="1"/>
    <xf numFmtId="0" fontId="0" fillId="7" borderId="25" xfId="0" applyFill="1" applyBorder="1"/>
    <xf numFmtId="2" fontId="0" fillId="6" borderId="24" xfId="0" applyNumberFormat="1" applyFon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4" fillId="0" borderId="0" xfId="0" applyFont="1" applyAlignment="1"/>
    <xf numFmtId="0" fontId="0" fillId="5" borderId="1" xfId="0" applyFill="1" applyBorder="1" applyAlignment="1"/>
    <xf numFmtId="0" fontId="0" fillId="0" borderId="0" xfId="0" applyAlignment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 applyAlignment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1" fillId="0" borderId="0" xfId="0" applyFont="1" applyAlignment="1">
      <alignment vertical="center"/>
    </xf>
    <xf numFmtId="0" fontId="23" fillId="10" borderId="35" xfId="0" applyFont="1" applyFill="1" applyBorder="1" applyAlignment="1">
      <alignment vertical="center"/>
    </xf>
    <xf numFmtId="0" fontId="23" fillId="10" borderId="36" xfId="0" applyFont="1" applyFill="1" applyBorder="1" applyAlignment="1">
      <alignment vertical="center"/>
    </xf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1">
    <cellStyle name="Обычный" xfId="0" builtinId="0"/>
  </cellStyles>
  <dxfs count="17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7" name="F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3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3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3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3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175" priority="20" operator="greaterThan">
      <formula>0</formula>
    </cfRule>
  </conditionalFormatting>
  <conditionalFormatting sqref="K5">
    <cfRule type="cellIs" dxfId="174" priority="19" operator="greaterThan">
      <formula>0</formula>
    </cfRule>
  </conditionalFormatting>
  <conditionalFormatting sqref="K9">
    <cfRule type="cellIs" dxfId="173" priority="18" operator="greaterThan">
      <formula>0</formula>
    </cfRule>
  </conditionalFormatting>
  <conditionalFormatting sqref="K12">
    <cfRule type="cellIs" dxfId="172" priority="17" operator="greaterThan">
      <formula>0</formula>
    </cfRule>
  </conditionalFormatting>
  <conditionalFormatting sqref="K16">
    <cfRule type="cellIs" dxfId="171" priority="16" operator="greaterThan">
      <formula>0</formula>
    </cfRule>
  </conditionalFormatting>
  <conditionalFormatting sqref="K19">
    <cfRule type="cellIs" dxfId="170" priority="15" operator="greaterThan">
      <formula>0</formula>
    </cfRule>
  </conditionalFormatting>
  <conditionalFormatting sqref="K21">
    <cfRule type="cellIs" dxfId="169" priority="14" operator="greaterThan">
      <formula>0</formula>
    </cfRule>
  </conditionalFormatting>
  <conditionalFormatting sqref="K25">
    <cfRule type="cellIs" dxfId="168" priority="13" operator="greaterThan">
      <formula>0</formula>
    </cfRule>
  </conditionalFormatting>
  <conditionalFormatting sqref="K28">
    <cfRule type="cellIs" dxfId="167" priority="12" operator="greaterThan">
      <formula>0</formula>
    </cfRule>
  </conditionalFormatting>
  <conditionalFormatting sqref="K32">
    <cfRule type="cellIs" dxfId="166" priority="11" operator="greaterThan">
      <formula>0</formula>
    </cfRule>
  </conditionalFormatting>
  <conditionalFormatting sqref="K36">
    <cfRule type="cellIs" dxfId="165" priority="10" operator="greaterThan">
      <formula>0</formula>
    </cfRule>
  </conditionalFormatting>
  <conditionalFormatting sqref="K38">
    <cfRule type="cellIs" dxfId="164" priority="9" operator="greaterThan">
      <formula>0</formula>
    </cfRule>
  </conditionalFormatting>
  <conditionalFormatting sqref="K42">
    <cfRule type="cellIs" dxfId="163" priority="8" operator="greaterThan">
      <formula>0</formula>
    </cfRule>
  </conditionalFormatting>
  <conditionalFormatting sqref="K45">
    <cfRule type="cellIs" dxfId="162" priority="7" operator="greaterThan">
      <formula>0</formula>
    </cfRule>
  </conditionalFormatting>
  <conditionalFormatting sqref="K49">
    <cfRule type="cellIs" dxfId="161" priority="6" operator="greaterThan">
      <formula>0</formula>
    </cfRule>
  </conditionalFormatting>
  <conditionalFormatting sqref="K52">
    <cfRule type="cellIs" dxfId="160" priority="5" operator="greaterThan">
      <formula>0</formula>
    </cfRule>
  </conditionalFormatting>
  <conditionalFormatting sqref="K54">
    <cfRule type="cellIs" dxfId="159" priority="4" operator="greaterThan">
      <formula>0</formula>
    </cfRule>
  </conditionalFormatting>
  <conditionalFormatting sqref="K58">
    <cfRule type="cellIs" dxfId="158" priority="3" operator="greaterThan">
      <formula>0</formula>
    </cfRule>
  </conditionalFormatting>
  <conditionalFormatting sqref="K65">
    <cfRule type="cellIs" dxfId="157" priority="2" operator="greaterThan">
      <formula>0</formula>
    </cfRule>
  </conditionalFormatting>
  <conditionalFormatting sqref="K61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5" activePane="bottomLeft" state="frozen"/>
      <selection pane="bottomLeft" activeCell="C7" sqref="C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121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121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59" priority="10" operator="greaterThan">
      <formula>0</formula>
    </cfRule>
  </conditionalFormatting>
  <conditionalFormatting sqref="I5">
    <cfRule type="cellIs" dxfId="58" priority="9" operator="greaterThan">
      <formula>0</formula>
    </cfRule>
  </conditionalFormatting>
  <conditionalFormatting sqref="I9">
    <cfRule type="cellIs" dxfId="57" priority="8" operator="greaterThan">
      <formula>0</formula>
    </cfRule>
  </conditionalFormatting>
  <conditionalFormatting sqref="I13">
    <cfRule type="cellIs" dxfId="56" priority="7" operator="greaterThan">
      <formula>0</formula>
    </cfRule>
  </conditionalFormatting>
  <conditionalFormatting sqref="I17">
    <cfRule type="cellIs" dxfId="55" priority="6" operator="greaterThan">
      <formula>0</formula>
    </cfRule>
  </conditionalFormatting>
  <conditionalFormatting sqref="I20">
    <cfRule type="cellIs" dxfId="54" priority="5" operator="greaterThan">
      <formula>0</formula>
    </cfRule>
  </conditionalFormatting>
  <conditionalFormatting sqref="I22">
    <cfRule type="cellIs" dxfId="53" priority="4" operator="greaterThan">
      <formula>0</formula>
    </cfRule>
  </conditionalFormatting>
  <conditionalFormatting sqref="I26">
    <cfRule type="cellIs" dxfId="52" priority="3" operator="greaterThan">
      <formula>0</formula>
    </cfRule>
  </conditionalFormatting>
  <conditionalFormatting sqref="I30">
    <cfRule type="cellIs" dxfId="51" priority="2" operator="greaterThan">
      <formula>0</formula>
    </cfRule>
  </conditionalFormatting>
  <conditionalFormatting sqref="I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9" priority="10" operator="greaterThan">
      <formula>0</formula>
    </cfRule>
  </conditionalFormatting>
  <conditionalFormatting sqref="H5">
    <cfRule type="cellIs" dxfId="28" priority="9" operator="greaterThan">
      <formula>0</formula>
    </cfRule>
  </conditionalFormatting>
  <conditionalFormatting sqref="H9">
    <cfRule type="cellIs" dxfId="27" priority="8" operator="greaterThan">
      <formula>0</formula>
    </cfRule>
  </conditionalFormatting>
  <conditionalFormatting sqref="H13">
    <cfRule type="cellIs" dxfId="26" priority="7" operator="greaterThan">
      <formula>0</formula>
    </cfRule>
  </conditionalFormatting>
  <conditionalFormatting sqref="H17">
    <cfRule type="cellIs" dxfId="25" priority="6" operator="greaterThan">
      <formula>0</formula>
    </cfRule>
  </conditionalFormatting>
  <conditionalFormatting sqref="H20">
    <cfRule type="cellIs" dxfId="24" priority="5" operator="greaterThan">
      <formula>0</formula>
    </cfRule>
  </conditionalFormatting>
  <conditionalFormatting sqref="H22">
    <cfRule type="cellIs" dxfId="23" priority="4" operator="greaterThan">
      <formula>0</formula>
    </cfRule>
  </conditionalFormatting>
  <conditionalFormatting sqref="H26">
    <cfRule type="cellIs" dxfId="22" priority="3" operator="greaterThan">
      <formula>0</formula>
    </cfRule>
  </conditionalFormatting>
  <conditionalFormatting sqref="H30">
    <cfRule type="cellIs" dxfId="21" priority="2" operator="greaterThan">
      <formula>0</formula>
    </cfRule>
  </conditionalFormatting>
  <conditionalFormatting sqref="H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4"/>
  <sheetViews>
    <sheetView workbookViewId="0">
      <pane ySplit="1" topLeftCell="A8" activePane="bottomLeft" state="frozen"/>
      <selection pane="bottomLeft" activeCell="N9" sqref="N9:N1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14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4" x14ac:dyDescent="0.3">
      <c r="B2" s="9"/>
      <c r="C2" s="9"/>
      <c r="D2" s="9"/>
      <c r="E2" s="9"/>
      <c r="F2" s="9"/>
      <c r="G2" s="9"/>
      <c r="H2" s="9"/>
      <c r="I2" s="10"/>
    </row>
    <row r="3" spans="2:14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14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14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14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14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14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14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  <c r="N9" s="6">
        <v>0.05</v>
      </c>
    </row>
    <row r="10" spans="2:14" x14ac:dyDescent="0.3">
      <c r="B10" s="9"/>
      <c r="C10" s="17"/>
      <c r="D10" s="9"/>
      <c r="E10" s="17"/>
      <c r="F10" s="17"/>
      <c r="G10" s="9"/>
      <c r="H10" s="9"/>
      <c r="I10" s="15"/>
      <c r="N10" s="6">
        <v>0.19</v>
      </c>
    </row>
    <row r="11" spans="2:14" x14ac:dyDescent="0.3">
      <c r="B11" s="9"/>
      <c r="C11" s="17"/>
      <c r="D11" s="9"/>
      <c r="E11" s="21"/>
      <c r="F11" s="17"/>
      <c r="G11" s="9"/>
      <c r="H11" s="9"/>
      <c r="I11" s="15"/>
      <c r="N11" s="6">
        <v>0.76</v>
      </c>
    </row>
    <row r="12" spans="2:14" x14ac:dyDescent="0.3">
      <c r="B12" s="9"/>
      <c r="C12" s="17"/>
      <c r="D12" s="9"/>
      <c r="E12" s="9"/>
      <c r="F12" s="17"/>
      <c r="G12" s="9"/>
      <c r="H12" s="9"/>
      <c r="I12" s="15"/>
      <c r="N12" s="6">
        <v>4.0000000000000008E-2</v>
      </c>
    </row>
    <row r="13" spans="2:14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  <c r="N13" s="6">
        <v>0.16000000000000003</v>
      </c>
    </row>
    <row r="14" spans="2:14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  <c r="N14" s="6">
        <v>4.0000000000000008E-2</v>
      </c>
    </row>
    <row r="15" spans="2:14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  <c r="N15" s="6">
        <v>0.15200000000000002</v>
      </c>
    </row>
    <row r="16" spans="2:14" x14ac:dyDescent="0.3">
      <c r="B16" s="9"/>
      <c r="C16" s="17"/>
      <c r="D16" s="9"/>
      <c r="E16" s="9"/>
      <c r="F16" s="9"/>
      <c r="G16" s="18">
        <v>0.8</v>
      </c>
      <c r="H16" s="9"/>
      <c r="I16" s="15"/>
      <c r="N16" s="6">
        <v>0.6080000000000001</v>
      </c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121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121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121</v>
      </c>
      <c r="H34" s="12"/>
      <c r="I34" s="75">
        <f>G33*E32*D30*C22</f>
        <v>0.6080000000000001</v>
      </c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5" x14ac:dyDescent="0.25"/>
  <cols>
    <col min="1" max="1" width="14.28515625" style="129" customWidth="1"/>
    <col min="2" max="2" width="24.5703125" style="80" customWidth="1"/>
    <col min="3" max="3" width="8.85546875" style="129"/>
    <col min="4" max="4" width="15.28515625" style="130" customWidth="1"/>
    <col min="5" max="5" width="11.85546875" style="80" customWidth="1"/>
    <col min="6" max="6" width="10.7109375" style="129" customWidth="1"/>
    <col min="7" max="7" width="10.5703125" style="130" customWidth="1"/>
    <col min="8" max="8" width="9.5703125" style="80" customWidth="1"/>
    <col min="9" max="9" width="15.7109375" style="129" customWidth="1"/>
    <col min="10" max="10" width="15.28515625" style="130" customWidth="1"/>
    <col min="11" max="11" width="17.140625" style="80" customWidth="1"/>
    <col min="12" max="12" width="13.140625" style="80" customWidth="1"/>
    <col min="13" max="13" width="12" style="132" customWidth="1"/>
    <col min="14" max="14" width="13.5703125" style="130" customWidth="1"/>
    <col min="15" max="15" width="17.42578125" style="130" customWidth="1"/>
    <col min="16" max="16" width="12.140625" style="130" customWidth="1"/>
    <col min="17" max="17" width="9.140625" style="161"/>
    <col min="19" max="19" width="15" customWidth="1"/>
  </cols>
  <sheetData>
    <row r="1" spans="1:20" ht="62.45" customHeight="1" thickBot="1" x14ac:dyDescent="0.3">
      <c r="A1" s="282" t="s">
        <v>136</v>
      </c>
      <c r="B1" s="283"/>
      <c r="C1" s="284" t="s">
        <v>137</v>
      </c>
      <c r="D1" s="285"/>
      <c r="E1" s="286"/>
      <c r="F1" s="282" t="s">
        <v>138</v>
      </c>
      <c r="G1" s="287"/>
      <c r="H1" s="283"/>
      <c r="I1" s="280" t="s">
        <v>166</v>
      </c>
      <c r="J1" s="280" t="s">
        <v>167</v>
      </c>
      <c r="K1" s="280" t="s">
        <v>168</v>
      </c>
      <c r="L1" s="280" t="s">
        <v>170</v>
      </c>
      <c r="M1" s="280" t="s">
        <v>169</v>
      </c>
      <c r="N1" s="288" t="s">
        <v>135</v>
      </c>
      <c r="O1" s="280" t="s">
        <v>139</v>
      </c>
      <c r="P1" s="290" t="s">
        <v>171</v>
      </c>
      <c r="Q1" s="160" t="s">
        <v>172</v>
      </c>
      <c r="S1" s="7" t="s">
        <v>179</v>
      </c>
    </row>
    <row r="2" spans="1:20" ht="60.75" thickBot="1" x14ac:dyDescent="0.3">
      <c r="A2" s="141" t="s">
        <v>140</v>
      </c>
      <c r="B2" s="141" t="s">
        <v>141</v>
      </c>
      <c r="C2" s="142" t="s">
        <v>142</v>
      </c>
      <c r="D2" s="141" t="s">
        <v>143</v>
      </c>
      <c r="E2" s="140" t="s">
        <v>144</v>
      </c>
      <c r="F2" s="142" t="s">
        <v>145</v>
      </c>
      <c r="G2" s="141" t="s">
        <v>146</v>
      </c>
      <c r="H2" s="140" t="s">
        <v>147</v>
      </c>
      <c r="I2" s="281"/>
      <c r="J2" s="281"/>
      <c r="K2" s="281"/>
      <c r="L2" s="281"/>
      <c r="M2" s="281"/>
      <c r="N2" s="289"/>
      <c r="O2" s="281"/>
      <c r="P2" s="291"/>
    </row>
    <row r="3" spans="1:20" ht="30" x14ac:dyDescent="0.25">
      <c r="A3" s="129" t="s">
        <v>148</v>
      </c>
      <c r="B3" s="148" t="s">
        <v>149</v>
      </c>
      <c r="C3" s="143">
        <v>1</v>
      </c>
      <c r="D3" s="138">
        <f>N3*O3*M3*(1-P3)+N3*(1-O3)*L3+IF(F3="г.ф.",L3*I3,M3*I3)</f>
        <v>0.34499999999999997</v>
      </c>
      <c r="E3" s="139">
        <f>D3*C3</f>
        <v>0.34499999999999997</v>
      </c>
      <c r="F3" s="143" t="s">
        <v>159</v>
      </c>
      <c r="G3" s="70">
        <v>1.6</v>
      </c>
      <c r="H3" s="144">
        <v>100</v>
      </c>
      <c r="I3" s="153">
        <f>PI()*(POWER(K3/1000,2)/4)*J3</f>
        <v>0</v>
      </c>
      <c r="J3" s="154">
        <v>0</v>
      </c>
      <c r="K3" s="152">
        <v>0</v>
      </c>
      <c r="L3" s="131">
        <v>3.4499999999999999E-3</v>
      </c>
      <c r="M3" s="155">
        <v>0.92500000000000004</v>
      </c>
      <c r="N3" s="156">
        <v>100</v>
      </c>
      <c r="O3" s="69">
        <v>0</v>
      </c>
      <c r="P3" s="157">
        <v>0.5</v>
      </c>
      <c r="Q3" s="162" t="s">
        <v>173</v>
      </c>
      <c r="S3" s="162" t="s">
        <v>173</v>
      </c>
      <c r="T3" s="163">
        <f>SUMIF(Q3:Q20,S3,D3:D20)</f>
        <v>454.81213437074985</v>
      </c>
    </row>
    <row r="4" spans="1:20" x14ac:dyDescent="0.25">
      <c r="B4" s="146" t="s">
        <v>176</v>
      </c>
      <c r="C4" s="145">
        <v>1</v>
      </c>
      <c r="D4" s="138">
        <f t="shared" ref="D4:D20" si="0">N4*O4*M4*(1-P4)+N4*(1-O4)*L4+IF(F4="г.ф.",L4*I4,M4*I4)</f>
        <v>121.76986698308151</v>
      </c>
      <c r="E4" s="134">
        <f t="shared" ref="E4:E12" si="1">D4*C4</f>
        <v>121.76986698308151</v>
      </c>
      <c r="F4" s="145" t="s">
        <v>151</v>
      </c>
      <c r="G4" s="51">
        <v>1</v>
      </c>
      <c r="H4" s="146">
        <v>100</v>
      </c>
      <c r="I4" s="151">
        <f t="shared" ref="I4:I20" si="2">PI()*(POWER(K4/1000,2)/4)*J4</f>
        <v>131.6430994411692</v>
      </c>
      <c r="J4" s="126">
        <v>6800</v>
      </c>
      <c r="K4" s="128">
        <v>157</v>
      </c>
      <c r="L4" s="131">
        <v>3.4499999999999999E-3</v>
      </c>
      <c r="M4" s="131">
        <v>0.92500000000000004</v>
      </c>
      <c r="N4" s="127">
        <v>0</v>
      </c>
      <c r="O4" s="53">
        <v>0.7</v>
      </c>
      <c r="P4" s="158">
        <v>0</v>
      </c>
      <c r="Q4" s="162" t="s">
        <v>174</v>
      </c>
      <c r="S4" s="162" t="s">
        <v>174</v>
      </c>
      <c r="T4" s="164">
        <f t="shared" ref="T4:T6" si="3">SUMIF(Q4:Q21,S4,D4:D21)</f>
        <v>1238.7188706665756</v>
      </c>
    </row>
    <row r="5" spans="1:20" ht="15.75" thickBot="1" x14ac:dyDescent="0.3">
      <c r="B5" s="146" t="s">
        <v>177</v>
      </c>
      <c r="C5" s="145">
        <v>1</v>
      </c>
      <c r="D5" s="138">
        <f>N5*O5*M5*(1-P5)+N5*(1-O5)*L5+IF(F5="г.ф.",L5*I5,M5*I5)</f>
        <v>15.199003683494027</v>
      </c>
      <c r="E5" s="134">
        <f t="shared" si="1"/>
        <v>15.199003683494027</v>
      </c>
      <c r="F5" s="145" t="s">
        <v>151</v>
      </c>
      <c r="G5" s="51">
        <v>0.8</v>
      </c>
      <c r="H5" s="146">
        <v>20</v>
      </c>
      <c r="I5" s="151">
        <f t="shared" si="2"/>
        <v>16.585556180154985</v>
      </c>
      <c r="J5" s="126">
        <v>2666</v>
      </c>
      <c r="K5" s="128">
        <v>89</v>
      </c>
      <c r="L5" s="131">
        <v>0</v>
      </c>
      <c r="M5" s="131">
        <v>0.91639999999999999</v>
      </c>
      <c r="N5" s="127">
        <v>0</v>
      </c>
      <c r="O5" s="53">
        <v>0.8</v>
      </c>
      <c r="P5" s="158">
        <v>0.15</v>
      </c>
      <c r="Q5" s="162" t="s">
        <v>175</v>
      </c>
      <c r="S5" s="162" t="s">
        <v>175</v>
      </c>
      <c r="T5" s="165">
        <f t="shared" si="3"/>
        <v>15.199003683494027</v>
      </c>
    </row>
    <row r="6" spans="1:20" ht="15.75" thickBot="1" x14ac:dyDescent="0.3">
      <c r="B6" s="146" t="s">
        <v>152</v>
      </c>
      <c r="C6" s="145">
        <v>1</v>
      </c>
      <c r="D6" s="138">
        <f>N6*O6*M6*(1-P6)+N6*(1-O6)*L6+IF(F6="г.ф.",L6*I6,M6*I6)</f>
        <v>44.810583683494023</v>
      </c>
      <c r="E6" s="134">
        <f t="shared" si="1"/>
        <v>44.810583683494023</v>
      </c>
      <c r="F6" s="145" t="s">
        <v>151</v>
      </c>
      <c r="G6" s="51">
        <v>1.6</v>
      </c>
      <c r="H6" s="146">
        <v>20</v>
      </c>
      <c r="I6" s="151">
        <f t="shared" si="2"/>
        <v>16.585556180154985</v>
      </c>
      <c r="J6" s="126">
        <v>2666</v>
      </c>
      <c r="K6" s="128">
        <v>89</v>
      </c>
      <c r="L6" s="131">
        <v>3.4499999999999999E-3</v>
      </c>
      <c r="M6" s="131">
        <v>0.91639999999999999</v>
      </c>
      <c r="N6" s="127">
        <v>100</v>
      </c>
      <c r="O6" s="53">
        <v>0.7</v>
      </c>
      <c r="P6" s="158">
        <v>0.54</v>
      </c>
      <c r="Q6" s="162" t="s">
        <v>173</v>
      </c>
      <c r="S6" s="162" t="s">
        <v>2</v>
      </c>
      <c r="T6" s="165">
        <f t="shared" si="3"/>
        <v>43.671659683494028</v>
      </c>
    </row>
    <row r="7" spans="1:20" x14ac:dyDescent="0.25">
      <c r="B7" s="146" t="s">
        <v>153</v>
      </c>
      <c r="C7" s="145">
        <v>1</v>
      </c>
      <c r="D7" s="138">
        <f t="shared" si="0"/>
        <v>86.380643683494029</v>
      </c>
      <c r="E7" s="134">
        <f t="shared" si="1"/>
        <v>86.380643683494029</v>
      </c>
      <c r="F7" s="145" t="s">
        <v>151</v>
      </c>
      <c r="G7" s="51">
        <v>1.6</v>
      </c>
      <c r="H7" s="146">
        <v>20</v>
      </c>
      <c r="I7" s="151">
        <f t="shared" si="2"/>
        <v>16.585556180154985</v>
      </c>
      <c r="J7" s="126">
        <v>2666</v>
      </c>
      <c r="K7" s="128">
        <v>89</v>
      </c>
      <c r="L7" s="131">
        <v>3.4499999999999999E-3</v>
      </c>
      <c r="M7" s="131">
        <v>0.91639999999999999</v>
      </c>
      <c r="N7" s="127">
        <v>100</v>
      </c>
      <c r="O7" s="53">
        <v>0.8</v>
      </c>
      <c r="P7" s="158">
        <v>0.03</v>
      </c>
      <c r="Q7" s="162" t="s">
        <v>173</v>
      </c>
    </row>
    <row r="8" spans="1:20" x14ac:dyDescent="0.25">
      <c r="B8" s="146" t="s">
        <v>154</v>
      </c>
      <c r="C8" s="145">
        <v>2</v>
      </c>
      <c r="D8" s="138">
        <f t="shared" si="0"/>
        <v>15.600063683494028</v>
      </c>
      <c r="E8" s="134">
        <f t="shared" si="1"/>
        <v>31.200127366988056</v>
      </c>
      <c r="F8" s="145" t="s">
        <v>151</v>
      </c>
      <c r="G8" s="51">
        <v>1</v>
      </c>
      <c r="H8" s="146">
        <v>20</v>
      </c>
      <c r="I8" s="151">
        <f t="shared" si="2"/>
        <v>16.585556180154985</v>
      </c>
      <c r="J8" s="126">
        <v>2666</v>
      </c>
      <c r="K8" s="128">
        <v>89</v>
      </c>
      <c r="L8" s="131">
        <v>3.4499999999999999E-3</v>
      </c>
      <c r="M8" s="131">
        <v>0.91639999999999999</v>
      </c>
      <c r="N8" s="127">
        <v>50</v>
      </c>
      <c r="O8" s="53">
        <v>0.8</v>
      </c>
      <c r="P8" s="158">
        <v>0.99</v>
      </c>
      <c r="Q8" s="162" t="s">
        <v>173</v>
      </c>
    </row>
    <row r="9" spans="1:20" ht="45" x14ac:dyDescent="0.25">
      <c r="B9" s="149" t="s">
        <v>180</v>
      </c>
      <c r="C9" s="147">
        <v>1</v>
      </c>
      <c r="D9" s="138">
        <f t="shared" si="0"/>
        <v>43.671659683494028</v>
      </c>
      <c r="E9" s="134">
        <f t="shared" si="1"/>
        <v>43.671659683494028</v>
      </c>
      <c r="F9" s="145" t="s">
        <v>151</v>
      </c>
      <c r="G9" s="51">
        <v>7.0000000000000007E-2</v>
      </c>
      <c r="H9" s="146">
        <v>20</v>
      </c>
      <c r="I9" s="151">
        <f t="shared" si="2"/>
        <v>16.585556180154985</v>
      </c>
      <c r="J9" s="126">
        <v>2666</v>
      </c>
      <c r="K9" s="128">
        <v>89</v>
      </c>
      <c r="L9" s="131">
        <v>3.4499999999999999E-3</v>
      </c>
      <c r="M9" s="131">
        <v>0.91639999999999999</v>
      </c>
      <c r="N9" s="127">
        <v>40</v>
      </c>
      <c r="O9" s="53">
        <v>0.8</v>
      </c>
      <c r="P9" s="158">
        <v>0.03</v>
      </c>
      <c r="Q9" s="162" t="s">
        <v>2</v>
      </c>
    </row>
    <row r="10" spans="1:20" ht="30" x14ac:dyDescent="0.25">
      <c r="B10" s="149" t="s">
        <v>156</v>
      </c>
      <c r="C10" s="145">
        <v>1</v>
      </c>
      <c r="D10" s="138">
        <f t="shared" si="0"/>
        <v>6.2220168821534694E-2</v>
      </c>
      <c r="E10" s="134">
        <f t="shared" si="1"/>
        <v>6.2220168821534694E-2</v>
      </c>
      <c r="F10" s="145" t="s">
        <v>150</v>
      </c>
      <c r="G10" s="51">
        <v>0.6</v>
      </c>
      <c r="H10" s="146">
        <v>100</v>
      </c>
      <c r="I10" s="151">
        <f t="shared" si="2"/>
        <v>16.585556180154985</v>
      </c>
      <c r="J10" s="126">
        <v>2666</v>
      </c>
      <c r="K10" s="128">
        <v>89</v>
      </c>
      <c r="L10" s="131">
        <v>3.4499999999999999E-3</v>
      </c>
      <c r="M10" s="131">
        <f>1.25/1000</f>
        <v>1.25E-3</v>
      </c>
      <c r="N10" s="127">
        <v>4</v>
      </c>
      <c r="O10" s="53">
        <v>1</v>
      </c>
      <c r="P10" s="158">
        <v>0</v>
      </c>
      <c r="Q10" s="162" t="s">
        <v>173</v>
      </c>
    </row>
    <row r="11" spans="1:20" x14ac:dyDescent="0.25">
      <c r="B11" s="149" t="s">
        <v>157</v>
      </c>
      <c r="C11" s="147">
        <v>1</v>
      </c>
      <c r="D11" s="138">
        <f t="shared" si="0"/>
        <v>15.233503683494027</v>
      </c>
      <c r="E11" s="134">
        <f t="shared" si="1"/>
        <v>15.233503683494027</v>
      </c>
      <c r="F11" s="145" t="s">
        <v>151</v>
      </c>
      <c r="G11" s="51">
        <v>7.0000000000000007E-2</v>
      </c>
      <c r="H11" s="146">
        <v>20</v>
      </c>
      <c r="I11" s="151">
        <f t="shared" si="2"/>
        <v>16.585556180154985</v>
      </c>
      <c r="J11" s="126">
        <v>2666</v>
      </c>
      <c r="K11" s="128">
        <v>89</v>
      </c>
      <c r="L11" s="131">
        <v>3.4499999999999999E-3</v>
      </c>
      <c r="M11" s="131">
        <v>0.91639999999999999</v>
      </c>
      <c r="N11" s="127">
        <v>50</v>
      </c>
      <c r="O11" s="53">
        <v>0.8</v>
      </c>
      <c r="P11" s="159">
        <v>1</v>
      </c>
      <c r="Q11" s="162" t="s">
        <v>173</v>
      </c>
    </row>
    <row r="12" spans="1:20" x14ac:dyDescent="0.25">
      <c r="B12" s="150" t="s">
        <v>158</v>
      </c>
      <c r="C12" s="147">
        <v>2</v>
      </c>
      <c r="D12" s="138">
        <f t="shared" si="0"/>
        <v>16.532365683494028</v>
      </c>
      <c r="E12" s="134">
        <f t="shared" si="1"/>
        <v>33.064731366988056</v>
      </c>
      <c r="F12" s="145" t="s">
        <v>159</v>
      </c>
      <c r="G12" s="51">
        <v>7.0000000000000007E-2</v>
      </c>
      <c r="H12" s="146">
        <v>70</v>
      </c>
      <c r="I12" s="151">
        <f t="shared" si="2"/>
        <v>16.585556180154985</v>
      </c>
      <c r="J12" s="126">
        <v>2666</v>
      </c>
      <c r="K12" s="128">
        <v>89</v>
      </c>
      <c r="L12" s="131">
        <v>3.4499999999999999E-3</v>
      </c>
      <c r="M12" s="131">
        <v>0.91639999999999999</v>
      </c>
      <c r="N12" s="127">
        <v>1.5</v>
      </c>
      <c r="O12" s="53">
        <v>1</v>
      </c>
      <c r="P12" s="158">
        <v>0.03</v>
      </c>
      <c r="Q12" s="162" t="s">
        <v>173</v>
      </c>
    </row>
    <row r="13" spans="1:20" x14ac:dyDescent="0.25">
      <c r="B13" s="146" t="s">
        <v>160</v>
      </c>
      <c r="C13" s="145">
        <v>1</v>
      </c>
      <c r="D13" s="138">
        <f t="shared" si="0"/>
        <v>26.740253683494025</v>
      </c>
      <c r="E13" s="134">
        <f>D13*C13</f>
        <v>26.740253683494025</v>
      </c>
      <c r="F13" s="145" t="s">
        <v>151</v>
      </c>
      <c r="G13" s="51">
        <v>0.5</v>
      </c>
      <c r="H13" s="146">
        <v>20</v>
      </c>
      <c r="I13" s="151">
        <f t="shared" si="2"/>
        <v>16.585556180154985</v>
      </c>
      <c r="J13" s="126">
        <v>2666</v>
      </c>
      <c r="K13" s="128">
        <v>89</v>
      </c>
      <c r="L13" s="131">
        <v>3.4499999999999999E-3</v>
      </c>
      <c r="M13" s="131">
        <v>0.91639999999999999</v>
      </c>
      <c r="N13" s="127">
        <v>50</v>
      </c>
      <c r="O13" s="53">
        <v>0.5</v>
      </c>
      <c r="P13" s="158">
        <v>0.5</v>
      </c>
      <c r="Q13" s="162" t="s">
        <v>173</v>
      </c>
    </row>
    <row r="14" spans="1:20" ht="30" x14ac:dyDescent="0.25">
      <c r="B14" s="149" t="s">
        <v>161</v>
      </c>
      <c r="C14" s="145">
        <v>2</v>
      </c>
      <c r="D14" s="138">
        <f t="shared" si="0"/>
        <v>77.58320368349402</v>
      </c>
      <c r="E14" s="134">
        <f>D14*C14</f>
        <v>155.16640736698804</v>
      </c>
      <c r="F14" s="145" t="s">
        <v>151</v>
      </c>
      <c r="G14" s="51">
        <v>0.5</v>
      </c>
      <c r="H14" s="146">
        <v>20</v>
      </c>
      <c r="I14" s="151">
        <f t="shared" si="2"/>
        <v>16.585556180154985</v>
      </c>
      <c r="J14" s="126">
        <v>2666</v>
      </c>
      <c r="K14" s="128">
        <v>89</v>
      </c>
      <c r="L14" s="131">
        <v>3.4499999999999999E-3</v>
      </c>
      <c r="M14" s="131">
        <v>0.91639999999999999</v>
      </c>
      <c r="N14" s="127">
        <v>100</v>
      </c>
      <c r="O14" s="53">
        <v>0.8</v>
      </c>
      <c r="P14" s="158">
        <v>0.15</v>
      </c>
      <c r="Q14" s="162" t="s">
        <v>173</v>
      </c>
    </row>
    <row r="15" spans="1:20" ht="30" x14ac:dyDescent="0.25">
      <c r="B15" s="149" t="s">
        <v>162</v>
      </c>
      <c r="C15" s="145">
        <v>1</v>
      </c>
      <c r="D15" s="138">
        <f t="shared" si="0"/>
        <v>15.600063683494028</v>
      </c>
      <c r="E15" s="134">
        <f>D15*C15</f>
        <v>15.600063683494028</v>
      </c>
      <c r="F15" s="145" t="s">
        <v>151</v>
      </c>
      <c r="G15" s="51">
        <v>0.2</v>
      </c>
      <c r="H15" s="146">
        <v>20</v>
      </c>
      <c r="I15" s="151">
        <f t="shared" si="2"/>
        <v>16.585556180154985</v>
      </c>
      <c r="J15" s="126">
        <v>2666</v>
      </c>
      <c r="K15" s="128">
        <v>89</v>
      </c>
      <c r="L15" s="131">
        <v>3.4499999999999999E-3</v>
      </c>
      <c r="M15" s="131">
        <v>0.91639999999999999</v>
      </c>
      <c r="N15" s="127">
        <v>50</v>
      </c>
      <c r="O15" s="53">
        <v>0.8</v>
      </c>
      <c r="P15" s="158">
        <v>0.99</v>
      </c>
      <c r="Q15" s="162" t="s">
        <v>173</v>
      </c>
    </row>
    <row r="16" spans="1:20" ht="30" x14ac:dyDescent="0.25">
      <c r="B16" s="149" t="s">
        <v>163</v>
      </c>
      <c r="C16" s="145">
        <v>1</v>
      </c>
      <c r="D16" s="138">
        <f t="shared" si="0"/>
        <v>16.532365683494028</v>
      </c>
      <c r="E16" s="134">
        <f t="shared" ref="E16:E20" si="4">D16*C16</f>
        <v>16.532365683494028</v>
      </c>
      <c r="F16" s="145" t="s">
        <v>159</v>
      </c>
      <c r="G16" s="51">
        <v>7.0000000000000007E-2</v>
      </c>
      <c r="H16" s="146">
        <v>90</v>
      </c>
      <c r="I16" s="151">
        <f t="shared" si="2"/>
        <v>16.585556180154985</v>
      </c>
      <c r="J16" s="126">
        <v>2666</v>
      </c>
      <c r="K16" s="128">
        <v>89</v>
      </c>
      <c r="L16" s="131">
        <v>3.4499999999999999E-3</v>
      </c>
      <c r="M16" s="131">
        <v>0.91639999999999999</v>
      </c>
      <c r="N16" s="127">
        <v>1.5</v>
      </c>
      <c r="O16" s="53">
        <v>1</v>
      </c>
      <c r="P16" s="158">
        <v>0.03</v>
      </c>
      <c r="Q16" s="162" t="s">
        <v>173</v>
      </c>
    </row>
    <row r="17" spans="2:17" x14ac:dyDescent="0.25">
      <c r="B17" s="149" t="s">
        <v>178</v>
      </c>
      <c r="C17" s="145">
        <v>1</v>
      </c>
      <c r="D17" s="138">
        <f t="shared" si="0"/>
        <v>1116.9490036834941</v>
      </c>
      <c r="E17" s="134">
        <f t="shared" si="4"/>
        <v>1116.9490036834941</v>
      </c>
      <c r="F17" s="145" t="s">
        <v>159</v>
      </c>
      <c r="G17" s="51">
        <v>7.0000000000000007E-2</v>
      </c>
      <c r="H17" s="146">
        <v>90</v>
      </c>
      <c r="I17" s="151">
        <f t="shared" si="2"/>
        <v>16.585556180154985</v>
      </c>
      <c r="J17" s="126">
        <v>2666</v>
      </c>
      <c r="K17" s="128">
        <v>89</v>
      </c>
      <c r="L17" s="131">
        <v>3.4499999999999999E-3</v>
      </c>
      <c r="M17" s="131">
        <v>0.91639999999999999</v>
      </c>
      <c r="N17" s="127">
        <v>3000</v>
      </c>
      <c r="O17" s="53">
        <v>0.8</v>
      </c>
      <c r="P17" s="158">
        <v>0.5</v>
      </c>
      <c r="Q17" s="162" t="s">
        <v>174</v>
      </c>
    </row>
    <row r="18" spans="2:17" ht="30" x14ac:dyDescent="0.25">
      <c r="B18" s="149" t="s">
        <v>164</v>
      </c>
      <c r="C18" s="145">
        <v>1</v>
      </c>
      <c r="D18" s="138">
        <f t="shared" si="0"/>
        <v>77.58320368349402</v>
      </c>
      <c r="E18" s="134">
        <f t="shared" si="4"/>
        <v>77.58320368349402</v>
      </c>
      <c r="F18" s="145" t="s">
        <v>151</v>
      </c>
      <c r="G18" s="51">
        <v>7.0000000000000007E-2</v>
      </c>
      <c r="H18" s="146">
        <v>20</v>
      </c>
      <c r="I18" s="151">
        <f t="shared" si="2"/>
        <v>16.585556180154985</v>
      </c>
      <c r="J18" s="126">
        <v>2666</v>
      </c>
      <c r="K18" s="128">
        <v>89</v>
      </c>
      <c r="L18" s="131">
        <v>3.4499999999999999E-3</v>
      </c>
      <c r="M18" s="131">
        <v>0.91639999999999999</v>
      </c>
      <c r="N18" s="127">
        <v>100</v>
      </c>
      <c r="O18" s="53">
        <v>0.8</v>
      </c>
      <c r="P18" s="158">
        <v>0.15</v>
      </c>
      <c r="Q18" s="162" t="s">
        <v>173</v>
      </c>
    </row>
    <row r="19" spans="2:17" ht="30" x14ac:dyDescent="0.25">
      <c r="B19" s="149" t="s">
        <v>165</v>
      </c>
      <c r="C19" s="145">
        <v>1</v>
      </c>
      <c r="D19" s="138">
        <f t="shared" si="0"/>
        <v>18.137003683494026</v>
      </c>
      <c r="E19" s="134">
        <f t="shared" si="4"/>
        <v>18.137003683494026</v>
      </c>
      <c r="F19" s="145" t="s">
        <v>151</v>
      </c>
      <c r="G19" s="51">
        <v>7.0000000000000007E-2</v>
      </c>
      <c r="H19" s="146">
        <v>20</v>
      </c>
      <c r="I19" s="151">
        <f t="shared" si="2"/>
        <v>16.585556180154985</v>
      </c>
      <c r="J19" s="126">
        <v>2666</v>
      </c>
      <c r="K19" s="128">
        <v>89</v>
      </c>
      <c r="L19" s="131">
        <v>3.4499999999999999E-3</v>
      </c>
      <c r="M19" s="131">
        <v>0.91639999999999999</v>
      </c>
      <c r="N19" s="127">
        <v>8</v>
      </c>
      <c r="O19" s="53">
        <v>0.8</v>
      </c>
      <c r="P19" s="158">
        <v>0.5</v>
      </c>
      <c r="Q19" s="162" t="s">
        <v>173</v>
      </c>
    </row>
    <row r="20" spans="2:17" ht="30" x14ac:dyDescent="0.25">
      <c r="B20" s="149" t="s">
        <v>155</v>
      </c>
      <c r="C20" s="145">
        <v>1</v>
      </c>
      <c r="D20" s="138">
        <f t="shared" si="0"/>
        <v>43.671659683494028</v>
      </c>
      <c r="E20" s="134">
        <f t="shared" si="4"/>
        <v>43.671659683494028</v>
      </c>
      <c r="F20" s="145" t="s">
        <v>151</v>
      </c>
      <c r="G20" s="51">
        <v>7.0000000000000007E-2</v>
      </c>
      <c r="H20" s="146">
        <v>20</v>
      </c>
      <c r="I20" s="151">
        <f t="shared" si="2"/>
        <v>16.585556180154985</v>
      </c>
      <c r="J20" s="126">
        <v>2666</v>
      </c>
      <c r="K20" s="128">
        <v>89</v>
      </c>
      <c r="L20" s="131">
        <v>3.4499999999999999E-3</v>
      </c>
      <c r="M20" s="131">
        <v>0.91639999999999999</v>
      </c>
      <c r="N20" s="127">
        <v>40</v>
      </c>
      <c r="O20" s="53">
        <v>0.8</v>
      </c>
      <c r="P20" s="158">
        <v>0.03</v>
      </c>
      <c r="Q20" s="162" t="s">
        <v>173</v>
      </c>
    </row>
    <row r="22" spans="2:17" x14ac:dyDescent="0.25">
      <c r="D22" s="135"/>
      <c r="E22" s="136"/>
      <c r="F22" s="133"/>
    </row>
    <row r="24" spans="2:17" x14ac:dyDescent="0.25">
      <c r="E24" s="137"/>
    </row>
    <row r="25" spans="2:17" x14ac:dyDescent="0.25">
      <c r="E25" s="137"/>
    </row>
    <row r="26" spans="2:17" x14ac:dyDescent="0.25">
      <c r="E26" s="137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1</v>
      </c>
      <c r="B1" s="5" t="s">
        <v>184</v>
      </c>
      <c r="C1" s="5" t="s">
        <v>181</v>
      </c>
      <c r="D1" s="166" t="s">
        <v>182</v>
      </c>
      <c r="E1" s="5" t="s">
        <v>3</v>
      </c>
      <c r="F1" s="5" t="s">
        <v>183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185</v>
      </c>
      <c r="L1" s="167" t="s">
        <v>5</v>
      </c>
      <c r="M1" s="168" t="s">
        <v>8</v>
      </c>
      <c r="N1" s="4" t="s">
        <v>11</v>
      </c>
      <c r="O1" s="4" t="s">
        <v>9</v>
      </c>
    </row>
    <row r="2" spans="1:15" s="96" customFormat="1" ht="17.25" thickBot="1" x14ac:dyDescent="0.35">
      <c r="A2" s="271" t="s">
        <v>0</v>
      </c>
      <c r="B2" s="270">
        <v>7</v>
      </c>
      <c r="C2" s="254">
        <v>151</v>
      </c>
      <c r="D2" s="254">
        <v>0.1</v>
      </c>
      <c r="E2" s="254">
        <v>2100</v>
      </c>
      <c r="F2" s="254">
        <v>150</v>
      </c>
      <c r="G2" s="254">
        <v>300000</v>
      </c>
      <c r="H2" s="254">
        <v>100</v>
      </c>
      <c r="I2" s="254">
        <v>-25</v>
      </c>
      <c r="J2" s="257">
        <v>139.02000000000001</v>
      </c>
      <c r="K2" s="254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6.5" x14ac:dyDescent="0.3">
      <c r="H3" s="169"/>
      <c r="K3" s="16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"/>
  <sheetViews>
    <sheetView zoomScale="85" zoomScaleNormal="85" workbookViewId="0">
      <pane ySplit="1" topLeftCell="A77" activePane="bottomLeft" state="frozen"/>
      <selection pane="bottomLeft" activeCell="A92" sqref="A92:AJ99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27.28515625" style="189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hidden="1" customWidth="1"/>
    <col min="15" max="15" width="31" hidden="1" customWidth="1"/>
    <col min="16" max="33" width="8.85546875" hidden="1" customWidth="1"/>
    <col min="34" max="34" width="10.85546875" customWidth="1"/>
    <col min="35" max="35" width="13.28515625" customWidth="1"/>
    <col min="36" max="36" width="22.7109375" customWidth="1"/>
    <col min="37" max="37" width="17.85546875" customWidth="1"/>
    <col min="38" max="38" width="13.28515625" customWidth="1"/>
    <col min="39" max="41" width="8.85546875" customWidth="1"/>
    <col min="42" max="42" width="12.28515625" customWidth="1"/>
    <col min="43" max="43" width="11.85546875" customWidth="1"/>
    <col min="44" max="44" width="10.42578125" customWidth="1"/>
    <col min="45" max="45" width="14.28515625" customWidth="1"/>
    <col min="46" max="46" width="12" customWidth="1"/>
    <col min="47" max="47" width="11.140625" customWidth="1"/>
    <col min="48" max="48" width="13.7109375" customWidth="1"/>
    <col min="49" max="49" width="16" customWidth="1"/>
  </cols>
  <sheetData>
    <row r="1" spans="1:49" ht="66.75" thickBot="1" x14ac:dyDescent="0.35">
      <c r="A1" s="4" t="s">
        <v>12</v>
      </c>
      <c r="B1" s="4" t="s">
        <v>1</v>
      </c>
      <c r="C1" s="187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90</v>
      </c>
      <c r="AI1" s="5" t="s">
        <v>91</v>
      </c>
      <c r="AJ1" s="79" t="s">
        <v>99</v>
      </c>
      <c r="AK1" s="2" t="s">
        <v>100</v>
      </c>
      <c r="AL1" s="2" t="s">
        <v>101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194</v>
      </c>
      <c r="AV1" s="5" t="s">
        <v>195</v>
      </c>
      <c r="AW1" s="5" t="s">
        <v>98</v>
      </c>
    </row>
    <row r="2" spans="1:49" ht="17.25" thickBot="1" x14ac:dyDescent="0.35">
      <c r="A2" s="48" t="s">
        <v>20</v>
      </c>
      <c r="B2" s="171" t="s">
        <v>186</v>
      </c>
      <c r="C2" s="188" t="s">
        <v>187</v>
      </c>
      <c r="D2" s="49" t="s">
        <v>61</v>
      </c>
      <c r="E2" s="174">
        <v>1.0000000000000001E-5</v>
      </c>
      <c r="F2" s="171">
        <v>1</v>
      </c>
      <c r="G2" s="48">
        <v>0.2</v>
      </c>
      <c r="H2" s="50">
        <f>E2*F2*G2</f>
        <v>2.0000000000000003E-6</v>
      </c>
      <c r="I2" s="172">
        <v>8.75</v>
      </c>
      <c r="J2" s="177">
        <f>I2</f>
        <v>8.75</v>
      </c>
      <c r="K2" s="180" t="s">
        <v>203</v>
      </c>
      <c r="L2" s="185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3">
        <v>0.75</v>
      </c>
      <c r="AK2" s="173">
        <v>2.7E-2</v>
      </c>
      <c r="AL2" s="173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7.25" thickBot="1" x14ac:dyDescent="0.35">
      <c r="A3" s="48" t="s">
        <v>21</v>
      </c>
      <c r="B3" s="48" t="str">
        <f>B2</f>
        <v>Трубопровод ЛВЖ</v>
      </c>
      <c r="C3" s="188" t="s">
        <v>188</v>
      </c>
      <c r="D3" s="49" t="s">
        <v>64</v>
      </c>
      <c r="E3" s="175">
        <f>E2</f>
        <v>1.0000000000000001E-5</v>
      </c>
      <c r="F3" s="176">
        <f>F2</f>
        <v>1</v>
      </c>
      <c r="G3" s="48">
        <v>0.04</v>
      </c>
      <c r="H3" s="50">
        <f t="shared" ref="H3:H7" si="3">E3*F3*G3</f>
        <v>4.0000000000000003E-7</v>
      </c>
      <c r="I3" s="170">
        <f>I2</f>
        <v>8.75</v>
      </c>
      <c r="J3" s="178">
        <v>0.625</v>
      </c>
      <c r="K3" s="180" t="s">
        <v>204</v>
      </c>
      <c r="L3" s="185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8" t="s">
        <v>189</v>
      </c>
      <c r="D4" s="49" t="s">
        <v>62</v>
      </c>
      <c r="E4" s="175">
        <f>E2</f>
        <v>1.0000000000000001E-5</v>
      </c>
      <c r="F4" s="176">
        <f>F2</f>
        <v>1</v>
      </c>
      <c r="G4" s="48">
        <v>0.76</v>
      </c>
      <c r="H4" s="50">
        <f t="shared" si="3"/>
        <v>7.6000000000000009E-6</v>
      </c>
      <c r="I4" s="170">
        <f>I2</f>
        <v>8.75</v>
      </c>
      <c r="J4" s="179">
        <v>0</v>
      </c>
      <c r="K4" s="180" t="s">
        <v>205</v>
      </c>
      <c r="L4" s="185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8" t="s">
        <v>190</v>
      </c>
      <c r="D5" s="49" t="s">
        <v>87</v>
      </c>
      <c r="E5" s="174">
        <v>1E-4</v>
      </c>
      <c r="F5" s="176">
        <f>F2</f>
        <v>1</v>
      </c>
      <c r="G5" s="48">
        <v>0.2</v>
      </c>
      <c r="H5" s="50">
        <f t="shared" si="3"/>
        <v>2.0000000000000002E-5</v>
      </c>
      <c r="I5" s="170">
        <f>0.15*I2</f>
        <v>1.3125</v>
      </c>
      <c r="J5" s="177">
        <f>I5</f>
        <v>1.3125</v>
      </c>
      <c r="K5" s="182" t="s">
        <v>207</v>
      </c>
      <c r="L5" s="186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8" t="s">
        <v>191</v>
      </c>
      <c r="D6" s="49" t="s">
        <v>193</v>
      </c>
      <c r="E6" s="175">
        <f>E5</f>
        <v>1E-4</v>
      </c>
      <c r="F6" s="176">
        <f>F2</f>
        <v>1</v>
      </c>
      <c r="G6" s="48">
        <v>0.04</v>
      </c>
      <c r="H6" s="50">
        <f t="shared" si="3"/>
        <v>4.0000000000000007E-6</v>
      </c>
      <c r="I6" s="170">
        <f>0.15*I2</f>
        <v>1.3125</v>
      </c>
      <c r="J6" s="177">
        <f>0.15*J3</f>
        <v>9.375E-2</v>
      </c>
      <c r="K6" s="182" t="s">
        <v>208</v>
      </c>
      <c r="L6" s="186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ht="17.25" thickBot="1" x14ac:dyDescent="0.35">
      <c r="A7" s="48" t="s">
        <v>25</v>
      </c>
      <c r="B7" s="48" t="str">
        <f>B2</f>
        <v>Трубопровод ЛВЖ</v>
      </c>
      <c r="C7" s="188" t="s">
        <v>192</v>
      </c>
      <c r="D7" s="49" t="s">
        <v>63</v>
      </c>
      <c r="E7" s="175">
        <f>E5</f>
        <v>1E-4</v>
      </c>
      <c r="F7" s="176">
        <f>F2</f>
        <v>1</v>
      </c>
      <c r="G7" s="48">
        <v>0.76</v>
      </c>
      <c r="H7" s="50">
        <f t="shared" si="3"/>
        <v>7.6000000000000004E-5</v>
      </c>
      <c r="I7" s="170">
        <f>0.15*I2</f>
        <v>1.3125</v>
      </c>
      <c r="J7" s="179">
        <v>0</v>
      </c>
      <c r="K7" s="183" t="s">
        <v>219</v>
      </c>
      <c r="L7" s="242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ht="17.25" thickBot="1" x14ac:dyDescent="0.35">
      <c r="E8" s="56"/>
      <c r="F8" s="56"/>
    </row>
    <row r="9" spans="1:49" ht="17.25" thickBot="1" x14ac:dyDescent="0.35">
      <c r="A9" s="48" t="s">
        <v>20</v>
      </c>
      <c r="B9" s="171" t="s">
        <v>196</v>
      </c>
      <c r="C9" s="188" t="s">
        <v>187</v>
      </c>
      <c r="D9" s="49" t="s">
        <v>61</v>
      </c>
      <c r="E9" s="174">
        <v>1.0000000000000001E-5</v>
      </c>
      <c r="F9" s="171">
        <v>1</v>
      </c>
      <c r="G9" s="48">
        <v>0.2</v>
      </c>
      <c r="H9" s="50">
        <f>E9*F9*G9</f>
        <v>2.0000000000000003E-6</v>
      </c>
      <c r="I9" s="172">
        <v>8.75</v>
      </c>
      <c r="J9" s="170">
        <f>I9</f>
        <v>8.75</v>
      </c>
      <c r="K9" s="180" t="s">
        <v>203</v>
      </c>
      <c r="L9" s="185">
        <v>300</v>
      </c>
      <c r="M9" s="92" t="str">
        <f t="shared" ref="M9:N14" si="11">A9</f>
        <v>С1</v>
      </c>
      <c r="N9" s="92" t="str">
        <f t="shared" si="11"/>
        <v>Трубопровод ЛВЖ+токси</v>
      </c>
      <c r="O9" s="92" t="str">
        <f t="shared" ref="O9:O14" si="12">D9</f>
        <v>Полное-пожар</v>
      </c>
      <c r="P9" s="92" t="s">
        <v>86</v>
      </c>
      <c r="Q9" s="92" t="s">
        <v>86</v>
      </c>
      <c r="R9" s="92" t="s">
        <v>86</v>
      </c>
      <c r="S9" s="92" t="s">
        <v>86</v>
      </c>
      <c r="T9" s="92" t="s">
        <v>86</v>
      </c>
      <c r="U9" s="92" t="s">
        <v>86</v>
      </c>
      <c r="V9" s="92" t="s">
        <v>86</v>
      </c>
      <c r="W9" s="92" t="s">
        <v>86</v>
      </c>
      <c r="X9" s="92" t="s">
        <v>86</v>
      </c>
      <c r="Y9" s="92" t="s">
        <v>86</v>
      </c>
      <c r="Z9" s="92" t="s">
        <v>86</v>
      </c>
      <c r="AA9" s="92" t="s">
        <v>86</v>
      </c>
      <c r="AB9" s="92" t="s">
        <v>86</v>
      </c>
      <c r="AC9" s="92" t="s">
        <v>86</v>
      </c>
      <c r="AD9" s="92" t="s">
        <v>86</v>
      </c>
      <c r="AE9" s="92" t="s">
        <v>86</v>
      </c>
      <c r="AF9" s="92" t="s">
        <v>86</v>
      </c>
      <c r="AG9" s="92" t="s">
        <v>86</v>
      </c>
      <c r="AH9" s="52">
        <v>1</v>
      </c>
      <c r="AI9" s="52">
        <v>2</v>
      </c>
      <c r="AJ9" s="173">
        <v>0.75</v>
      </c>
      <c r="AK9" s="173">
        <v>2.7E-2</v>
      </c>
      <c r="AL9" s="173">
        <v>3</v>
      </c>
      <c r="AM9" s="92"/>
      <c r="AN9" s="92"/>
      <c r="AO9" s="93">
        <f>AK9*I9+AJ9</f>
        <v>0.98624999999999996</v>
      </c>
      <c r="AP9" s="93">
        <f>0.1*AO9</f>
        <v>9.8625000000000004E-2</v>
      </c>
      <c r="AQ9" s="94">
        <f>AH9*3+0.25*AI9</f>
        <v>3.5</v>
      </c>
      <c r="AR9" s="94">
        <f>SUM(AO9:AQ9)/4</f>
        <v>1.1462187500000001</v>
      </c>
      <c r="AS9" s="93">
        <f>10068.2*J9*POWER(10,-6)</f>
        <v>8.8096750000000001E-2</v>
      </c>
      <c r="AT9" s="94">
        <f>AS9+AR9+AQ9+AP9+AO9</f>
        <v>5.8191905000000004</v>
      </c>
      <c r="AU9" s="95">
        <f>AH9*H9</f>
        <v>2.0000000000000003E-6</v>
      </c>
      <c r="AV9" s="95">
        <f>H9*AI9</f>
        <v>4.0000000000000007E-6</v>
      </c>
      <c r="AW9" s="95">
        <f>H9*AT9</f>
        <v>1.1638381000000003E-5</v>
      </c>
    </row>
    <row r="10" spans="1:49" ht="17.25" thickBot="1" x14ac:dyDescent="0.35">
      <c r="A10" s="48" t="s">
        <v>21</v>
      </c>
      <c r="B10" s="48" t="str">
        <f>B9</f>
        <v>Трубопровод ЛВЖ+токси</v>
      </c>
      <c r="C10" s="188" t="s">
        <v>188</v>
      </c>
      <c r="D10" s="49" t="s">
        <v>64</v>
      </c>
      <c r="E10" s="175">
        <f>E9</f>
        <v>1.0000000000000001E-5</v>
      </c>
      <c r="F10" s="176">
        <f>F9</f>
        <v>1</v>
      </c>
      <c r="G10" s="48">
        <v>0.04</v>
      </c>
      <c r="H10" s="50">
        <f t="shared" ref="H10:H14" si="13">E10*F10*G10</f>
        <v>4.0000000000000003E-7</v>
      </c>
      <c r="I10" s="170">
        <f>I9</f>
        <v>8.75</v>
      </c>
      <c r="J10" s="171">
        <v>0.625</v>
      </c>
      <c r="K10" s="180" t="s">
        <v>204</v>
      </c>
      <c r="L10" s="185">
        <v>0</v>
      </c>
      <c r="M10" s="92" t="str">
        <f t="shared" si="11"/>
        <v>С2</v>
      </c>
      <c r="N10" s="92" t="str">
        <f t="shared" si="11"/>
        <v>Трубопровод ЛВЖ+токси</v>
      </c>
      <c r="O10" s="92" t="str">
        <f t="shared" si="12"/>
        <v>Полное-взрыв</v>
      </c>
      <c r="P10" s="92" t="s">
        <v>86</v>
      </c>
      <c r="Q10" s="92" t="s">
        <v>86</v>
      </c>
      <c r="R10" s="92" t="s">
        <v>86</v>
      </c>
      <c r="S10" s="92" t="s">
        <v>86</v>
      </c>
      <c r="T10" s="92" t="s">
        <v>86</v>
      </c>
      <c r="U10" s="92" t="s">
        <v>86</v>
      </c>
      <c r="V10" s="92" t="s">
        <v>86</v>
      </c>
      <c r="W10" s="92" t="s">
        <v>86</v>
      </c>
      <c r="X10" s="92" t="s">
        <v>86</v>
      </c>
      <c r="Y10" s="92" t="s">
        <v>86</v>
      </c>
      <c r="Z10" s="92" t="s">
        <v>86</v>
      </c>
      <c r="AA10" s="92" t="s">
        <v>86</v>
      </c>
      <c r="AB10" s="92" t="s">
        <v>86</v>
      </c>
      <c r="AC10" s="92" t="s">
        <v>86</v>
      </c>
      <c r="AD10" s="92" t="s">
        <v>86</v>
      </c>
      <c r="AE10" s="92" t="s">
        <v>86</v>
      </c>
      <c r="AF10" s="92" t="s">
        <v>86</v>
      </c>
      <c r="AG10" s="92" t="s">
        <v>86</v>
      </c>
      <c r="AH10" s="52">
        <v>2</v>
      </c>
      <c r="AI10" s="52">
        <v>2</v>
      </c>
      <c r="AJ10" s="92">
        <f>AJ9</f>
        <v>0.75</v>
      </c>
      <c r="AK10" s="92">
        <f>AK9</f>
        <v>2.7E-2</v>
      </c>
      <c r="AL10" s="92">
        <f>AL9</f>
        <v>3</v>
      </c>
      <c r="AM10" s="92"/>
      <c r="AN10" s="92"/>
      <c r="AO10" s="93">
        <f>AK10*I10+AJ10</f>
        <v>0.98624999999999996</v>
      </c>
      <c r="AP10" s="93">
        <f t="shared" ref="AP10:AP14" si="14">0.1*AO10</f>
        <v>9.8625000000000004E-2</v>
      </c>
      <c r="AQ10" s="94">
        <f t="shared" ref="AQ10:AQ14" si="15">AH10*3+0.25*AI10</f>
        <v>6.5</v>
      </c>
      <c r="AR10" s="94">
        <f t="shared" ref="AR10:AR14" si="16">SUM(AO10:AQ10)/4</f>
        <v>1.8962187500000001</v>
      </c>
      <c r="AS10" s="93">
        <f>10068.2*J10*POWER(10,-6)*10</f>
        <v>6.2926249999999989E-2</v>
      </c>
      <c r="AT10" s="94">
        <f t="shared" ref="AT10:AT14" si="17">AS10+AR10+AQ10+AP10+AO10</f>
        <v>9.5440199999999997</v>
      </c>
      <c r="AU10" s="95">
        <f t="shared" ref="AU10:AU14" si="18">AH10*H10</f>
        <v>8.0000000000000007E-7</v>
      </c>
      <c r="AV10" s="95">
        <f t="shared" ref="AV10:AV14" si="19">H10*AI10</f>
        <v>8.0000000000000007E-7</v>
      </c>
      <c r="AW10" s="95">
        <f t="shared" ref="AW10:AW14" si="20">H10*AT10</f>
        <v>3.8176079999999999E-6</v>
      </c>
    </row>
    <row r="11" spans="1:49" x14ac:dyDescent="0.3">
      <c r="A11" s="48" t="s">
        <v>22</v>
      </c>
      <c r="B11" s="48" t="str">
        <f>B9</f>
        <v>Трубопровод ЛВЖ+токси</v>
      </c>
      <c r="C11" s="188" t="s">
        <v>197</v>
      </c>
      <c r="D11" s="49" t="s">
        <v>199</v>
      </c>
      <c r="E11" s="175">
        <f>E9</f>
        <v>1.0000000000000001E-5</v>
      </c>
      <c r="F11" s="176">
        <f>F9</f>
        <v>1</v>
      </c>
      <c r="G11" s="48">
        <v>0.76</v>
      </c>
      <c r="H11" s="50">
        <f t="shared" si="13"/>
        <v>7.6000000000000009E-6</v>
      </c>
      <c r="I11" s="170">
        <f>I9</f>
        <v>8.75</v>
      </c>
      <c r="J11" s="48">
        <v>0</v>
      </c>
      <c r="K11" s="180" t="s">
        <v>205</v>
      </c>
      <c r="L11" s="185">
        <v>0</v>
      </c>
      <c r="M11" s="92" t="str">
        <f t="shared" si="11"/>
        <v>С3</v>
      </c>
      <c r="N11" s="92" t="str">
        <f t="shared" si="11"/>
        <v>Трубопровод ЛВЖ+токси</v>
      </c>
      <c r="O11" s="92" t="str">
        <f t="shared" si="12"/>
        <v>Полное-токси</v>
      </c>
      <c r="P11" s="92" t="s">
        <v>86</v>
      </c>
      <c r="Q11" s="92" t="s">
        <v>86</v>
      </c>
      <c r="R11" s="92" t="s">
        <v>86</v>
      </c>
      <c r="S11" s="92" t="s">
        <v>86</v>
      </c>
      <c r="T11" s="92" t="s">
        <v>86</v>
      </c>
      <c r="U11" s="92" t="s">
        <v>86</v>
      </c>
      <c r="V11" s="92" t="s">
        <v>86</v>
      </c>
      <c r="W11" s="92" t="s">
        <v>86</v>
      </c>
      <c r="X11" s="92" t="s">
        <v>86</v>
      </c>
      <c r="Y11" s="92" t="s">
        <v>86</v>
      </c>
      <c r="Z11" s="92" t="s">
        <v>86</v>
      </c>
      <c r="AA11" s="92" t="s">
        <v>86</v>
      </c>
      <c r="AB11" s="92" t="s">
        <v>86</v>
      </c>
      <c r="AC11" s="92" t="s">
        <v>86</v>
      </c>
      <c r="AD11" s="92" t="s">
        <v>86</v>
      </c>
      <c r="AE11" s="92" t="s">
        <v>86</v>
      </c>
      <c r="AF11" s="92" t="s">
        <v>86</v>
      </c>
      <c r="AG11" s="92" t="s">
        <v>86</v>
      </c>
      <c r="AH11" s="92">
        <v>0</v>
      </c>
      <c r="AI11" s="92">
        <v>1</v>
      </c>
      <c r="AJ11" s="92">
        <f>AJ9</f>
        <v>0.75</v>
      </c>
      <c r="AK11" s="92">
        <f>AK9</f>
        <v>2.7E-2</v>
      </c>
      <c r="AL11" s="92">
        <f>AL9</f>
        <v>3</v>
      </c>
      <c r="AM11" s="92"/>
      <c r="AN11" s="92"/>
      <c r="AO11" s="93">
        <f>AK11*I11*0.1+AJ11</f>
        <v>0.77362500000000001</v>
      </c>
      <c r="AP11" s="93">
        <f t="shared" si="14"/>
        <v>7.7362500000000001E-2</v>
      </c>
      <c r="AQ11" s="94">
        <f t="shared" si="15"/>
        <v>0.25</v>
      </c>
      <c r="AR11" s="94">
        <f t="shared" si="16"/>
        <v>0.275246875</v>
      </c>
      <c r="AS11" s="93">
        <f>1333*J10*POWER(10,-6)</f>
        <v>8.3312499999999999E-4</v>
      </c>
      <c r="AT11" s="94">
        <f t="shared" si="17"/>
        <v>1.3770674999999999</v>
      </c>
      <c r="AU11" s="95">
        <f t="shared" si="18"/>
        <v>0</v>
      </c>
      <c r="AV11" s="95">
        <f t="shared" si="19"/>
        <v>7.6000000000000009E-6</v>
      </c>
      <c r="AW11" s="95">
        <f t="shared" si="20"/>
        <v>1.0465713000000001E-5</v>
      </c>
    </row>
    <row r="12" spans="1:49" x14ac:dyDescent="0.3">
      <c r="A12" s="48" t="s">
        <v>23</v>
      </c>
      <c r="B12" s="48" t="str">
        <f>B9</f>
        <v>Трубопровод ЛВЖ+токси</v>
      </c>
      <c r="C12" s="188" t="s">
        <v>190</v>
      </c>
      <c r="D12" s="49" t="s">
        <v>87</v>
      </c>
      <c r="E12" s="174">
        <v>1E-4</v>
      </c>
      <c r="F12" s="176">
        <f>F9</f>
        <v>1</v>
      </c>
      <c r="G12" s="48">
        <v>0.2</v>
      </c>
      <c r="H12" s="50">
        <f t="shared" si="13"/>
        <v>2.0000000000000002E-5</v>
      </c>
      <c r="I12" s="170">
        <f>0.15*I9</f>
        <v>1.3125</v>
      </c>
      <c r="J12" s="170">
        <f>I12</f>
        <v>1.3125</v>
      </c>
      <c r="K12" s="182" t="s">
        <v>207</v>
      </c>
      <c r="L12" s="186">
        <v>45390</v>
      </c>
      <c r="M12" s="92" t="str">
        <f t="shared" si="11"/>
        <v>С4</v>
      </c>
      <c r="N12" s="92" t="str">
        <f t="shared" si="11"/>
        <v>Трубопровод ЛВЖ+токси</v>
      </c>
      <c r="O12" s="92" t="str">
        <f t="shared" si="12"/>
        <v>Частичное-пожар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92">
        <v>0</v>
      </c>
      <c r="AI12" s="92">
        <v>2</v>
      </c>
      <c r="AJ12" s="92">
        <f>0.1*$AJ$2</f>
        <v>7.5000000000000011E-2</v>
      </c>
      <c r="AK12" s="92">
        <f>AK9</f>
        <v>2.7E-2</v>
      </c>
      <c r="AL12" s="92">
        <f>ROUNDUP(AL9/3,0)</f>
        <v>1</v>
      </c>
      <c r="AM12" s="92"/>
      <c r="AN12" s="92"/>
      <c r="AO12" s="93">
        <f>AK12*I12+AJ12</f>
        <v>0.11043750000000001</v>
      </c>
      <c r="AP12" s="93">
        <f t="shared" si="14"/>
        <v>1.1043750000000001E-2</v>
      </c>
      <c r="AQ12" s="94">
        <f t="shared" si="15"/>
        <v>0.5</v>
      </c>
      <c r="AR12" s="94">
        <f t="shared" si="16"/>
        <v>0.1553703125</v>
      </c>
      <c r="AS12" s="93">
        <f>10068.2*J12*POWER(10,-6)</f>
        <v>1.3214512500000001E-2</v>
      </c>
      <c r="AT12" s="94">
        <f t="shared" si="17"/>
        <v>0.79006607499999992</v>
      </c>
      <c r="AU12" s="95">
        <f t="shared" si="18"/>
        <v>0</v>
      </c>
      <c r="AV12" s="95">
        <f t="shared" si="19"/>
        <v>4.0000000000000003E-5</v>
      </c>
      <c r="AW12" s="95">
        <f t="shared" si="20"/>
        <v>1.5801321499999999E-5</v>
      </c>
    </row>
    <row r="13" spans="1:49" x14ac:dyDescent="0.3">
      <c r="A13" s="48" t="s">
        <v>24</v>
      </c>
      <c r="B13" s="48" t="str">
        <f>B9</f>
        <v>Трубопровод ЛВЖ+токси</v>
      </c>
      <c r="C13" s="188" t="s">
        <v>191</v>
      </c>
      <c r="D13" s="49" t="s">
        <v>193</v>
      </c>
      <c r="E13" s="175">
        <f>E12</f>
        <v>1E-4</v>
      </c>
      <c r="F13" s="176">
        <f>F9</f>
        <v>1</v>
      </c>
      <c r="G13" s="48">
        <v>0.04</v>
      </c>
      <c r="H13" s="50">
        <f t="shared" si="13"/>
        <v>4.0000000000000007E-6</v>
      </c>
      <c r="I13" s="170">
        <f>0.15*I9</f>
        <v>1.3125</v>
      </c>
      <c r="J13" s="170">
        <f>0.15*J10</f>
        <v>9.375E-2</v>
      </c>
      <c r="K13" s="182" t="s">
        <v>208</v>
      </c>
      <c r="L13" s="186">
        <v>3</v>
      </c>
      <c r="M13" s="92" t="str">
        <f t="shared" si="11"/>
        <v>С5</v>
      </c>
      <c r="N13" s="92" t="str">
        <f t="shared" si="11"/>
        <v>Трубопровод ЛВЖ+токси</v>
      </c>
      <c r="O13" s="92" t="str">
        <f t="shared" si="12"/>
        <v>Частичное-пожар-вспышка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92">
        <v>0</v>
      </c>
      <c r="AI13" s="92">
        <v>1</v>
      </c>
      <c r="AJ13" s="92">
        <f>0.1*$AJ$2</f>
        <v>7.5000000000000011E-2</v>
      </c>
      <c r="AK13" s="92">
        <f>AK9</f>
        <v>2.7E-2</v>
      </c>
      <c r="AL13" s="92">
        <f>ROUNDUP(AL9/3,0)</f>
        <v>1</v>
      </c>
      <c r="AM13" s="92"/>
      <c r="AN13" s="92"/>
      <c r="AO13" s="93">
        <f t="shared" ref="AO13" si="21">AK13*I13+AJ13</f>
        <v>0.11043750000000001</v>
      </c>
      <c r="AP13" s="93">
        <f t="shared" si="14"/>
        <v>1.1043750000000001E-2</v>
      </c>
      <c r="AQ13" s="94">
        <f t="shared" si="15"/>
        <v>0.25</v>
      </c>
      <c r="AR13" s="94">
        <f t="shared" si="16"/>
        <v>9.2870312499999996E-2</v>
      </c>
      <c r="AS13" s="93">
        <f>10068.2*J13*POWER(10,-6)*10</f>
        <v>9.4389375000000011E-3</v>
      </c>
      <c r="AT13" s="94">
        <f t="shared" si="17"/>
        <v>0.47379050000000006</v>
      </c>
      <c r="AU13" s="95">
        <f t="shared" si="18"/>
        <v>0</v>
      </c>
      <c r="AV13" s="95">
        <f t="shared" si="19"/>
        <v>4.0000000000000007E-6</v>
      </c>
      <c r="AW13" s="95">
        <f t="shared" si="20"/>
        <v>1.8951620000000005E-6</v>
      </c>
    </row>
    <row r="14" spans="1:49" ht="17.25" thickBot="1" x14ac:dyDescent="0.35">
      <c r="A14" s="48" t="s">
        <v>25</v>
      </c>
      <c r="B14" s="48" t="str">
        <f>B9</f>
        <v>Трубопровод ЛВЖ+токси</v>
      </c>
      <c r="C14" s="188" t="s">
        <v>198</v>
      </c>
      <c r="D14" s="49" t="s">
        <v>200</v>
      </c>
      <c r="E14" s="175">
        <f>E12</f>
        <v>1E-4</v>
      </c>
      <c r="F14" s="176">
        <f>F9</f>
        <v>1</v>
      </c>
      <c r="G14" s="48">
        <v>0.76</v>
      </c>
      <c r="H14" s="50">
        <f t="shared" si="13"/>
        <v>7.6000000000000004E-5</v>
      </c>
      <c r="I14" s="170">
        <f>0.15*I9</f>
        <v>1.3125</v>
      </c>
      <c r="J14" s="48">
        <v>0</v>
      </c>
      <c r="K14" s="183" t="s">
        <v>219</v>
      </c>
      <c r="L14" s="242">
        <v>2</v>
      </c>
      <c r="M14" s="92" t="str">
        <f t="shared" si="11"/>
        <v>С6</v>
      </c>
      <c r="N14" s="92" t="str">
        <f t="shared" si="11"/>
        <v>Трубопровод ЛВЖ+токси</v>
      </c>
      <c r="O14" s="92" t="str">
        <f t="shared" si="12"/>
        <v>Частичное-токси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0.1*$AJ$2</f>
        <v>7.5000000000000011E-2</v>
      </c>
      <c r="AK14" s="92">
        <f>AK9</f>
        <v>2.7E-2</v>
      </c>
      <c r="AL14" s="92">
        <f>ROUNDUP(AL9/3,0)</f>
        <v>1</v>
      </c>
      <c r="AM14" s="92"/>
      <c r="AN14" s="92"/>
      <c r="AO14" s="93">
        <f>AK14*I14*0.1+AJ14</f>
        <v>7.8543750000000009E-2</v>
      </c>
      <c r="AP14" s="93">
        <f t="shared" si="14"/>
        <v>7.854375000000002E-3</v>
      </c>
      <c r="AQ14" s="94">
        <f t="shared" si="15"/>
        <v>0.25</v>
      </c>
      <c r="AR14" s="94">
        <f t="shared" si="16"/>
        <v>8.4099531249999998E-2</v>
      </c>
      <c r="AS14" s="93">
        <f>1333*J13*POWER(10,-6)</f>
        <v>1.2496875E-4</v>
      </c>
      <c r="AT14" s="94">
        <f t="shared" si="17"/>
        <v>0.42062262500000003</v>
      </c>
      <c r="AU14" s="95">
        <f t="shared" si="18"/>
        <v>0</v>
      </c>
      <c r="AV14" s="95">
        <f t="shared" si="19"/>
        <v>7.6000000000000004E-5</v>
      </c>
      <c r="AW14" s="95">
        <f t="shared" si="20"/>
        <v>3.1967319500000005E-5</v>
      </c>
    </row>
    <row r="15" spans="1:49" ht="17.25" thickBot="1" x14ac:dyDescent="0.35"/>
    <row r="16" spans="1:49" ht="17.25" thickBot="1" x14ac:dyDescent="0.35">
      <c r="A16" s="48" t="s">
        <v>20</v>
      </c>
      <c r="B16" s="171" t="s">
        <v>201</v>
      </c>
      <c r="C16" s="188" t="s">
        <v>187</v>
      </c>
      <c r="D16" s="49" t="s">
        <v>61</v>
      </c>
      <c r="E16" s="174">
        <v>1.0000000000000001E-5</v>
      </c>
      <c r="F16" s="171">
        <v>1</v>
      </c>
      <c r="G16" s="48">
        <v>0.2</v>
      </c>
      <c r="H16" s="50">
        <f>E16*F16*G16</f>
        <v>2.0000000000000003E-6</v>
      </c>
      <c r="I16" s="172">
        <v>8.75</v>
      </c>
      <c r="J16" s="170">
        <f>I16</f>
        <v>8.75</v>
      </c>
      <c r="K16" s="180" t="s">
        <v>203</v>
      </c>
      <c r="L16" s="185">
        <v>300</v>
      </c>
      <c r="M16" s="92" t="str">
        <f t="shared" ref="M16:M21" si="22">A16</f>
        <v>С1</v>
      </c>
      <c r="N16" s="92" t="str">
        <f t="shared" ref="N16:N21" si="23">B16</f>
        <v>Трубопровод ГЖ</v>
      </c>
      <c r="O16" s="92" t="str">
        <f t="shared" ref="O16:O21" si="24">D16</f>
        <v>Полное-пожар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52">
        <v>1</v>
      </c>
      <c r="AI16" s="52">
        <v>2</v>
      </c>
      <c r="AJ16" s="173">
        <v>0.75</v>
      </c>
      <c r="AK16" s="173">
        <v>2.7E-2</v>
      </c>
      <c r="AL16" s="173">
        <v>3</v>
      </c>
      <c r="AM16" s="92"/>
      <c r="AN16" s="92"/>
      <c r="AO16" s="93">
        <f>AK16*I16+AJ16</f>
        <v>0.98624999999999996</v>
      </c>
      <c r="AP16" s="93">
        <f>0.1*AO16</f>
        <v>9.8625000000000004E-2</v>
      </c>
      <c r="AQ16" s="94">
        <f>AH16*3+0.25*AI16</f>
        <v>3.5</v>
      </c>
      <c r="AR16" s="94">
        <f>SUM(AO16:AQ16)/4</f>
        <v>1.1462187500000001</v>
      </c>
      <c r="AS16" s="93">
        <f>10068.2*J16*POWER(10,-6)</f>
        <v>8.8096750000000001E-2</v>
      </c>
      <c r="AT16" s="94">
        <f t="shared" ref="AT16:AT21" si="25">AS16+AR16+AQ16+AP16+AO16</f>
        <v>5.8191905000000004</v>
      </c>
      <c r="AU16" s="95">
        <f>AH16*H16</f>
        <v>2.0000000000000003E-6</v>
      </c>
      <c r="AV16" s="95">
        <f>H16*AI16</f>
        <v>4.0000000000000007E-6</v>
      </c>
      <c r="AW16" s="95">
        <f>H16*AT16</f>
        <v>1.1638381000000003E-5</v>
      </c>
    </row>
    <row r="17" spans="1:49" ht="17.25" thickBot="1" x14ac:dyDescent="0.35">
      <c r="A17" s="48" t="s">
        <v>21</v>
      </c>
      <c r="B17" s="48" t="str">
        <f>B16</f>
        <v>Трубопровод ГЖ</v>
      </c>
      <c r="C17" s="188" t="s">
        <v>202</v>
      </c>
      <c r="D17" s="49" t="s">
        <v>61</v>
      </c>
      <c r="E17" s="175">
        <f>E16</f>
        <v>1.0000000000000001E-5</v>
      </c>
      <c r="F17" s="176">
        <f>F16</f>
        <v>1</v>
      </c>
      <c r="G17" s="48">
        <v>0.04</v>
      </c>
      <c r="H17" s="50">
        <f t="shared" ref="H17:H21" si="26">E17*F17*G17</f>
        <v>4.0000000000000003E-7</v>
      </c>
      <c r="I17" s="170">
        <f>I16</f>
        <v>8.75</v>
      </c>
      <c r="J17" s="170">
        <f>I16</f>
        <v>8.75</v>
      </c>
      <c r="K17" s="180" t="s">
        <v>204</v>
      </c>
      <c r="L17" s="185">
        <v>0</v>
      </c>
      <c r="M17" s="92" t="str">
        <f t="shared" si="22"/>
        <v>С2</v>
      </c>
      <c r="N17" s="92" t="str">
        <f t="shared" si="23"/>
        <v>Трубопровод ГЖ</v>
      </c>
      <c r="O17" s="92" t="str">
        <f t="shared" si="24"/>
        <v>Полное-пожар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52">
        <v>2</v>
      </c>
      <c r="AI17" s="52">
        <v>2</v>
      </c>
      <c r="AJ17" s="92">
        <f>AJ16</f>
        <v>0.75</v>
      </c>
      <c r="AK17" s="92">
        <f>AK16</f>
        <v>2.7E-2</v>
      </c>
      <c r="AL17" s="92">
        <f>AL16</f>
        <v>3</v>
      </c>
      <c r="AM17" s="92"/>
      <c r="AN17" s="92"/>
      <c r="AO17" s="93">
        <f>AK17*I17+AJ17</f>
        <v>0.98624999999999996</v>
      </c>
      <c r="AP17" s="93">
        <f t="shared" ref="AP17:AP21" si="27">0.1*AO17</f>
        <v>9.8625000000000004E-2</v>
      </c>
      <c r="AQ17" s="94">
        <f t="shared" ref="AQ17:AQ21" si="28">AH17*3+0.25*AI17</f>
        <v>6.5</v>
      </c>
      <c r="AR17" s="94">
        <f t="shared" ref="AR17:AR21" si="29">SUM(AO17:AQ17)/4</f>
        <v>1.8962187500000001</v>
      </c>
      <c r="AS17" s="93">
        <f>10068.2*J17*POWER(10,-6)*10</f>
        <v>0.88096750000000001</v>
      </c>
      <c r="AT17" s="94">
        <f t="shared" si="25"/>
        <v>10.36206125</v>
      </c>
      <c r="AU17" s="95">
        <f t="shared" ref="AU17:AU21" si="30">AH17*H17</f>
        <v>8.0000000000000007E-7</v>
      </c>
      <c r="AV17" s="95">
        <f t="shared" ref="AV17:AV21" si="31">H17*AI17</f>
        <v>8.0000000000000007E-7</v>
      </c>
      <c r="AW17" s="95">
        <f t="shared" ref="AW17:AW21" si="32">H17*AT17</f>
        <v>4.1448245E-6</v>
      </c>
    </row>
    <row r="18" spans="1:49" x14ac:dyDescent="0.3">
      <c r="A18" s="48" t="s">
        <v>22</v>
      </c>
      <c r="B18" s="48" t="str">
        <f>B16</f>
        <v>Трубопровод ГЖ</v>
      </c>
      <c r="C18" s="188" t="s">
        <v>189</v>
      </c>
      <c r="D18" s="49" t="s">
        <v>62</v>
      </c>
      <c r="E18" s="175">
        <f>E16</f>
        <v>1.0000000000000001E-5</v>
      </c>
      <c r="F18" s="176">
        <f>F16</f>
        <v>1</v>
      </c>
      <c r="G18" s="48">
        <v>0.76</v>
      </c>
      <c r="H18" s="50">
        <f t="shared" si="26"/>
        <v>7.6000000000000009E-6</v>
      </c>
      <c r="I18" s="170">
        <f>I16</f>
        <v>8.75</v>
      </c>
      <c r="J18" s="48">
        <v>0</v>
      </c>
      <c r="K18" s="180" t="s">
        <v>205</v>
      </c>
      <c r="L18" s="185">
        <v>0</v>
      </c>
      <c r="M18" s="92" t="str">
        <f t="shared" si="22"/>
        <v>С3</v>
      </c>
      <c r="N18" s="92" t="str">
        <f t="shared" si="23"/>
        <v>Трубопровод ГЖ</v>
      </c>
      <c r="O18" s="92" t="str">
        <f t="shared" si="24"/>
        <v>Полное-ликвидация</v>
      </c>
      <c r="P18" s="92" t="s">
        <v>86</v>
      </c>
      <c r="Q18" s="92" t="s">
        <v>86</v>
      </c>
      <c r="R18" s="92" t="s">
        <v>86</v>
      </c>
      <c r="S18" s="92" t="s">
        <v>86</v>
      </c>
      <c r="T18" s="92" t="s">
        <v>86</v>
      </c>
      <c r="U18" s="92" t="s">
        <v>86</v>
      </c>
      <c r="V18" s="92" t="s">
        <v>86</v>
      </c>
      <c r="W18" s="92" t="s">
        <v>86</v>
      </c>
      <c r="X18" s="92" t="s">
        <v>86</v>
      </c>
      <c r="Y18" s="92" t="s">
        <v>86</v>
      </c>
      <c r="Z18" s="92" t="s">
        <v>86</v>
      </c>
      <c r="AA18" s="92" t="s">
        <v>86</v>
      </c>
      <c r="AB18" s="92" t="s">
        <v>86</v>
      </c>
      <c r="AC18" s="92" t="s">
        <v>86</v>
      </c>
      <c r="AD18" s="92" t="s">
        <v>86</v>
      </c>
      <c r="AE18" s="92" t="s">
        <v>86</v>
      </c>
      <c r="AF18" s="92" t="s">
        <v>86</v>
      </c>
      <c r="AG18" s="92" t="s">
        <v>86</v>
      </c>
      <c r="AH18" s="92">
        <v>0</v>
      </c>
      <c r="AI18" s="92">
        <v>0</v>
      </c>
      <c r="AJ18" s="92">
        <f>AJ16</f>
        <v>0.75</v>
      </c>
      <c r="AK18" s="92">
        <f>AK16</f>
        <v>2.7E-2</v>
      </c>
      <c r="AL18" s="92">
        <f>AL16</f>
        <v>3</v>
      </c>
      <c r="AM18" s="92"/>
      <c r="AN18" s="92"/>
      <c r="AO18" s="93">
        <f>AK18*I18*0.1+AJ18</f>
        <v>0.77362500000000001</v>
      </c>
      <c r="AP18" s="93">
        <f t="shared" si="27"/>
        <v>7.7362500000000001E-2</v>
      </c>
      <c r="AQ18" s="94">
        <f t="shared" si="28"/>
        <v>0</v>
      </c>
      <c r="AR18" s="94">
        <f t="shared" si="29"/>
        <v>0.212746875</v>
      </c>
      <c r="AS18" s="93">
        <f>1333*J17*POWER(10,-6)</f>
        <v>1.1663749999999999E-2</v>
      </c>
      <c r="AT18" s="94">
        <f t="shared" si="25"/>
        <v>1.075398125</v>
      </c>
      <c r="AU18" s="95">
        <f t="shared" si="30"/>
        <v>0</v>
      </c>
      <c r="AV18" s="95">
        <f t="shared" si="31"/>
        <v>0</v>
      </c>
      <c r="AW18" s="95">
        <f t="shared" si="32"/>
        <v>8.1730257500000016E-6</v>
      </c>
    </row>
    <row r="19" spans="1:49" x14ac:dyDescent="0.3">
      <c r="A19" s="48" t="s">
        <v>23</v>
      </c>
      <c r="B19" s="48" t="str">
        <f>B16</f>
        <v>Трубопровод ГЖ</v>
      </c>
      <c r="C19" s="188" t="s">
        <v>190</v>
      </c>
      <c r="D19" s="49" t="s">
        <v>87</v>
      </c>
      <c r="E19" s="174">
        <v>1E-4</v>
      </c>
      <c r="F19" s="176">
        <f>F16</f>
        <v>1</v>
      </c>
      <c r="G19" s="48">
        <v>0.2</v>
      </c>
      <c r="H19" s="50">
        <f t="shared" si="26"/>
        <v>2.0000000000000002E-5</v>
      </c>
      <c r="I19" s="170">
        <f>0.15*I16</f>
        <v>1.3125</v>
      </c>
      <c r="J19" s="170">
        <f>I19</f>
        <v>1.3125</v>
      </c>
      <c r="K19" s="182" t="s">
        <v>207</v>
      </c>
      <c r="L19" s="186">
        <v>45390</v>
      </c>
      <c r="M19" s="92" t="str">
        <f t="shared" si="22"/>
        <v>С4</v>
      </c>
      <c r="N19" s="92" t="str">
        <f t="shared" si="23"/>
        <v>Трубопровод ГЖ</v>
      </c>
      <c r="O19" s="92" t="str">
        <f t="shared" si="24"/>
        <v>Частичное-пожар</v>
      </c>
      <c r="P19" s="92" t="s">
        <v>86</v>
      </c>
      <c r="Q19" s="92" t="s">
        <v>86</v>
      </c>
      <c r="R19" s="92" t="s">
        <v>86</v>
      </c>
      <c r="S19" s="92" t="s">
        <v>86</v>
      </c>
      <c r="T19" s="92" t="s">
        <v>86</v>
      </c>
      <c r="U19" s="92" t="s">
        <v>86</v>
      </c>
      <c r="V19" s="92" t="s">
        <v>86</v>
      </c>
      <c r="W19" s="92" t="s">
        <v>86</v>
      </c>
      <c r="X19" s="92" t="s">
        <v>86</v>
      </c>
      <c r="Y19" s="92" t="s">
        <v>86</v>
      </c>
      <c r="Z19" s="92" t="s">
        <v>86</v>
      </c>
      <c r="AA19" s="92" t="s">
        <v>86</v>
      </c>
      <c r="AB19" s="92" t="s">
        <v>86</v>
      </c>
      <c r="AC19" s="92" t="s">
        <v>86</v>
      </c>
      <c r="AD19" s="92" t="s">
        <v>86</v>
      </c>
      <c r="AE19" s="92" t="s">
        <v>86</v>
      </c>
      <c r="AF19" s="92" t="s">
        <v>86</v>
      </c>
      <c r="AG19" s="92" t="s">
        <v>86</v>
      </c>
      <c r="AH19" s="92">
        <v>0</v>
      </c>
      <c r="AI19" s="92">
        <v>2</v>
      </c>
      <c r="AJ19" s="92">
        <f>0.1*$AJ$2</f>
        <v>7.5000000000000011E-2</v>
      </c>
      <c r="AK19" s="92">
        <f>AK16</f>
        <v>2.7E-2</v>
      </c>
      <c r="AL19" s="92">
        <f>ROUNDUP(AL16/3,0)</f>
        <v>1</v>
      </c>
      <c r="AM19" s="92"/>
      <c r="AN19" s="92"/>
      <c r="AO19" s="93">
        <f>AK19*I19+AJ19</f>
        <v>0.11043750000000001</v>
      </c>
      <c r="AP19" s="93">
        <f t="shared" si="27"/>
        <v>1.1043750000000001E-2</v>
      </c>
      <c r="AQ19" s="94">
        <f t="shared" si="28"/>
        <v>0.5</v>
      </c>
      <c r="AR19" s="94">
        <f t="shared" si="29"/>
        <v>0.1553703125</v>
      </c>
      <c r="AS19" s="93">
        <f>10068.2*J19*POWER(10,-6)</f>
        <v>1.3214512500000001E-2</v>
      </c>
      <c r="AT19" s="94">
        <f t="shared" si="25"/>
        <v>0.79006607499999992</v>
      </c>
      <c r="AU19" s="95">
        <f t="shared" si="30"/>
        <v>0</v>
      </c>
      <c r="AV19" s="95">
        <f t="shared" si="31"/>
        <v>4.0000000000000003E-5</v>
      </c>
      <c r="AW19" s="95">
        <f t="shared" si="32"/>
        <v>1.5801321499999999E-5</v>
      </c>
    </row>
    <row r="20" spans="1:49" x14ac:dyDescent="0.3">
      <c r="A20" s="48" t="s">
        <v>24</v>
      </c>
      <c r="B20" s="48" t="str">
        <f>B16</f>
        <v>Трубопровод ГЖ</v>
      </c>
      <c r="C20" s="188" t="s">
        <v>218</v>
      </c>
      <c r="D20" s="49" t="s">
        <v>87</v>
      </c>
      <c r="E20" s="175">
        <f>E19</f>
        <v>1E-4</v>
      </c>
      <c r="F20" s="176">
        <f>F16</f>
        <v>1</v>
      </c>
      <c r="G20" s="48">
        <v>0.04</v>
      </c>
      <c r="H20" s="50">
        <f t="shared" si="26"/>
        <v>4.0000000000000007E-6</v>
      </c>
      <c r="I20" s="170">
        <f>0.15*I16</f>
        <v>1.3125</v>
      </c>
      <c r="J20" s="170">
        <f>I19</f>
        <v>1.3125</v>
      </c>
      <c r="K20" s="182" t="s">
        <v>208</v>
      </c>
      <c r="L20" s="186">
        <v>3</v>
      </c>
      <c r="M20" s="92" t="str">
        <f t="shared" si="22"/>
        <v>С5</v>
      </c>
      <c r="N20" s="92" t="str">
        <f t="shared" si="23"/>
        <v>Трубопровод ГЖ</v>
      </c>
      <c r="O20" s="92" t="str">
        <f t="shared" si="24"/>
        <v>Частичное-пожар</v>
      </c>
      <c r="P20" s="92" t="s">
        <v>86</v>
      </c>
      <c r="Q20" s="92" t="s">
        <v>86</v>
      </c>
      <c r="R20" s="92" t="s">
        <v>86</v>
      </c>
      <c r="S20" s="92" t="s">
        <v>86</v>
      </c>
      <c r="T20" s="92" t="s">
        <v>86</v>
      </c>
      <c r="U20" s="92" t="s">
        <v>86</v>
      </c>
      <c r="V20" s="92" t="s">
        <v>86</v>
      </c>
      <c r="W20" s="92" t="s">
        <v>86</v>
      </c>
      <c r="X20" s="92" t="s">
        <v>86</v>
      </c>
      <c r="Y20" s="92" t="s">
        <v>86</v>
      </c>
      <c r="Z20" s="92" t="s">
        <v>86</v>
      </c>
      <c r="AA20" s="92" t="s">
        <v>86</v>
      </c>
      <c r="AB20" s="92" t="s">
        <v>86</v>
      </c>
      <c r="AC20" s="92" t="s">
        <v>86</v>
      </c>
      <c r="AD20" s="92" t="s">
        <v>86</v>
      </c>
      <c r="AE20" s="92" t="s">
        <v>86</v>
      </c>
      <c r="AF20" s="92" t="s">
        <v>86</v>
      </c>
      <c r="AG20" s="92" t="s">
        <v>86</v>
      </c>
      <c r="AH20" s="92">
        <v>0</v>
      </c>
      <c r="AI20" s="92">
        <v>1</v>
      </c>
      <c r="AJ20" s="92">
        <f>0.1*$AJ$2</f>
        <v>7.5000000000000011E-2</v>
      </c>
      <c r="AK20" s="92">
        <f>AK16</f>
        <v>2.7E-2</v>
      </c>
      <c r="AL20" s="92">
        <f>ROUNDUP(AL16/3,0)</f>
        <v>1</v>
      </c>
      <c r="AM20" s="92"/>
      <c r="AN20" s="92"/>
      <c r="AO20" s="93">
        <f t="shared" ref="AO20" si="33">AK20*I20+AJ20</f>
        <v>0.11043750000000001</v>
      </c>
      <c r="AP20" s="93">
        <f t="shared" si="27"/>
        <v>1.1043750000000001E-2</v>
      </c>
      <c r="AQ20" s="94">
        <f t="shared" si="28"/>
        <v>0.25</v>
      </c>
      <c r="AR20" s="94">
        <f t="shared" si="29"/>
        <v>9.2870312499999996E-2</v>
      </c>
      <c r="AS20" s="93">
        <f>10068.2*J20*POWER(10,-6)*10</f>
        <v>0.132145125</v>
      </c>
      <c r="AT20" s="94">
        <f t="shared" si="25"/>
        <v>0.59649668749999996</v>
      </c>
      <c r="AU20" s="95">
        <f t="shared" si="30"/>
        <v>0</v>
      </c>
      <c r="AV20" s="95">
        <f t="shared" si="31"/>
        <v>4.0000000000000007E-6</v>
      </c>
      <c r="AW20" s="95">
        <f t="shared" si="32"/>
        <v>2.3859867500000001E-6</v>
      </c>
    </row>
    <row r="21" spans="1:49" ht="17.25" thickBot="1" x14ac:dyDescent="0.35">
      <c r="A21" s="48" t="s">
        <v>25</v>
      </c>
      <c r="B21" s="48" t="str">
        <f>B16</f>
        <v>Трубопровод ГЖ</v>
      </c>
      <c r="C21" s="188" t="s">
        <v>192</v>
      </c>
      <c r="D21" s="49" t="s">
        <v>63</v>
      </c>
      <c r="E21" s="175">
        <f>E19</f>
        <v>1E-4</v>
      </c>
      <c r="F21" s="176">
        <f>F16</f>
        <v>1</v>
      </c>
      <c r="G21" s="48">
        <v>0.76</v>
      </c>
      <c r="H21" s="50">
        <f t="shared" si="26"/>
        <v>7.6000000000000004E-5</v>
      </c>
      <c r="I21" s="170">
        <f>0.15*I16</f>
        <v>1.3125</v>
      </c>
      <c r="J21" s="48">
        <v>0</v>
      </c>
      <c r="K21" s="183" t="s">
        <v>219</v>
      </c>
      <c r="L21" s="191">
        <v>3</v>
      </c>
      <c r="M21" s="92" t="str">
        <f t="shared" si="22"/>
        <v>С6</v>
      </c>
      <c r="N21" s="92" t="str">
        <f t="shared" si="23"/>
        <v>Трубопровод ГЖ</v>
      </c>
      <c r="O21" s="92" t="str">
        <f t="shared" si="24"/>
        <v>Частичное-ликвидация</v>
      </c>
      <c r="P21" s="92" t="s">
        <v>86</v>
      </c>
      <c r="Q21" s="92" t="s">
        <v>86</v>
      </c>
      <c r="R21" s="92" t="s">
        <v>86</v>
      </c>
      <c r="S21" s="92" t="s">
        <v>86</v>
      </c>
      <c r="T21" s="92" t="s">
        <v>86</v>
      </c>
      <c r="U21" s="92" t="s">
        <v>86</v>
      </c>
      <c r="V21" s="92" t="s">
        <v>86</v>
      </c>
      <c r="W21" s="92" t="s">
        <v>86</v>
      </c>
      <c r="X21" s="92" t="s">
        <v>86</v>
      </c>
      <c r="Y21" s="92" t="s">
        <v>86</v>
      </c>
      <c r="Z21" s="92" t="s">
        <v>86</v>
      </c>
      <c r="AA21" s="92" t="s">
        <v>86</v>
      </c>
      <c r="AB21" s="92" t="s">
        <v>86</v>
      </c>
      <c r="AC21" s="92" t="s">
        <v>86</v>
      </c>
      <c r="AD21" s="92" t="s">
        <v>86</v>
      </c>
      <c r="AE21" s="92" t="s">
        <v>86</v>
      </c>
      <c r="AF21" s="92" t="s">
        <v>86</v>
      </c>
      <c r="AG21" s="92" t="s">
        <v>86</v>
      </c>
      <c r="AH21" s="92">
        <v>0</v>
      </c>
      <c r="AI21" s="92">
        <v>0</v>
      </c>
      <c r="AJ21" s="92">
        <f>0.1*$AJ$2</f>
        <v>7.5000000000000011E-2</v>
      </c>
      <c r="AK21" s="92">
        <f>AK16</f>
        <v>2.7E-2</v>
      </c>
      <c r="AL21" s="92">
        <f>ROUNDUP(AL16/3,0)</f>
        <v>1</v>
      </c>
      <c r="AM21" s="92"/>
      <c r="AN21" s="92"/>
      <c r="AO21" s="93">
        <f>AK21*I21*0.1+AJ21</f>
        <v>7.8543750000000009E-2</v>
      </c>
      <c r="AP21" s="93">
        <f t="shared" si="27"/>
        <v>7.854375000000002E-3</v>
      </c>
      <c r="AQ21" s="94">
        <f t="shared" si="28"/>
        <v>0</v>
      </c>
      <c r="AR21" s="94">
        <f t="shared" si="29"/>
        <v>2.1599531250000002E-2</v>
      </c>
      <c r="AS21" s="93">
        <f>1333*J20*POWER(10,-6)</f>
        <v>1.7495624999999998E-3</v>
      </c>
      <c r="AT21" s="94">
        <f t="shared" si="25"/>
        <v>0.10974721875000001</v>
      </c>
      <c r="AU21" s="95">
        <f t="shared" si="30"/>
        <v>0</v>
      </c>
      <c r="AV21" s="95">
        <f t="shared" si="31"/>
        <v>0</v>
      </c>
      <c r="AW21" s="95">
        <f t="shared" si="32"/>
        <v>8.3407886250000012E-6</v>
      </c>
    </row>
    <row r="22" spans="1:49" ht="17.25" thickBot="1" x14ac:dyDescent="0.35"/>
    <row r="23" spans="1:49" ht="18" customHeight="1" x14ac:dyDescent="0.3">
      <c r="A23" s="48" t="s">
        <v>20</v>
      </c>
      <c r="B23" s="171" t="s">
        <v>209</v>
      </c>
      <c r="C23" s="188" t="s">
        <v>210</v>
      </c>
      <c r="D23" s="49" t="s">
        <v>211</v>
      </c>
      <c r="E23" s="174">
        <v>1.0000000000000001E-5</v>
      </c>
      <c r="F23" s="171">
        <v>1</v>
      </c>
      <c r="G23" s="48">
        <v>0.2</v>
      </c>
      <c r="H23" s="50">
        <f>E23*F23*G23</f>
        <v>2.0000000000000003E-6</v>
      </c>
      <c r="I23" s="172">
        <v>1.2</v>
      </c>
      <c r="J23" s="177">
        <f>I23</f>
        <v>1.2</v>
      </c>
      <c r="K23" s="180" t="s">
        <v>203</v>
      </c>
      <c r="L23" s="185">
        <v>0</v>
      </c>
      <c r="M23" s="92" t="str">
        <f t="shared" ref="M23:M30" si="34">A23</f>
        <v>С1</v>
      </c>
      <c r="N23" s="92" t="str">
        <f t="shared" ref="N23:N30" si="35">B23</f>
        <v>Трубопровод газ</v>
      </c>
      <c r="O23" s="92" t="str">
        <f t="shared" ref="O23:O30" si="36">D23</f>
        <v>Полное-факел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1</v>
      </c>
      <c r="AI23" s="52">
        <v>2</v>
      </c>
      <c r="AJ23" s="173">
        <v>0.75</v>
      </c>
      <c r="AK23" s="173">
        <v>2.7E-2</v>
      </c>
      <c r="AL23" s="173">
        <v>3</v>
      </c>
      <c r="AM23" s="92"/>
      <c r="AN23" s="92"/>
      <c r="AO23" s="93">
        <f>AK23*I23+AJ23</f>
        <v>0.78239999999999998</v>
      </c>
      <c r="AP23" s="93">
        <f>0.1*AO23</f>
        <v>7.8240000000000004E-2</v>
      </c>
      <c r="AQ23" s="94">
        <f>AH23*3+0.25*AI23</f>
        <v>3.5</v>
      </c>
      <c r="AR23" s="94">
        <f>SUM(AO23:AQ23)/4</f>
        <v>1.09016</v>
      </c>
      <c r="AS23" s="93">
        <f>10068.2*J23*POWER(10,-6)</f>
        <v>1.208184E-2</v>
      </c>
      <c r="AT23" s="94">
        <f t="shared" ref="AT23:AT30" si="37">AS23+AR23+AQ23+AP23+AO23</f>
        <v>5.4628818399999997</v>
      </c>
      <c r="AU23" s="95">
        <f>AH23*H23</f>
        <v>2.0000000000000003E-6</v>
      </c>
      <c r="AV23" s="95">
        <f>H23*AI23</f>
        <v>4.0000000000000007E-6</v>
      </c>
      <c r="AW23" s="95">
        <f>H23*AT23</f>
        <v>1.0925763680000002E-5</v>
      </c>
    </row>
    <row r="24" spans="1:49" x14ac:dyDescent="0.3">
      <c r="A24" s="48" t="s">
        <v>21</v>
      </c>
      <c r="B24" s="48" t="str">
        <f>B23</f>
        <v>Трубопровод газ</v>
      </c>
      <c r="C24" s="188" t="s">
        <v>188</v>
      </c>
      <c r="D24" s="49" t="s">
        <v>64</v>
      </c>
      <c r="E24" s="175">
        <f>E23</f>
        <v>1.0000000000000001E-5</v>
      </c>
      <c r="F24" s="176">
        <f>F23</f>
        <v>1</v>
      </c>
      <c r="G24" s="48">
        <v>0.1152</v>
      </c>
      <c r="H24" s="50">
        <f t="shared" ref="H24:H30" si="38">E24*F24*G24</f>
        <v>1.1520000000000002E-6</v>
      </c>
      <c r="I24" s="170">
        <f>I23</f>
        <v>1.2</v>
      </c>
      <c r="J24" s="190">
        <f>I23</f>
        <v>1.2</v>
      </c>
      <c r="K24" s="182" t="s">
        <v>204</v>
      </c>
      <c r="L24" s="186">
        <v>2</v>
      </c>
      <c r="M24" s="92" t="str">
        <f t="shared" si="34"/>
        <v>С2</v>
      </c>
      <c r="N24" s="92" t="str">
        <f t="shared" si="35"/>
        <v>Трубопровод газ</v>
      </c>
      <c r="O24" s="92" t="str">
        <f t="shared" si="36"/>
        <v>Полное-взрыв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52">
        <v>2</v>
      </c>
      <c r="AI24" s="52">
        <v>2</v>
      </c>
      <c r="AJ24" s="92">
        <f>AJ23</f>
        <v>0.75</v>
      </c>
      <c r="AK24" s="92">
        <f>AK23</f>
        <v>2.7E-2</v>
      </c>
      <c r="AL24" s="92">
        <f>AL23</f>
        <v>3</v>
      </c>
      <c r="AM24" s="92"/>
      <c r="AN24" s="92"/>
      <c r="AO24" s="93">
        <f>AK24*I24+AJ24</f>
        <v>0.78239999999999998</v>
      </c>
      <c r="AP24" s="93">
        <f t="shared" ref="AP24:AP30" si="39">0.1*AO24</f>
        <v>7.8240000000000004E-2</v>
      </c>
      <c r="AQ24" s="94">
        <f t="shared" ref="AQ24:AQ30" si="40">AH24*3+0.25*AI24</f>
        <v>6.5</v>
      </c>
      <c r="AR24" s="94">
        <f t="shared" ref="AR24:AR30" si="41">SUM(AO24:AQ24)/4</f>
        <v>1.84016</v>
      </c>
      <c r="AS24" s="93">
        <f>10068.2*J24*POWER(10,-6)*10</f>
        <v>0.12081839999999999</v>
      </c>
      <c r="AT24" s="94">
        <f t="shared" si="37"/>
        <v>9.3216183999999984</v>
      </c>
      <c r="AU24" s="95">
        <f t="shared" ref="AU24:AU30" si="42">AH24*H24</f>
        <v>2.3040000000000003E-6</v>
      </c>
      <c r="AV24" s="95">
        <f t="shared" ref="AV24:AV30" si="43">H24*AI24</f>
        <v>2.3040000000000003E-6</v>
      </c>
      <c r="AW24" s="95">
        <f t="shared" ref="AW24:AW30" si="44">H24*AT24</f>
        <v>1.0738504396799999E-5</v>
      </c>
    </row>
    <row r="25" spans="1:49" x14ac:dyDescent="0.3">
      <c r="A25" s="48" t="s">
        <v>22</v>
      </c>
      <c r="B25" s="48" t="str">
        <f>B23</f>
        <v>Трубопровод газ</v>
      </c>
      <c r="C25" s="188" t="s">
        <v>212</v>
      </c>
      <c r="D25" s="49" t="s">
        <v>213</v>
      </c>
      <c r="E25" s="175">
        <f>E23</f>
        <v>1.0000000000000001E-5</v>
      </c>
      <c r="F25" s="176">
        <f>F23</f>
        <v>1</v>
      </c>
      <c r="G25" s="48">
        <v>7.6799999999999993E-2</v>
      </c>
      <c r="H25" s="50">
        <f t="shared" ref="H25" si="45">E25*F25*G25</f>
        <v>7.6799999999999999E-7</v>
      </c>
      <c r="I25" s="170">
        <f>I23</f>
        <v>1.2</v>
      </c>
      <c r="J25" s="177">
        <f>I23</f>
        <v>1.2</v>
      </c>
      <c r="K25" s="182" t="s">
        <v>205</v>
      </c>
      <c r="L25" s="186">
        <v>0</v>
      </c>
      <c r="M25" s="92" t="str">
        <f t="shared" ref="M25" si="46">A25</f>
        <v>С3</v>
      </c>
      <c r="N25" s="92" t="str">
        <f t="shared" ref="N25" si="47">B25</f>
        <v>Трубопровод газ</v>
      </c>
      <c r="O25" s="92" t="str">
        <f t="shared" ref="O25" si="48">D25</f>
        <v>Полное-вспышка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0</v>
      </c>
      <c r="AJ25" s="92">
        <f>AJ23</f>
        <v>0.75</v>
      </c>
      <c r="AK25" s="92">
        <f>AK23</f>
        <v>2.7E-2</v>
      </c>
      <c r="AL25" s="92">
        <f>AL23</f>
        <v>3</v>
      </c>
      <c r="AM25" s="92"/>
      <c r="AN25" s="92"/>
      <c r="AO25" s="93">
        <f>AK25*I25*0.1+AJ25</f>
        <v>0.75324000000000002</v>
      </c>
      <c r="AP25" s="93">
        <f t="shared" ref="AP25" si="49">0.1*AO25</f>
        <v>7.5324000000000002E-2</v>
      </c>
      <c r="AQ25" s="94">
        <f t="shared" ref="AQ25" si="50">AH25*3+0.25*AI25</f>
        <v>0</v>
      </c>
      <c r="AR25" s="94">
        <f t="shared" ref="AR25" si="51">SUM(AO25:AQ25)/4</f>
        <v>0.20714100000000002</v>
      </c>
      <c r="AS25" s="93">
        <f>1333*J23*POWER(10,-6)</f>
        <v>1.5995999999999999E-3</v>
      </c>
      <c r="AT25" s="94">
        <f t="shared" ref="AT25" si="52">AS25+AR25+AQ25+AP25+AO25</f>
        <v>1.0373046000000001</v>
      </c>
      <c r="AU25" s="95">
        <f t="shared" si="42"/>
        <v>0</v>
      </c>
      <c r="AV25" s="95">
        <f t="shared" si="43"/>
        <v>0</v>
      </c>
      <c r="AW25" s="95">
        <f t="shared" si="44"/>
        <v>7.9664993280000006E-7</v>
      </c>
    </row>
    <row r="26" spans="1:49" x14ac:dyDescent="0.3">
      <c r="A26" s="48" t="s">
        <v>23</v>
      </c>
      <c r="B26" s="48" t="str">
        <f>B23</f>
        <v>Трубопровод газ</v>
      </c>
      <c r="C26" s="188" t="s">
        <v>189</v>
      </c>
      <c r="D26" s="49" t="s">
        <v>62</v>
      </c>
      <c r="E26" s="175">
        <f>E23</f>
        <v>1.0000000000000001E-5</v>
      </c>
      <c r="F26" s="176">
        <f>F23</f>
        <v>1</v>
      </c>
      <c r="G26" s="48">
        <v>0.60799999999999998</v>
      </c>
      <c r="H26" s="50">
        <f t="shared" si="38"/>
        <v>6.0800000000000002E-6</v>
      </c>
      <c r="I26" s="170">
        <f>I23</f>
        <v>1.2</v>
      </c>
      <c r="J26" s="179">
        <v>0</v>
      </c>
      <c r="K26" s="182" t="s">
        <v>207</v>
      </c>
      <c r="L26" s="186">
        <v>45390</v>
      </c>
      <c r="M26" s="92" t="str">
        <f t="shared" si="34"/>
        <v>С4</v>
      </c>
      <c r="N26" s="92" t="str">
        <f t="shared" si="35"/>
        <v>Трубопровод газ</v>
      </c>
      <c r="O26" s="92" t="str">
        <f t="shared" si="36"/>
        <v>Полное-ликвидация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0</v>
      </c>
      <c r="AJ26" s="92">
        <f>AJ23</f>
        <v>0.75</v>
      </c>
      <c r="AK26" s="92">
        <f>AK23</f>
        <v>2.7E-2</v>
      </c>
      <c r="AL26" s="92">
        <f>AL23</f>
        <v>3</v>
      </c>
      <c r="AM26" s="92"/>
      <c r="AN26" s="92"/>
      <c r="AO26" s="93">
        <f>AK26*I26*0.1+AJ26</f>
        <v>0.75324000000000002</v>
      </c>
      <c r="AP26" s="93">
        <f t="shared" si="39"/>
        <v>7.5324000000000002E-2</v>
      </c>
      <c r="AQ26" s="94">
        <f t="shared" si="40"/>
        <v>0</v>
      </c>
      <c r="AR26" s="94">
        <f t="shared" si="41"/>
        <v>0.20714100000000002</v>
      </c>
      <c r="AS26" s="93">
        <f>1333*J24*POWER(10,-6)</f>
        <v>1.5995999999999999E-3</v>
      </c>
      <c r="AT26" s="94">
        <f t="shared" si="37"/>
        <v>1.0373046000000001</v>
      </c>
      <c r="AU26" s="95">
        <f t="shared" si="42"/>
        <v>0</v>
      </c>
      <c r="AV26" s="95">
        <f t="shared" si="43"/>
        <v>0</v>
      </c>
      <c r="AW26" s="95">
        <f t="shared" si="44"/>
        <v>6.3068119680000014E-6</v>
      </c>
    </row>
    <row r="27" spans="1:49" x14ac:dyDescent="0.3">
      <c r="A27" s="48" t="s">
        <v>24</v>
      </c>
      <c r="B27" s="48" t="str">
        <f>B23</f>
        <v>Трубопровод газ</v>
      </c>
      <c r="C27" s="188" t="s">
        <v>214</v>
      </c>
      <c r="D27" s="49" t="s">
        <v>215</v>
      </c>
      <c r="E27" s="174">
        <v>1E-4</v>
      </c>
      <c r="F27" s="176">
        <f>F23</f>
        <v>1</v>
      </c>
      <c r="G27" s="48">
        <v>3.5000000000000003E-2</v>
      </c>
      <c r="H27" s="50">
        <f t="shared" si="38"/>
        <v>3.5000000000000004E-6</v>
      </c>
      <c r="I27" s="170">
        <f>0.15*I23</f>
        <v>0.18</v>
      </c>
      <c r="J27" s="177">
        <f>I27</f>
        <v>0.18</v>
      </c>
      <c r="K27" s="182" t="s">
        <v>208</v>
      </c>
      <c r="L27" s="186">
        <v>3</v>
      </c>
      <c r="M27" s="92" t="str">
        <f t="shared" si="34"/>
        <v>С5</v>
      </c>
      <c r="N27" s="92" t="str">
        <f t="shared" si="35"/>
        <v>Трубопровод газ</v>
      </c>
      <c r="O27" s="92" t="str">
        <f t="shared" si="36"/>
        <v>Частичное-факел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2</v>
      </c>
      <c r="AJ27" s="92">
        <f>0.1*$AJ$2</f>
        <v>7.5000000000000011E-2</v>
      </c>
      <c r="AK27" s="92">
        <f>AK23</f>
        <v>2.7E-2</v>
      </c>
      <c r="AL27" s="92">
        <f>ROUNDUP(AL23/3,0)</f>
        <v>1</v>
      </c>
      <c r="AM27" s="92"/>
      <c r="AN27" s="92"/>
      <c r="AO27" s="93">
        <f>AK27*I27+AJ27</f>
        <v>7.9860000000000014E-2</v>
      </c>
      <c r="AP27" s="93">
        <f t="shared" si="39"/>
        <v>7.9860000000000018E-3</v>
      </c>
      <c r="AQ27" s="94">
        <f t="shared" si="40"/>
        <v>0.5</v>
      </c>
      <c r="AR27" s="94">
        <f t="shared" si="41"/>
        <v>0.14696149999999999</v>
      </c>
      <c r="AS27" s="93">
        <f>10068.2*J27*POWER(10,-6)</f>
        <v>1.812276E-3</v>
      </c>
      <c r="AT27" s="94">
        <f t="shared" si="37"/>
        <v>0.73661977600000006</v>
      </c>
      <c r="AU27" s="95">
        <f t="shared" si="42"/>
        <v>0</v>
      </c>
      <c r="AV27" s="95">
        <f t="shared" si="43"/>
        <v>7.0000000000000007E-6</v>
      </c>
      <c r="AW27" s="95">
        <f t="shared" si="44"/>
        <v>2.5781692160000003E-6</v>
      </c>
    </row>
    <row r="28" spans="1:49" x14ac:dyDescent="0.3">
      <c r="A28" s="48" t="s">
        <v>25</v>
      </c>
      <c r="B28" s="48" t="str">
        <f>B23</f>
        <v>Трубопровод газ</v>
      </c>
      <c r="C28" s="188" t="s">
        <v>216</v>
      </c>
      <c r="D28" s="49" t="s">
        <v>217</v>
      </c>
      <c r="E28" s="175">
        <f>E27</f>
        <v>1E-4</v>
      </c>
      <c r="F28" s="176">
        <v>1</v>
      </c>
      <c r="G28" s="48">
        <v>8.3000000000000001E-3</v>
      </c>
      <c r="H28" s="50">
        <f t="shared" ref="H28" si="53">E28*F28*G28</f>
        <v>8.300000000000001E-7</v>
      </c>
      <c r="I28" s="170">
        <f>I27</f>
        <v>0.18</v>
      </c>
      <c r="J28" s="177">
        <f>J24*0.15</f>
        <v>0.18</v>
      </c>
      <c r="K28" s="181" t="s">
        <v>219</v>
      </c>
      <c r="L28" s="241">
        <v>4</v>
      </c>
      <c r="M28" s="92" t="str">
        <f t="shared" ref="M28" si="54">A28</f>
        <v>С6</v>
      </c>
      <c r="N28" s="92" t="str">
        <f t="shared" ref="N28" si="55">B28</f>
        <v>Трубопровод газ</v>
      </c>
      <c r="O28" s="92" t="str">
        <f t="shared" ref="O28" si="56">D28</f>
        <v>Частичное-взрыв</v>
      </c>
      <c r="P28" s="92" t="s">
        <v>86</v>
      </c>
      <c r="Q28" s="92" t="s">
        <v>86</v>
      </c>
      <c r="R28" s="92" t="s">
        <v>86</v>
      </c>
      <c r="S28" s="92" t="s">
        <v>86</v>
      </c>
      <c r="T28" s="92" t="s">
        <v>86</v>
      </c>
      <c r="U28" s="92" t="s">
        <v>86</v>
      </c>
      <c r="V28" s="92" t="s">
        <v>86</v>
      </c>
      <c r="W28" s="92" t="s">
        <v>86</v>
      </c>
      <c r="X28" s="92" t="s">
        <v>86</v>
      </c>
      <c r="Y28" s="92" t="s">
        <v>86</v>
      </c>
      <c r="Z28" s="92" t="s">
        <v>86</v>
      </c>
      <c r="AA28" s="92" t="s">
        <v>86</v>
      </c>
      <c r="AB28" s="92" t="s">
        <v>86</v>
      </c>
      <c r="AC28" s="92" t="s">
        <v>86</v>
      </c>
      <c r="AD28" s="92" t="s">
        <v>86</v>
      </c>
      <c r="AE28" s="92" t="s">
        <v>86</v>
      </c>
      <c r="AF28" s="92" t="s">
        <v>86</v>
      </c>
      <c r="AG28" s="92" t="s">
        <v>86</v>
      </c>
      <c r="AH28" s="92">
        <v>0</v>
      </c>
      <c r="AI28" s="92">
        <v>1</v>
      </c>
      <c r="AJ28" s="92">
        <f>0.1*$AJ$2</f>
        <v>7.5000000000000011E-2</v>
      </c>
      <c r="AK28" s="92">
        <f>AK23</f>
        <v>2.7E-2</v>
      </c>
      <c r="AL28" s="92">
        <f>AL27</f>
        <v>1</v>
      </c>
      <c r="AM28" s="92"/>
      <c r="AN28" s="92"/>
      <c r="AO28" s="93">
        <f t="shared" ref="AO28" si="57">AK28*I28+AJ28</f>
        <v>7.9860000000000014E-2</v>
      </c>
      <c r="AP28" s="93">
        <f t="shared" ref="AP28" si="58">0.1*AO28</f>
        <v>7.9860000000000018E-3</v>
      </c>
      <c r="AQ28" s="94">
        <f t="shared" ref="AQ28" si="59">AH28*3+0.25*AI28</f>
        <v>0.25</v>
      </c>
      <c r="AR28" s="94">
        <f t="shared" ref="AR28" si="60">SUM(AO28:AQ28)/4</f>
        <v>8.4461500000000009E-2</v>
      </c>
      <c r="AS28" s="93">
        <f>10068.2*J28*POWER(10,-6)*10</f>
        <v>1.8122760000000002E-2</v>
      </c>
      <c r="AT28" s="94">
        <f t="shared" ref="AT28" si="61">AS28+AR28+AQ28+AP28+AO28</f>
        <v>0.44043025999999996</v>
      </c>
      <c r="AU28" s="95">
        <f t="shared" si="42"/>
        <v>0</v>
      </c>
      <c r="AV28" s="95">
        <f t="shared" si="43"/>
        <v>8.300000000000001E-7</v>
      </c>
      <c r="AW28" s="95">
        <f t="shared" si="44"/>
        <v>3.6555711580000003E-7</v>
      </c>
    </row>
    <row r="29" spans="1:49" x14ac:dyDescent="0.3">
      <c r="A29" s="48" t="s">
        <v>238</v>
      </c>
      <c r="B29" s="48" t="str">
        <f>B23</f>
        <v>Трубопровод газ</v>
      </c>
      <c r="C29" s="188" t="s">
        <v>191</v>
      </c>
      <c r="D29" s="49" t="s">
        <v>193</v>
      </c>
      <c r="E29" s="175">
        <f>E27</f>
        <v>1E-4</v>
      </c>
      <c r="F29" s="176">
        <f>F23</f>
        <v>1</v>
      </c>
      <c r="G29" s="48">
        <v>2.64E-2</v>
      </c>
      <c r="H29" s="50">
        <f t="shared" si="38"/>
        <v>2.6400000000000001E-6</v>
      </c>
      <c r="I29" s="170">
        <f>0.15*I23</f>
        <v>0.18</v>
      </c>
      <c r="J29" s="177">
        <f>J25*0.15</f>
        <v>0.18</v>
      </c>
      <c r="K29" s="182"/>
      <c r="L29" s="186"/>
      <c r="M29" s="92" t="str">
        <f t="shared" si="34"/>
        <v>С7</v>
      </c>
      <c r="N29" s="92" t="str">
        <f t="shared" si="35"/>
        <v>Трубопровод газ</v>
      </c>
      <c r="O29" s="92" t="str">
        <f t="shared" si="36"/>
        <v>Частичное-пожар-вспышка</v>
      </c>
      <c r="P29" s="92" t="s">
        <v>86</v>
      </c>
      <c r="Q29" s="92" t="s">
        <v>86</v>
      </c>
      <c r="R29" s="92" t="s">
        <v>86</v>
      </c>
      <c r="S29" s="92" t="s">
        <v>86</v>
      </c>
      <c r="T29" s="92" t="s">
        <v>86</v>
      </c>
      <c r="U29" s="92" t="s">
        <v>86</v>
      </c>
      <c r="V29" s="92" t="s">
        <v>86</v>
      </c>
      <c r="W29" s="92" t="s">
        <v>86</v>
      </c>
      <c r="X29" s="92" t="s">
        <v>86</v>
      </c>
      <c r="Y29" s="92" t="s">
        <v>86</v>
      </c>
      <c r="Z29" s="92" t="s">
        <v>86</v>
      </c>
      <c r="AA29" s="92" t="s">
        <v>86</v>
      </c>
      <c r="AB29" s="92" t="s">
        <v>86</v>
      </c>
      <c r="AC29" s="92" t="s">
        <v>86</v>
      </c>
      <c r="AD29" s="92" t="s">
        <v>86</v>
      </c>
      <c r="AE29" s="92" t="s">
        <v>86</v>
      </c>
      <c r="AF29" s="92" t="s">
        <v>86</v>
      </c>
      <c r="AG29" s="92" t="s">
        <v>86</v>
      </c>
      <c r="AH29" s="92">
        <v>0</v>
      </c>
      <c r="AI29" s="92">
        <v>1</v>
      </c>
      <c r="AJ29" s="92">
        <f>0.1*$AJ$2</f>
        <v>7.5000000000000011E-2</v>
      </c>
      <c r="AK29" s="92">
        <f>AK23</f>
        <v>2.7E-2</v>
      </c>
      <c r="AL29" s="92">
        <f>ROUNDUP(AL23/3,0)</f>
        <v>1</v>
      </c>
      <c r="AM29" s="92"/>
      <c r="AN29" s="92"/>
      <c r="AO29" s="93">
        <f t="shared" ref="AO29" si="62">AK29*I29+AJ29</f>
        <v>7.9860000000000014E-2</v>
      </c>
      <c r="AP29" s="93">
        <f t="shared" si="39"/>
        <v>7.9860000000000018E-3</v>
      </c>
      <c r="AQ29" s="94">
        <f t="shared" si="40"/>
        <v>0.25</v>
      </c>
      <c r="AR29" s="94">
        <f t="shared" si="41"/>
        <v>8.4461500000000009E-2</v>
      </c>
      <c r="AS29" s="93">
        <f>10068.2*J29*POWER(10,-6)*10</f>
        <v>1.8122760000000002E-2</v>
      </c>
      <c r="AT29" s="94">
        <f t="shared" si="37"/>
        <v>0.44043025999999996</v>
      </c>
      <c r="AU29" s="95">
        <f t="shared" si="42"/>
        <v>0</v>
      </c>
      <c r="AV29" s="95">
        <f t="shared" si="43"/>
        <v>2.6400000000000001E-6</v>
      </c>
      <c r="AW29" s="95">
        <f t="shared" si="44"/>
        <v>1.1627358863999999E-6</v>
      </c>
    </row>
    <row r="30" spans="1:49" ht="17.25" thickBot="1" x14ac:dyDescent="0.35">
      <c r="A30" s="48" t="s">
        <v>239</v>
      </c>
      <c r="B30" s="48" t="str">
        <f>B23</f>
        <v>Трубопровод газ</v>
      </c>
      <c r="C30" s="188" t="s">
        <v>192</v>
      </c>
      <c r="D30" s="49" t="s">
        <v>63</v>
      </c>
      <c r="E30" s="175">
        <f>E27</f>
        <v>1E-4</v>
      </c>
      <c r="F30" s="176">
        <f>F23</f>
        <v>1</v>
      </c>
      <c r="G30" s="48">
        <v>0.93030000000000002</v>
      </c>
      <c r="H30" s="50">
        <f t="shared" si="38"/>
        <v>9.3030000000000009E-5</v>
      </c>
      <c r="I30" s="170">
        <f>0.15*I23</f>
        <v>0.18</v>
      </c>
      <c r="J30" s="179">
        <v>0</v>
      </c>
      <c r="K30" s="183"/>
      <c r="L30" s="184"/>
      <c r="M30" s="92" t="str">
        <f t="shared" si="34"/>
        <v>С8</v>
      </c>
      <c r="N30" s="92" t="str">
        <f t="shared" si="35"/>
        <v>Трубопровод газ</v>
      </c>
      <c r="O30" s="92" t="str">
        <f t="shared" si="36"/>
        <v>Частичное-ликвидация</v>
      </c>
      <c r="P30" s="92" t="s">
        <v>86</v>
      </c>
      <c r="Q30" s="92" t="s">
        <v>86</v>
      </c>
      <c r="R30" s="92" t="s">
        <v>86</v>
      </c>
      <c r="S30" s="92" t="s">
        <v>86</v>
      </c>
      <c r="T30" s="92" t="s">
        <v>86</v>
      </c>
      <c r="U30" s="92" t="s">
        <v>86</v>
      </c>
      <c r="V30" s="92" t="s">
        <v>86</v>
      </c>
      <c r="W30" s="92" t="s">
        <v>86</v>
      </c>
      <c r="X30" s="92" t="s">
        <v>86</v>
      </c>
      <c r="Y30" s="92" t="s">
        <v>86</v>
      </c>
      <c r="Z30" s="92" t="s">
        <v>86</v>
      </c>
      <c r="AA30" s="92" t="s">
        <v>86</v>
      </c>
      <c r="AB30" s="92" t="s">
        <v>86</v>
      </c>
      <c r="AC30" s="92" t="s">
        <v>86</v>
      </c>
      <c r="AD30" s="92" t="s">
        <v>86</v>
      </c>
      <c r="AE30" s="92" t="s">
        <v>86</v>
      </c>
      <c r="AF30" s="92" t="s">
        <v>86</v>
      </c>
      <c r="AG30" s="92" t="s">
        <v>86</v>
      </c>
      <c r="AH30" s="92">
        <v>0</v>
      </c>
      <c r="AI30" s="92">
        <v>0</v>
      </c>
      <c r="AJ30" s="92">
        <f>0.1*$AJ$2</f>
        <v>7.5000000000000011E-2</v>
      </c>
      <c r="AK30" s="92">
        <f>AK23</f>
        <v>2.7E-2</v>
      </c>
      <c r="AL30" s="92">
        <f>ROUNDUP(AL23/3,0)</f>
        <v>1</v>
      </c>
      <c r="AM30" s="92"/>
      <c r="AN30" s="92"/>
      <c r="AO30" s="93">
        <f>AK30*I30*0.1+AJ30</f>
        <v>7.5486000000000011E-2</v>
      </c>
      <c r="AP30" s="93">
        <f t="shared" si="39"/>
        <v>7.5486000000000017E-3</v>
      </c>
      <c r="AQ30" s="94">
        <f t="shared" si="40"/>
        <v>0</v>
      </c>
      <c r="AR30" s="94">
        <f t="shared" si="41"/>
        <v>2.0758650000000003E-2</v>
      </c>
      <c r="AS30" s="93">
        <f>1333*J29*POWER(10,-6)</f>
        <v>2.3993999999999998E-4</v>
      </c>
      <c r="AT30" s="94">
        <f t="shared" si="37"/>
        <v>0.10403319000000003</v>
      </c>
      <c r="AU30" s="95">
        <f t="shared" si="42"/>
        <v>0</v>
      </c>
      <c r="AV30" s="95">
        <f t="shared" si="43"/>
        <v>0</v>
      </c>
      <c r="AW30" s="95">
        <f t="shared" si="44"/>
        <v>9.6782076657000025E-6</v>
      </c>
    </row>
    <row r="31" spans="1:49" ht="17.25" thickBot="1" x14ac:dyDescent="0.35"/>
    <row r="32" spans="1:49" ht="18" customHeight="1" x14ac:dyDescent="0.3">
      <c r="A32" s="48" t="s">
        <v>20</v>
      </c>
      <c r="B32" s="171" t="s">
        <v>220</v>
      </c>
      <c r="C32" s="188" t="s">
        <v>210</v>
      </c>
      <c r="D32" s="49" t="s">
        <v>211</v>
      </c>
      <c r="E32" s="174">
        <v>1.0000000000000001E-5</v>
      </c>
      <c r="F32" s="171">
        <v>1</v>
      </c>
      <c r="G32" s="48">
        <v>0.2</v>
      </c>
      <c r="H32" s="50">
        <f>E32*F32*G32</f>
        <v>2.0000000000000003E-6</v>
      </c>
      <c r="I32" s="172">
        <v>1.2</v>
      </c>
      <c r="J32" s="177">
        <f>I32</f>
        <v>1.2</v>
      </c>
      <c r="K32" s="180" t="s">
        <v>203</v>
      </c>
      <c r="L32" s="185">
        <v>0</v>
      </c>
      <c r="M32" s="92" t="str">
        <f t="shared" ref="M32:M39" si="63">A32</f>
        <v>С1</v>
      </c>
      <c r="N32" s="92" t="str">
        <f t="shared" ref="N32:N39" si="64">B32</f>
        <v>Трубопровод газ+токси</v>
      </c>
      <c r="O32" s="92" t="str">
        <f t="shared" ref="O32:O39" si="65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3">
        <v>0.75</v>
      </c>
      <c r="AK32" s="173">
        <v>2.7E-2</v>
      </c>
      <c r="AL32" s="173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66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газ+токси</v>
      </c>
      <c r="C33" s="188" t="s">
        <v>188</v>
      </c>
      <c r="D33" s="49" t="s">
        <v>64</v>
      </c>
      <c r="E33" s="175">
        <f>E32</f>
        <v>1.0000000000000001E-5</v>
      </c>
      <c r="F33" s="176">
        <f>F32</f>
        <v>1</v>
      </c>
      <c r="G33" s="48">
        <v>0.1152</v>
      </c>
      <c r="H33" s="50">
        <f t="shared" ref="H33:H39" si="67">E33*F33*G33</f>
        <v>1.1520000000000002E-6</v>
      </c>
      <c r="I33" s="170">
        <f>I32</f>
        <v>1.2</v>
      </c>
      <c r="J33" s="190">
        <f>I32</f>
        <v>1.2</v>
      </c>
      <c r="K33" s="182" t="s">
        <v>204</v>
      </c>
      <c r="L33" s="186">
        <v>2</v>
      </c>
      <c r="M33" s="92" t="str">
        <f t="shared" si="63"/>
        <v>С2</v>
      </c>
      <c r="N33" s="92" t="str">
        <f t="shared" si="64"/>
        <v>Трубопровод газ+токси</v>
      </c>
      <c r="O33" s="92" t="str">
        <f t="shared" si="65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68">0.1*AO33</f>
        <v>7.8240000000000004E-2</v>
      </c>
      <c r="AQ33" s="94">
        <f t="shared" ref="AQ33:AQ39" si="69">AH33*3+0.25*AI33</f>
        <v>6.5</v>
      </c>
      <c r="AR33" s="94">
        <f t="shared" ref="AR33:AR39" si="70">SUM(AO33:AQ33)/4</f>
        <v>1.84016</v>
      </c>
      <c r="AS33" s="93">
        <f>10068.2*J33*POWER(10,-6)*10</f>
        <v>0.12081839999999999</v>
      </c>
      <c r="AT33" s="94">
        <f t="shared" si="66"/>
        <v>9.3216183999999984</v>
      </c>
      <c r="AU33" s="95">
        <f t="shared" ref="AU33:AU39" si="71">AH33*H33</f>
        <v>2.3040000000000003E-6</v>
      </c>
      <c r="AV33" s="95">
        <f t="shared" ref="AV33:AV39" si="72">H33*AI33</f>
        <v>2.3040000000000003E-6</v>
      </c>
      <c r="AW33" s="95">
        <f t="shared" ref="AW33:AW39" si="73">H33*AT33</f>
        <v>1.0738504396799999E-5</v>
      </c>
    </row>
    <row r="34" spans="1:49" x14ac:dyDescent="0.3">
      <c r="A34" s="48" t="s">
        <v>22</v>
      </c>
      <c r="B34" s="48" t="str">
        <f>B32</f>
        <v>Трубопровод газ+токси</v>
      </c>
      <c r="C34" s="188" t="s">
        <v>212</v>
      </c>
      <c r="D34" s="49" t="s">
        <v>213</v>
      </c>
      <c r="E34" s="175">
        <f>E32</f>
        <v>1.0000000000000001E-5</v>
      </c>
      <c r="F34" s="176">
        <f>F32</f>
        <v>1</v>
      </c>
      <c r="G34" s="48">
        <v>7.6799999999999993E-2</v>
      </c>
      <c r="H34" s="50">
        <f t="shared" si="67"/>
        <v>7.6799999999999999E-7</v>
      </c>
      <c r="I34" s="170">
        <f>I32</f>
        <v>1.2</v>
      </c>
      <c r="J34" s="177">
        <f>I32</f>
        <v>1.2</v>
      </c>
      <c r="K34" s="182" t="s">
        <v>205</v>
      </c>
      <c r="L34" s="186">
        <v>0</v>
      </c>
      <c r="M34" s="92" t="str">
        <f t="shared" si="63"/>
        <v>С3</v>
      </c>
      <c r="N34" s="92" t="str">
        <f t="shared" si="64"/>
        <v>Трубопровод газ+токси</v>
      </c>
      <c r="O34" s="92" t="str">
        <f t="shared" si="65"/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si="68"/>
        <v>7.5324000000000002E-2</v>
      </c>
      <c r="AQ34" s="94">
        <f t="shared" si="69"/>
        <v>0</v>
      </c>
      <c r="AR34" s="94">
        <f t="shared" si="70"/>
        <v>0.20714100000000002</v>
      </c>
      <c r="AS34" s="93">
        <f>1333*J32*POWER(10,-6)</f>
        <v>1.5995999999999999E-3</v>
      </c>
      <c r="AT34" s="94">
        <f t="shared" si="66"/>
        <v>1.0373046000000001</v>
      </c>
      <c r="AU34" s="95">
        <f t="shared" si="71"/>
        <v>0</v>
      </c>
      <c r="AV34" s="95">
        <f t="shared" si="72"/>
        <v>0</v>
      </c>
      <c r="AW34" s="95">
        <f t="shared" si="73"/>
        <v>7.9664993280000006E-7</v>
      </c>
    </row>
    <row r="35" spans="1:49" x14ac:dyDescent="0.3">
      <c r="A35" s="48" t="s">
        <v>23</v>
      </c>
      <c r="B35" s="48" t="str">
        <f>B32</f>
        <v>Трубопровод газ+токси</v>
      </c>
      <c r="C35" s="188" t="s">
        <v>197</v>
      </c>
      <c r="D35" s="49" t="s">
        <v>199</v>
      </c>
      <c r="E35" s="175">
        <f>E32</f>
        <v>1.0000000000000001E-5</v>
      </c>
      <c r="F35" s="176">
        <f>F32</f>
        <v>1</v>
      </c>
      <c r="G35" s="48">
        <v>0.60799999999999998</v>
      </c>
      <c r="H35" s="50">
        <f t="shared" si="67"/>
        <v>6.0800000000000002E-6</v>
      </c>
      <c r="I35" s="170">
        <f>I32</f>
        <v>1.2</v>
      </c>
      <c r="J35" s="179">
        <v>0</v>
      </c>
      <c r="K35" s="182" t="s">
        <v>207</v>
      </c>
      <c r="L35" s="186">
        <v>45390</v>
      </c>
      <c r="M35" s="92" t="str">
        <f t="shared" si="63"/>
        <v>С4</v>
      </c>
      <c r="N35" s="92" t="str">
        <f t="shared" si="64"/>
        <v>Трубопровод газ+токси</v>
      </c>
      <c r="O35" s="92" t="str">
        <f t="shared" si="65"/>
        <v>Полное-токси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1</v>
      </c>
      <c r="AI35" s="92">
        <v>1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68"/>
        <v>7.5324000000000002E-2</v>
      </c>
      <c r="AQ35" s="94">
        <f t="shared" si="69"/>
        <v>3.25</v>
      </c>
      <c r="AR35" s="94">
        <f t="shared" si="70"/>
        <v>1.019641</v>
      </c>
      <c r="AS35" s="93">
        <f>1333*J33*POWER(10,-6)</f>
        <v>1.5995999999999999E-3</v>
      </c>
      <c r="AT35" s="94">
        <f t="shared" si="66"/>
        <v>5.0998046000000006</v>
      </c>
      <c r="AU35" s="95">
        <f t="shared" si="71"/>
        <v>6.0800000000000002E-6</v>
      </c>
      <c r="AV35" s="95">
        <f t="shared" si="72"/>
        <v>6.0800000000000002E-6</v>
      </c>
      <c r="AW35" s="95">
        <f t="shared" si="73"/>
        <v>3.1006811968000005E-5</v>
      </c>
    </row>
    <row r="36" spans="1:49" x14ac:dyDescent="0.3">
      <c r="A36" s="48" t="s">
        <v>24</v>
      </c>
      <c r="B36" s="48" t="str">
        <f>B32</f>
        <v>Трубопровод газ+токси</v>
      </c>
      <c r="C36" s="188" t="s">
        <v>214</v>
      </c>
      <c r="D36" s="49" t="s">
        <v>215</v>
      </c>
      <c r="E36" s="174">
        <v>1E-4</v>
      </c>
      <c r="F36" s="176">
        <f>F32</f>
        <v>1</v>
      </c>
      <c r="G36" s="48">
        <v>3.5000000000000003E-2</v>
      </c>
      <c r="H36" s="50">
        <f t="shared" si="67"/>
        <v>3.5000000000000004E-6</v>
      </c>
      <c r="I36" s="170">
        <f>0.15*I32</f>
        <v>0.18</v>
      </c>
      <c r="J36" s="177">
        <f>I36</f>
        <v>0.18</v>
      </c>
      <c r="K36" s="182" t="s">
        <v>208</v>
      </c>
      <c r="L36" s="186">
        <v>3</v>
      </c>
      <c r="M36" s="92" t="str">
        <f t="shared" si="63"/>
        <v>С5</v>
      </c>
      <c r="N36" s="92" t="str">
        <f t="shared" si="64"/>
        <v>Трубопровод газ+токси</v>
      </c>
      <c r="O36" s="92" t="str">
        <f t="shared" si="65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68"/>
        <v>7.9860000000000018E-3</v>
      </c>
      <c r="AQ36" s="94">
        <f t="shared" si="69"/>
        <v>0.5</v>
      </c>
      <c r="AR36" s="94">
        <f t="shared" si="70"/>
        <v>0.14696149999999999</v>
      </c>
      <c r="AS36" s="93">
        <f>10068.2*J36*POWER(10,-6)</f>
        <v>1.812276E-3</v>
      </c>
      <c r="AT36" s="94">
        <f t="shared" si="66"/>
        <v>0.73661977600000006</v>
      </c>
      <c r="AU36" s="95">
        <f t="shared" si="71"/>
        <v>0</v>
      </c>
      <c r="AV36" s="95">
        <f t="shared" si="72"/>
        <v>7.0000000000000007E-6</v>
      </c>
      <c r="AW36" s="95">
        <f t="shared" si="73"/>
        <v>2.5781692160000003E-6</v>
      </c>
    </row>
    <row r="37" spans="1:49" x14ac:dyDescent="0.3">
      <c r="A37" s="48" t="s">
        <v>25</v>
      </c>
      <c r="B37" s="48" t="str">
        <f>B32</f>
        <v>Трубопровод газ+токси</v>
      </c>
      <c r="C37" s="188" t="s">
        <v>216</v>
      </c>
      <c r="D37" s="49" t="s">
        <v>217</v>
      </c>
      <c r="E37" s="175">
        <f>E36</f>
        <v>1E-4</v>
      </c>
      <c r="F37" s="176">
        <v>1</v>
      </c>
      <c r="G37" s="48">
        <v>8.3000000000000001E-3</v>
      </c>
      <c r="H37" s="50">
        <f t="shared" si="67"/>
        <v>8.300000000000001E-7</v>
      </c>
      <c r="I37" s="170">
        <f>I36</f>
        <v>0.18</v>
      </c>
      <c r="J37" s="177">
        <f>J33*0.15</f>
        <v>0.18</v>
      </c>
      <c r="K37" s="181" t="s">
        <v>219</v>
      </c>
      <c r="L37" s="241">
        <v>5</v>
      </c>
      <c r="M37" s="92" t="str">
        <f t="shared" si="63"/>
        <v>С6</v>
      </c>
      <c r="N37" s="92" t="str">
        <f t="shared" si="64"/>
        <v>Трубопровод газ+токси</v>
      </c>
      <c r="O37" s="92" t="str">
        <f t="shared" si="65"/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2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:AO38" si="74">AK37*I37+AJ37</f>
        <v>7.9860000000000014E-2</v>
      </c>
      <c r="AP37" s="93">
        <f t="shared" si="68"/>
        <v>7.9860000000000018E-3</v>
      </c>
      <c r="AQ37" s="94">
        <f t="shared" si="69"/>
        <v>0.5</v>
      </c>
      <c r="AR37" s="94">
        <f t="shared" si="70"/>
        <v>0.14696149999999999</v>
      </c>
      <c r="AS37" s="93">
        <f>10068.2*J37*POWER(10,-6)*10</f>
        <v>1.8122760000000002E-2</v>
      </c>
      <c r="AT37" s="94">
        <f t="shared" si="66"/>
        <v>0.75293026000000007</v>
      </c>
      <c r="AU37" s="95">
        <f t="shared" si="71"/>
        <v>0</v>
      </c>
      <c r="AV37" s="95">
        <f t="shared" si="72"/>
        <v>1.6600000000000002E-6</v>
      </c>
      <c r="AW37" s="95">
        <f t="shared" si="73"/>
        <v>6.2493211580000014E-7</v>
      </c>
    </row>
    <row r="38" spans="1:49" x14ac:dyDescent="0.3">
      <c r="A38" s="48" t="s">
        <v>238</v>
      </c>
      <c r="B38" s="48" t="str">
        <f>B32</f>
        <v>Трубопровод газ+токси</v>
      </c>
      <c r="C38" s="188" t="s">
        <v>191</v>
      </c>
      <c r="D38" s="49" t="s">
        <v>193</v>
      </c>
      <c r="E38" s="175">
        <f>E36</f>
        <v>1E-4</v>
      </c>
      <c r="F38" s="176">
        <f>F32</f>
        <v>1</v>
      </c>
      <c r="G38" s="48">
        <v>2.64E-2</v>
      </c>
      <c r="H38" s="50">
        <f t="shared" si="67"/>
        <v>2.6400000000000001E-6</v>
      </c>
      <c r="I38" s="170">
        <f>0.15*I32</f>
        <v>0.18</v>
      </c>
      <c r="J38" s="177">
        <f>J34*0.15</f>
        <v>0.18</v>
      </c>
      <c r="K38" s="182"/>
      <c r="L38" s="186"/>
      <c r="M38" s="92" t="str">
        <f t="shared" si="63"/>
        <v>С7</v>
      </c>
      <c r="N38" s="92" t="str">
        <f t="shared" si="64"/>
        <v>Трубопровод газ+токси</v>
      </c>
      <c r="O38" s="92" t="str">
        <f t="shared" si="65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si="74"/>
        <v>7.9860000000000014E-2</v>
      </c>
      <c r="AP38" s="93">
        <f t="shared" si="68"/>
        <v>7.9860000000000018E-3</v>
      </c>
      <c r="AQ38" s="94">
        <f t="shared" si="69"/>
        <v>0.25</v>
      </c>
      <c r="AR38" s="94">
        <f t="shared" si="70"/>
        <v>8.4461500000000009E-2</v>
      </c>
      <c r="AS38" s="93">
        <f>10068.2*J38*POWER(10,-6)*10</f>
        <v>1.8122760000000002E-2</v>
      </c>
      <c r="AT38" s="94">
        <f t="shared" si="66"/>
        <v>0.44043025999999996</v>
      </c>
      <c r="AU38" s="95">
        <f t="shared" si="71"/>
        <v>0</v>
      </c>
      <c r="AV38" s="95">
        <f t="shared" si="72"/>
        <v>2.6400000000000001E-6</v>
      </c>
      <c r="AW38" s="95">
        <f t="shared" si="73"/>
        <v>1.1627358863999999E-6</v>
      </c>
    </row>
    <row r="39" spans="1:49" ht="17.25" thickBot="1" x14ac:dyDescent="0.35">
      <c r="A39" s="48" t="s">
        <v>239</v>
      </c>
      <c r="B39" s="48" t="str">
        <f>B32</f>
        <v>Трубопровод газ+токси</v>
      </c>
      <c r="C39" s="188" t="s">
        <v>198</v>
      </c>
      <c r="D39" s="49" t="s">
        <v>200</v>
      </c>
      <c r="E39" s="175">
        <f>E36</f>
        <v>1E-4</v>
      </c>
      <c r="F39" s="176">
        <f>F32</f>
        <v>1</v>
      </c>
      <c r="G39" s="48">
        <v>0.93030000000000002</v>
      </c>
      <c r="H39" s="50">
        <f t="shared" si="67"/>
        <v>9.3030000000000009E-5</v>
      </c>
      <c r="I39" s="170">
        <f>0.15*I32</f>
        <v>0.18</v>
      </c>
      <c r="J39" s="179">
        <v>0</v>
      </c>
      <c r="K39" s="183"/>
      <c r="L39" s="184"/>
      <c r="M39" s="92" t="str">
        <f t="shared" si="63"/>
        <v>С8</v>
      </c>
      <c r="N39" s="92" t="str">
        <f t="shared" si="64"/>
        <v>Трубопровод газ+токси</v>
      </c>
      <c r="O39" s="92" t="str">
        <f t="shared" si="65"/>
        <v>Частичное-токси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1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68"/>
        <v>7.5486000000000017E-3</v>
      </c>
      <c r="AQ39" s="94">
        <f t="shared" si="69"/>
        <v>0.25</v>
      </c>
      <c r="AR39" s="94">
        <f t="shared" si="70"/>
        <v>8.3258650000000003E-2</v>
      </c>
      <c r="AS39" s="93">
        <f>1333*J38*POWER(10,-6)</f>
        <v>2.3993999999999998E-4</v>
      </c>
      <c r="AT39" s="94">
        <f t="shared" si="66"/>
        <v>0.41653319</v>
      </c>
      <c r="AU39" s="95">
        <f t="shared" si="71"/>
        <v>0</v>
      </c>
      <c r="AV39" s="95">
        <f t="shared" si="72"/>
        <v>9.3030000000000009E-5</v>
      </c>
      <c r="AW39" s="95">
        <f t="shared" si="73"/>
        <v>3.8750082665700003E-5</v>
      </c>
    </row>
    <row r="40" spans="1:49" ht="17.25" thickBot="1" x14ac:dyDescent="0.35"/>
    <row r="41" spans="1:49" s="226" customFormat="1" ht="17.25" thickBot="1" x14ac:dyDescent="0.35">
      <c r="A41" s="216" t="s">
        <v>20</v>
      </c>
      <c r="B41" s="217" t="s">
        <v>221</v>
      </c>
      <c r="C41" s="218" t="s">
        <v>224</v>
      </c>
      <c r="D41" s="219" t="s">
        <v>61</v>
      </c>
      <c r="E41" s="220">
        <v>3.4999999999999997E-5</v>
      </c>
      <c r="F41" s="217">
        <v>1</v>
      </c>
      <c r="G41" s="216">
        <v>0.05</v>
      </c>
      <c r="H41" s="221">
        <f>E41*F41*G41</f>
        <v>1.75E-6</v>
      </c>
      <c r="I41" s="222">
        <v>12.36</v>
      </c>
      <c r="J41" s="223">
        <f>I41</f>
        <v>12.36</v>
      </c>
      <c r="K41" s="224" t="s">
        <v>203</v>
      </c>
      <c r="L41" s="225">
        <v>300</v>
      </c>
      <c r="M41" s="226" t="str">
        <f t="shared" ref="M41:N46" si="75">A41</f>
        <v>С1</v>
      </c>
      <c r="N41" s="226" t="str">
        <f t="shared" si="75"/>
        <v>А/ц ЛВЖ</v>
      </c>
      <c r="O41" s="226" t="str">
        <f t="shared" ref="O41:O46" si="76">D41</f>
        <v>Полное-пожар</v>
      </c>
      <c r="P41" s="226" t="s">
        <v>86</v>
      </c>
      <c r="Q41" s="226" t="s">
        <v>86</v>
      </c>
      <c r="R41" s="226" t="s">
        <v>86</v>
      </c>
      <c r="S41" s="226" t="s">
        <v>86</v>
      </c>
      <c r="T41" s="226" t="s">
        <v>86</v>
      </c>
      <c r="U41" s="226" t="s">
        <v>86</v>
      </c>
      <c r="V41" s="226" t="s">
        <v>86</v>
      </c>
      <c r="W41" s="226" t="s">
        <v>86</v>
      </c>
      <c r="X41" s="226" t="s">
        <v>86</v>
      </c>
      <c r="Y41" s="226" t="s">
        <v>86</v>
      </c>
      <c r="Z41" s="226" t="s">
        <v>86</v>
      </c>
      <c r="AA41" s="226" t="s">
        <v>86</v>
      </c>
      <c r="AB41" s="226" t="s">
        <v>86</v>
      </c>
      <c r="AC41" s="226" t="s">
        <v>86</v>
      </c>
      <c r="AD41" s="226" t="s">
        <v>86</v>
      </c>
      <c r="AE41" s="226" t="s">
        <v>86</v>
      </c>
      <c r="AF41" s="226" t="s">
        <v>86</v>
      </c>
      <c r="AG41" s="226" t="s">
        <v>86</v>
      </c>
      <c r="AH41" s="227">
        <v>1</v>
      </c>
      <c r="AI41" s="227">
        <v>2</v>
      </c>
      <c r="AJ41" s="228">
        <v>0.75</v>
      </c>
      <c r="AK41" s="228">
        <v>2.7E-2</v>
      </c>
      <c r="AL41" s="228">
        <v>3</v>
      </c>
      <c r="AO41" s="229">
        <f>AK41*I41+AJ41</f>
        <v>1.08372</v>
      </c>
      <c r="AP41" s="229">
        <f>0.1*AO41</f>
        <v>0.10837200000000001</v>
      </c>
      <c r="AQ41" s="230">
        <f>AH41*3+0.25*AI41</f>
        <v>3.5</v>
      </c>
      <c r="AR41" s="230">
        <f>SUM(AO41:AQ41)/4</f>
        <v>1.1730229999999999</v>
      </c>
      <c r="AS41" s="229">
        <f>10068.2*J41*POWER(10,-6)</f>
        <v>0.124442952</v>
      </c>
      <c r="AT41" s="230">
        <f t="shared" ref="AT41:AT46" si="77">AS41+AR41+AQ41+AP41+AO41</f>
        <v>5.9895579520000002</v>
      </c>
      <c r="AU41" s="231">
        <f>AH41*H41</f>
        <v>1.75E-6</v>
      </c>
      <c r="AV41" s="231">
        <f>H41*AI41</f>
        <v>3.4999999999999999E-6</v>
      </c>
      <c r="AW41" s="231">
        <f>H41*AT41</f>
        <v>1.0481726416000001E-5</v>
      </c>
    </row>
    <row r="42" spans="1:49" s="226" customFormat="1" ht="17.25" thickBot="1" x14ac:dyDescent="0.35">
      <c r="A42" s="216" t="s">
        <v>21</v>
      </c>
      <c r="B42" s="216" t="str">
        <f>B41</f>
        <v>А/ц ЛВЖ</v>
      </c>
      <c r="C42" s="218" t="s">
        <v>225</v>
      </c>
      <c r="D42" s="219" t="s">
        <v>64</v>
      </c>
      <c r="E42" s="232">
        <f>E41</f>
        <v>3.4999999999999997E-5</v>
      </c>
      <c r="F42" s="233">
        <f>F41</f>
        <v>1</v>
      </c>
      <c r="G42" s="216">
        <v>4.7500000000000001E-2</v>
      </c>
      <c r="H42" s="221">
        <f t="shared" ref="H42:H46" si="78">E42*F42*G42</f>
        <v>1.6625E-6</v>
      </c>
      <c r="I42" s="234">
        <f>I41</f>
        <v>12.36</v>
      </c>
      <c r="J42" s="235">
        <v>0.625</v>
      </c>
      <c r="K42" s="224" t="s">
        <v>204</v>
      </c>
      <c r="L42" s="225">
        <v>0</v>
      </c>
      <c r="M42" s="226" t="str">
        <f t="shared" si="75"/>
        <v>С2</v>
      </c>
      <c r="N42" s="226" t="str">
        <f t="shared" si="75"/>
        <v>А/ц ЛВЖ</v>
      </c>
      <c r="O42" s="226" t="str">
        <f t="shared" si="76"/>
        <v>Полное-взрыв</v>
      </c>
      <c r="P42" s="226" t="s">
        <v>86</v>
      </c>
      <c r="Q42" s="226" t="s">
        <v>86</v>
      </c>
      <c r="R42" s="226" t="s">
        <v>86</v>
      </c>
      <c r="S42" s="226" t="s">
        <v>86</v>
      </c>
      <c r="T42" s="226" t="s">
        <v>86</v>
      </c>
      <c r="U42" s="226" t="s">
        <v>86</v>
      </c>
      <c r="V42" s="226" t="s">
        <v>86</v>
      </c>
      <c r="W42" s="226" t="s">
        <v>86</v>
      </c>
      <c r="X42" s="226" t="s">
        <v>86</v>
      </c>
      <c r="Y42" s="226" t="s">
        <v>86</v>
      </c>
      <c r="Z42" s="226" t="s">
        <v>86</v>
      </c>
      <c r="AA42" s="226" t="s">
        <v>86</v>
      </c>
      <c r="AB42" s="226" t="s">
        <v>86</v>
      </c>
      <c r="AC42" s="226" t="s">
        <v>86</v>
      </c>
      <c r="AD42" s="226" t="s">
        <v>86</v>
      </c>
      <c r="AE42" s="226" t="s">
        <v>86</v>
      </c>
      <c r="AF42" s="226" t="s">
        <v>86</v>
      </c>
      <c r="AG42" s="226" t="s">
        <v>86</v>
      </c>
      <c r="AH42" s="227">
        <v>2</v>
      </c>
      <c r="AI42" s="227">
        <v>2</v>
      </c>
      <c r="AJ42" s="226">
        <f>AJ41</f>
        <v>0.75</v>
      </c>
      <c r="AK42" s="226">
        <f>AK41</f>
        <v>2.7E-2</v>
      </c>
      <c r="AL42" s="226">
        <f>AL41</f>
        <v>3</v>
      </c>
      <c r="AO42" s="229">
        <f>AK42*I42+AJ42</f>
        <v>1.08372</v>
      </c>
      <c r="AP42" s="229">
        <f t="shared" ref="AP42:AP46" si="79">0.1*AO42</f>
        <v>0.10837200000000001</v>
      </c>
      <c r="AQ42" s="230">
        <f t="shared" ref="AQ42:AQ46" si="80">AH42*3+0.25*AI42</f>
        <v>6.5</v>
      </c>
      <c r="AR42" s="230">
        <f t="shared" ref="AR42:AR46" si="81">SUM(AO42:AQ42)/4</f>
        <v>1.9230229999999999</v>
      </c>
      <c r="AS42" s="229">
        <f>10068.2*J42*POWER(10,-6)*10</f>
        <v>6.2926249999999989E-2</v>
      </c>
      <c r="AT42" s="230">
        <f t="shared" si="77"/>
        <v>9.6780412499999997</v>
      </c>
      <c r="AU42" s="231">
        <f t="shared" ref="AU42:AU46" si="82">AH42*H42</f>
        <v>3.3249999999999999E-6</v>
      </c>
      <c r="AV42" s="231">
        <f t="shared" ref="AV42:AV46" si="83">H42*AI42</f>
        <v>3.3249999999999999E-6</v>
      </c>
      <c r="AW42" s="231">
        <f t="shared" ref="AW42:AW46" si="84">H42*AT42</f>
        <v>1.6089743578124998E-5</v>
      </c>
    </row>
    <row r="43" spans="1:49" s="226" customFormat="1" x14ac:dyDescent="0.3">
      <c r="A43" s="216" t="s">
        <v>22</v>
      </c>
      <c r="B43" s="216" t="str">
        <f>B41</f>
        <v>А/ц ЛВЖ</v>
      </c>
      <c r="C43" s="218" t="s">
        <v>226</v>
      </c>
      <c r="D43" s="219" t="s">
        <v>62</v>
      </c>
      <c r="E43" s="232">
        <f>E41</f>
        <v>3.4999999999999997E-5</v>
      </c>
      <c r="F43" s="233">
        <f>F41</f>
        <v>1</v>
      </c>
      <c r="G43" s="216">
        <v>0.90249999999999997</v>
      </c>
      <c r="H43" s="221">
        <f t="shared" si="78"/>
        <v>3.1587499999999995E-5</v>
      </c>
      <c r="I43" s="234">
        <f>I41</f>
        <v>12.36</v>
      </c>
      <c r="J43" s="236">
        <v>0</v>
      </c>
      <c r="K43" s="224" t="s">
        <v>205</v>
      </c>
      <c r="L43" s="225">
        <v>0</v>
      </c>
      <c r="M43" s="226" t="str">
        <f t="shared" si="75"/>
        <v>С3</v>
      </c>
      <c r="N43" s="226" t="str">
        <f t="shared" si="75"/>
        <v>А/ц ЛВЖ</v>
      </c>
      <c r="O43" s="226" t="str">
        <f t="shared" si="76"/>
        <v>Полное-ликвидация</v>
      </c>
      <c r="P43" s="226" t="s">
        <v>86</v>
      </c>
      <c r="Q43" s="226" t="s">
        <v>86</v>
      </c>
      <c r="R43" s="226" t="s">
        <v>86</v>
      </c>
      <c r="S43" s="226" t="s">
        <v>86</v>
      </c>
      <c r="T43" s="226" t="s">
        <v>86</v>
      </c>
      <c r="U43" s="226" t="s">
        <v>86</v>
      </c>
      <c r="V43" s="226" t="s">
        <v>86</v>
      </c>
      <c r="W43" s="226" t="s">
        <v>86</v>
      </c>
      <c r="X43" s="226" t="s">
        <v>86</v>
      </c>
      <c r="Y43" s="226" t="s">
        <v>86</v>
      </c>
      <c r="Z43" s="226" t="s">
        <v>86</v>
      </c>
      <c r="AA43" s="226" t="s">
        <v>86</v>
      </c>
      <c r="AB43" s="226" t="s">
        <v>86</v>
      </c>
      <c r="AC43" s="226" t="s">
        <v>86</v>
      </c>
      <c r="AD43" s="226" t="s">
        <v>86</v>
      </c>
      <c r="AE43" s="226" t="s">
        <v>86</v>
      </c>
      <c r="AF43" s="226" t="s">
        <v>86</v>
      </c>
      <c r="AG43" s="226" t="s">
        <v>86</v>
      </c>
      <c r="AH43" s="226">
        <v>0</v>
      </c>
      <c r="AI43" s="226">
        <v>0</v>
      </c>
      <c r="AJ43" s="226">
        <f>AJ41</f>
        <v>0.75</v>
      </c>
      <c r="AK43" s="226">
        <f>AK41</f>
        <v>2.7E-2</v>
      </c>
      <c r="AL43" s="226">
        <f>AL41</f>
        <v>3</v>
      </c>
      <c r="AO43" s="229">
        <f>AK43*I43*0.1+AJ43</f>
        <v>0.78337199999999996</v>
      </c>
      <c r="AP43" s="229">
        <f t="shared" si="79"/>
        <v>7.8337199999999996E-2</v>
      </c>
      <c r="AQ43" s="230">
        <f t="shared" si="80"/>
        <v>0</v>
      </c>
      <c r="AR43" s="230">
        <f t="shared" si="81"/>
        <v>0.21542729999999999</v>
      </c>
      <c r="AS43" s="229">
        <f>1333*J42*POWER(10,-6)</f>
        <v>8.3312499999999999E-4</v>
      </c>
      <c r="AT43" s="230">
        <f t="shared" si="77"/>
        <v>1.0779696249999999</v>
      </c>
      <c r="AU43" s="231">
        <f t="shared" si="82"/>
        <v>0</v>
      </c>
      <c r="AV43" s="231">
        <f t="shared" si="83"/>
        <v>0</v>
      </c>
      <c r="AW43" s="231">
        <f t="shared" si="84"/>
        <v>3.4050365529687493E-5</v>
      </c>
    </row>
    <row r="44" spans="1:49" s="226" customFormat="1" x14ac:dyDescent="0.3">
      <c r="A44" s="216" t="s">
        <v>23</v>
      </c>
      <c r="B44" s="216" t="str">
        <f>B41</f>
        <v>А/ц ЛВЖ</v>
      </c>
      <c r="C44" s="218" t="s">
        <v>227</v>
      </c>
      <c r="D44" s="219" t="s">
        <v>87</v>
      </c>
      <c r="E44" s="220">
        <v>2.2000000000000001E-4</v>
      </c>
      <c r="F44" s="233">
        <f>F41</f>
        <v>1</v>
      </c>
      <c r="G44" s="216">
        <v>0.05</v>
      </c>
      <c r="H44" s="221">
        <f t="shared" si="78"/>
        <v>1.1000000000000001E-5</v>
      </c>
      <c r="I44" s="234">
        <f>0.15*I41</f>
        <v>1.8539999999999999</v>
      </c>
      <c r="J44" s="223">
        <f>I44</f>
        <v>1.8539999999999999</v>
      </c>
      <c r="K44" s="237" t="s">
        <v>207</v>
      </c>
      <c r="L44" s="238">
        <v>45390</v>
      </c>
      <c r="M44" s="226" t="str">
        <f t="shared" si="75"/>
        <v>С4</v>
      </c>
      <c r="N44" s="226" t="str">
        <f t="shared" si="75"/>
        <v>А/ц ЛВЖ</v>
      </c>
      <c r="O44" s="226" t="str">
        <f t="shared" si="76"/>
        <v>Частичное-пожар</v>
      </c>
      <c r="P44" s="226" t="s">
        <v>86</v>
      </c>
      <c r="Q44" s="226" t="s">
        <v>86</v>
      </c>
      <c r="R44" s="226" t="s">
        <v>86</v>
      </c>
      <c r="S44" s="226" t="s">
        <v>86</v>
      </c>
      <c r="T44" s="226" t="s">
        <v>86</v>
      </c>
      <c r="U44" s="226" t="s">
        <v>86</v>
      </c>
      <c r="V44" s="226" t="s">
        <v>86</v>
      </c>
      <c r="W44" s="226" t="s">
        <v>86</v>
      </c>
      <c r="X44" s="226" t="s">
        <v>86</v>
      </c>
      <c r="Y44" s="226" t="s">
        <v>86</v>
      </c>
      <c r="Z44" s="226" t="s">
        <v>86</v>
      </c>
      <c r="AA44" s="226" t="s">
        <v>86</v>
      </c>
      <c r="AB44" s="226" t="s">
        <v>86</v>
      </c>
      <c r="AC44" s="226" t="s">
        <v>86</v>
      </c>
      <c r="AD44" s="226" t="s">
        <v>86</v>
      </c>
      <c r="AE44" s="226" t="s">
        <v>86</v>
      </c>
      <c r="AF44" s="226" t="s">
        <v>86</v>
      </c>
      <c r="AG44" s="226" t="s">
        <v>86</v>
      </c>
      <c r="AH44" s="226">
        <v>0</v>
      </c>
      <c r="AI44" s="226">
        <v>2</v>
      </c>
      <c r="AJ44" s="226">
        <f>0.1*$AJ$2</f>
        <v>7.5000000000000011E-2</v>
      </c>
      <c r="AK44" s="226">
        <f>AK41</f>
        <v>2.7E-2</v>
      </c>
      <c r="AL44" s="226">
        <f>ROUNDUP(AL41/3,0)</f>
        <v>1</v>
      </c>
      <c r="AO44" s="229">
        <f>AK44*I44+AJ44</f>
        <v>0.125058</v>
      </c>
      <c r="AP44" s="229">
        <f t="shared" si="79"/>
        <v>1.2505800000000001E-2</v>
      </c>
      <c r="AQ44" s="230">
        <f t="shared" si="80"/>
        <v>0.5</v>
      </c>
      <c r="AR44" s="230">
        <f t="shared" si="81"/>
        <v>0.15939095</v>
      </c>
      <c r="AS44" s="229">
        <f>10068.2*J44*POWER(10,-6)</f>
        <v>1.8666442799999999E-2</v>
      </c>
      <c r="AT44" s="230">
        <f t="shared" si="77"/>
        <v>0.81562119280000001</v>
      </c>
      <c r="AU44" s="231">
        <f t="shared" si="82"/>
        <v>0</v>
      </c>
      <c r="AV44" s="231">
        <f t="shared" si="83"/>
        <v>2.2000000000000003E-5</v>
      </c>
      <c r="AW44" s="231">
        <f t="shared" si="84"/>
        <v>8.9718331208000015E-6</v>
      </c>
    </row>
    <row r="45" spans="1:49" s="226" customFormat="1" x14ac:dyDescent="0.3">
      <c r="A45" s="216" t="s">
        <v>24</v>
      </c>
      <c r="B45" s="216" t="str">
        <f>B41</f>
        <v>А/ц ЛВЖ</v>
      </c>
      <c r="C45" s="218" t="s">
        <v>228</v>
      </c>
      <c r="D45" s="219" t="s">
        <v>193</v>
      </c>
      <c r="E45" s="232">
        <f>E44</f>
        <v>2.2000000000000001E-4</v>
      </c>
      <c r="F45" s="233">
        <f>F41</f>
        <v>1</v>
      </c>
      <c r="G45" s="216">
        <v>4.7500000000000001E-2</v>
      </c>
      <c r="H45" s="221">
        <f t="shared" si="78"/>
        <v>1.045E-5</v>
      </c>
      <c r="I45" s="234">
        <f>0.15*I41</f>
        <v>1.8539999999999999</v>
      </c>
      <c r="J45" s="223">
        <f>0.15*J42</f>
        <v>9.375E-2</v>
      </c>
      <c r="K45" s="237" t="s">
        <v>208</v>
      </c>
      <c r="L45" s="238">
        <v>3</v>
      </c>
      <c r="M45" s="226" t="str">
        <f t="shared" si="75"/>
        <v>С5</v>
      </c>
      <c r="N45" s="226" t="str">
        <f t="shared" si="75"/>
        <v>А/ц ЛВЖ</v>
      </c>
      <c r="O45" s="226" t="str">
        <f t="shared" si="76"/>
        <v>Частичное-пожар-вспышка</v>
      </c>
      <c r="P45" s="226" t="s">
        <v>86</v>
      </c>
      <c r="Q45" s="226" t="s">
        <v>86</v>
      </c>
      <c r="R45" s="226" t="s">
        <v>86</v>
      </c>
      <c r="S45" s="226" t="s">
        <v>86</v>
      </c>
      <c r="T45" s="226" t="s">
        <v>86</v>
      </c>
      <c r="U45" s="226" t="s">
        <v>86</v>
      </c>
      <c r="V45" s="226" t="s">
        <v>86</v>
      </c>
      <c r="W45" s="226" t="s">
        <v>86</v>
      </c>
      <c r="X45" s="226" t="s">
        <v>86</v>
      </c>
      <c r="Y45" s="226" t="s">
        <v>86</v>
      </c>
      <c r="Z45" s="226" t="s">
        <v>86</v>
      </c>
      <c r="AA45" s="226" t="s">
        <v>86</v>
      </c>
      <c r="AB45" s="226" t="s">
        <v>86</v>
      </c>
      <c r="AC45" s="226" t="s">
        <v>86</v>
      </c>
      <c r="AD45" s="226" t="s">
        <v>86</v>
      </c>
      <c r="AE45" s="226" t="s">
        <v>86</v>
      </c>
      <c r="AF45" s="226" t="s">
        <v>86</v>
      </c>
      <c r="AG45" s="226" t="s">
        <v>86</v>
      </c>
      <c r="AH45" s="226">
        <v>0</v>
      </c>
      <c r="AI45" s="226">
        <v>1</v>
      </c>
      <c r="AJ45" s="226">
        <f>0.1*$AJ$2</f>
        <v>7.5000000000000011E-2</v>
      </c>
      <c r="AK45" s="226">
        <f>AK41</f>
        <v>2.7E-2</v>
      </c>
      <c r="AL45" s="226">
        <f>ROUNDUP(AL41/3,0)</f>
        <v>1</v>
      </c>
      <c r="AO45" s="229">
        <f t="shared" ref="AO45" si="85">AK45*I45+AJ45</f>
        <v>0.125058</v>
      </c>
      <c r="AP45" s="229">
        <f t="shared" si="79"/>
        <v>1.2505800000000001E-2</v>
      </c>
      <c r="AQ45" s="230">
        <f t="shared" si="80"/>
        <v>0.25</v>
      </c>
      <c r="AR45" s="230">
        <f t="shared" si="81"/>
        <v>9.6890950000000003E-2</v>
      </c>
      <c r="AS45" s="229">
        <f>10068.2*J45*POWER(10,-6)*10</f>
        <v>9.4389375000000011E-3</v>
      </c>
      <c r="AT45" s="230">
        <f t="shared" si="77"/>
        <v>0.49389368750000001</v>
      </c>
      <c r="AU45" s="231">
        <f t="shared" si="82"/>
        <v>0</v>
      </c>
      <c r="AV45" s="231">
        <f t="shared" si="83"/>
        <v>1.045E-5</v>
      </c>
      <c r="AW45" s="231">
        <f t="shared" si="84"/>
        <v>5.1611890343749998E-6</v>
      </c>
    </row>
    <row r="46" spans="1:49" s="226" customFormat="1" ht="17.25" thickBot="1" x14ac:dyDescent="0.35">
      <c r="A46" s="216" t="s">
        <v>25</v>
      </c>
      <c r="B46" s="216" t="str">
        <f>B41</f>
        <v>А/ц ЛВЖ</v>
      </c>
      <c r="C46" s="218" t="s">
        <v>229</v>
      </c>
      <c r="D46" s="219" t="s">
        <v>63</v>
      </c>
      <c r="E46" s="232">
        <f>E44</f>
        <v>2.2000000000000001E-4</v>
      </c>
      <c r="F46" s="233">
        <f>F41</f>
        <v>1</v>
      </c>
      <c r="G46" s="216">
        <v>0.90249999999999997</v>
      </c>
      <c r="H46" s="221">
        <f t="shared" si="78"/>
        <v>1.9855E-4</v>
      </c>
      <c r="I46" s="234">
        <f>0.15*I41</f>
        <v>1.8539999999999999</v>
      </c>
      <c r="J46" s="236">
        <v>0</v>
      </c>
      <c r="K46" s="239" t="s">
        <v>219</v>
      </c>
      <c r="L46" s="240">
        <v>6</v>
      </c>
      <c r="M46" s="226" t="str">
        <f t="shared" si="75"/>
        <v>С6</v>
      </c>
      <c r="N46" s="226" t="str">
        <f t="shared" si="75"/>
        <v>А/ц ЛВЖ</v>
      </c>
      <c r="O46" s="226" t="str">
        <f t="shared" si="76"/>
        <v>Частичное-ликвидация</v>
      </c>
      <c r="P46" s="226" t="s">
        <v>86</v>
      </c>
      <c r="Q46" s="226" t="s">
        <v>86</v>
      </c>
      <c r="R46" s="226" t="s">
        <v>86</v>
      </c>
      <c r="S46" s="226" t="s">
        <v>86</v>
      </c>
      <c r="T46" s="226" t="s">
        <v>86</v>
      </c>
      <c r="U46" s="226" t="s">
        <v>86</v>
      </c>
      <c r="V46" s="226" t="s">
        <v>86</v>
      </c>
      <c r="W46" s="226" t="s">
        <v>86</v>
      </c>
      <c r="X46" s="226" t="s">
        <v>86</v>
      </c>
      <c r="Y46" s="226" t="s">
        <v>86</v>
      </c>
      <c r="Z46" s="226" t="s">
        <v>86</v>
      </c>
      <c r="AA46" s="226" t="s">
        <v>86</v>
      </c>
      <c r="AB46" s="226" t="s">
        <v>86</v>
      </c>
      <c r="AC46" s="226" t="s">
        <v>86</v>
      </c>
      <c r="AD46" s="226" t="s">
        <v>86</v>
      </c>
      <c r="AE46" s="226" t="s">
        <v>86</v>
      </c>
      <c r="AF46" s="226" t="s">
        <v>86</v>
      </c>
      <c r="AG46" s="226" t="s">
        <v>86</v>
      </c>
      <c r="AH46" s="226">
        <v>0</v>
      </c>
      <c r="AI46" s="226">
        <v>0</v>
      </c>
      <c r="AJ46" s="226">
        <f>0.1*$AJ$2</f>
        <v>7.5000000000000011E-2</v>
      </c>
      <c r="AK46" s="226">
        <f>AK41</f>
        <v>2.7E-2</v>
      </c>
      <c r="AL46" s="226">
        <f>ROUNDUP(AL41/3,0)</f>
        <v>1</v>
      </c>
      <c r="AO46" s="229">
        <f>AK46*I46*0.1+AJ46</f>
        <v>8.0005800000000016E-2</v>
      </c>
      <c r="AP46" s="229">
        <f t="shared" si="79"/>
        <v>8.0005800000000019E-3</v>
      </c>
      <c r="AQ46" s="230">
        <f t="shared" si="80"/>
        <v>0</v>
      </c>
      <c r="AR46" s="230">
        <f t="shared" si="81"/>
        <v>2.2001595000000006E-2</v>
      </c>
      <c r="AS46" s="229">
        <f>1333*J45*POWER(10,-6)</f>
        <v>1.2496875E-4</v>
      </c>
      <c r="AT46" s="230">
        <f t="shared" si="77"/>
        <v>0.11013294375000002</v>
      </c>
      <c r="AU46" s="231">
        <f t="shared" si="82"/>
        <v>0</v>
      </c>
      <c r="AV46" s="231">
        <f t="shared" si="83"/>
        <v>0</v>
      </c>
      <c r="AW46" s="231">
        <f t="shared" si="84"/>
        <v>2.1866895981562503E-5</v>
      </c>
    </row>
    <row r="47" spans="1:49" ht="17.25" thickBot="1" x14ac:dyDescent="0.35">
      <c r="E47" s="56"/>
      <c r="F47" s="56"/>
    </row>
    <row r="48" spans="1:49" s="226" customFormat="1" ht="17.25" thickBot="1" x14ac:dyDescent="0.35">
      <c r="A48" s="216" t="s">
        <v>20</v>
      </c>
      <c r="B48" s="217" t="s">
        <v>222</v>
      </c>
      <c r="C48" s="218" t="s">
        <v>224</v>
      </c>
      <c r="D48" s="219" t="s">
        <v>61</v>
      </c>
      <c r="E48" s="220">
        <v>3.4999999999999997E-5</v>
      </c>
      <c r="F48" s="217">
        <v>1</v>
      </c>
      <c r="G48" s="216">
        <v>0.05</v>
      </c>
      <c r="H48" s="221">
        <f>E48*F48*G48</f>
        <v>1.75E-6</v>
      </c>
      <c r="I48" s="222">
        <v>12.36</v>
      </c>
      <c r="J48" s="234">
        <f>I48</f>
        <v>12.36</v>
      </c>
      <c r="K48" s="224" t="s">
        <v>203</v>
      </c>
      <c r="L48" s="225">
        <v>300</v>
      </c>
      <c r="M48" s="226" t="str">
        <f t="shared" ref="M48:N53" si="86">A48</f>
        <v>С1</v>
      </c>
      <c r="N48" s="226" t="str">
        <f t="shared" si="86"/>
        <v>А/ц ЛВЖ+токси</v>
      </c>
      <c r="O48" s="226" t="str">
        <f t="shared" ref="O48:O53" si="87">D48</f>
        <v>Полное-пожар</v>
      </c>
      <c r="P48" s="226" t="s">
        <v>86</v>
      </c>
      <c r="Q48" s="226" t="s">
        <v>86</v>
      </c>
      <c r="R48" s="226" t="s">
        <v>86</v>
      </c>
      <c r="S48" s="226" t="s">
        <v>86</v>
      </c>
      <c r="T48" s="226" t="s">
        <v>86</v>
      </c>
      <c r="U48" s="226" t="s">
        <v>86</v>
      </c>
      <c r="V48" s="226" t="s">
        <v>86</v>
      </c>
      <c r="W48" s="226" t="s">
        <v>86</v>
      </c>
      <c r="X48" s="226" t="s">
        <v>86</v>
      </c>
      <c r="Y48" s="226" t="s">
        <v>86</v>
      </c>
      <c r="Z48" s="226" t="s">
        <v>86</v>
      </c>
      <c r="AA48" s="226" t="s">
        <v>86</v>
      </c>
      <c r="AB48" s="226" t="s">
        <v>86</v>
      </c>
      <c r="AC48" s="226" t="s">
        <v>86</v>
      </c>
      <c r="AD48" s="226" t="s">
        <v>86</v>
      </c>
      <c r="AE48" s="226" t="s">
        <v>86</v>
      </c>
      <c r="AF48" s="226" t="s">
        <v>86</v>
      </c>
      <c r="AG48" s="226" t="s">
        <v>86</v>
      </c>
      <c r="AH48" s="227">
        <v>1</v>
      </c>
      <c r="AI48" s="227">
        <v>2</v>
      </c>
      <c r="AJ48" s="228">
        <v>0.75</v>
      </c>
      <c r="AK48" s="228">
        <v>2.7E-2</v>
      </c>
      <c r="AL48" s="228">
        <v>3</v>
      </c>
      <c r="AO48" s="229">
        <f>AK48*I48+AJ48</f>
        <v>1.08372</v>
      </c>
      <c r="AP48" s="229">
        <f>0.1*AO48</f>
        <v>0.10837200000000001</v>
      </c>
      <c r="AQ48" s="230">
        <f>AH48*3+0.25*AI48</f>
        <v>3.5</v>
      </c>
      <c r="AR48" s="230">
        <f>SUM(AO48:AQ48)/4</f>
        <v>1.1730229999999999</v>
      </c>
      <c r="AS48" s="229">
        <f>10068.2*J48*POWER(10,-6)</f>
        <v>0.124442952</v>
      </c>
      <c r="AT48" s="230">
        <f>AS48+AR48+AQ48+AP48+AO48</f>
        <v>5.9895579520000002</v>
      </c>
      <c r="AU48" s="231">
        <f>AH48*H48</f>
        <v>1.75E-6</v>
      </c>
      <c r="AV48" s="231">
        <f>H48*AI48</f>
        <v>3.4999999999999999E-6</v>
      </c>
      <c r="AW48" s="231">
        <f>H48*AT48</f>
        <v>1.0481726416000001E-5</v>
      </c>
    </row>
    <row r="49" spans="1:49" s="226" customFormat="1" ht="17.25" thickBot="1" x14ac:dyDescent="0.35">
      <c r="A49" s="216" t="s">
        <v>21</v>
      </c>
      <c r="B49" s="216" t="str">
        <f>B48</f>
        <v>А/ц ЛВЖ+токси</v>
      </c>
      <c r="C49" s="218" t="s">
        <v>230</v>
      </c>
      <c r="D49" s="219" t="s">
        <v>64</v>
      </c>
      <c r="E49" s="232">
        <f>E48</f>
        <v>3.4999999999999997E-5</v>
      </c>
      <c r="F49" s="233">
        <f>F48</f>
        <v>1</v>
      </c>
      <c r="G49" s="216">
        <v>4.7500000000000001E-2</v>
      </c>
      <c r="H49" s="221">
        <f t="shared" ref="H49:H53" si="88">E49*F49*G49</f>
        <v>1.6625E-6</v>
      </c>
      <c r="I49" s="234">
        <f>I48</f>
        <v>12.36</v>
      </c>
      <c r="J49" s="217">
        <v>0.625</v>
      </c>
      <c r="K49" s="224" t="s">
        <v>204</v>
      </c>
      <c r="L49" s="225">
        <v>0</v>
      </c>
      <c r="M49" s="226" t="str">
        <f t="shared" si="86"/>
        <v>С2</v>
      </c>
      <c r="N49" s="226" t="str">
        <f t="shared" si="86"/>
        <v>А/ц ЛВЖ+токси</v>
      </c>
      <c r="O49" s="226" t="str">
        <f t="shared" si="87"/>
        <v>Полное-взрыв</v>
      </c>
      <c r="P49" s="226" t="s">
        <v>86</v>
      </c>
      <c r="Q49" s="226" t="s">
        <v>86</v>
      </c>
      <c r="R49" s="226" t="s">
        <v>86</v>
      </c>
      <c r="S49" s="226" t="s">
        <v>86</v>
      </c>
      <c r="T49" s="226" t="s">
        <v>86</v>
      </c>
      <c r="U49" s="226" t="s">
        <v>86</v>
      </c>
      <c r="V49" s="226" t="s">
        <v>86</v>
      </c>
      <c r="W49" s="226" t="s">
        <v>86</v>
      </c>
      <c r="X49" s="226" t="s">
        <v>86</v>
      </c>
      <c r="Y49" s="226" t="s">
        <v>86</v>
      </c>
      <c r="Z49" s="226" t="s">
        <v>86</v>
      </c>
      <c r="AA49" s="226" t="s">
        <v>86</v>
      </c>
      <c r="AB49" s="226" t="s">
        <v>86</v>
      </c>
      <c r="AC49" s="226" t="s">
        <v>86</v>
      </c>
      <c r="AD49" s="226" t="s">
        <v>86</v>
      </c>
      <c r="AE49" s="226" t="s">
        <v>86</v>
      </c>
      <c r="AF49" s="226" t="s">
        <v>86</v>
      </c>
      <c r="AG49" s="226" t="s">
        <v>86</v>
      </c>
      <c r="AH49" s="227">
        <v>2</v>
      </c>
      <c r="AI49" s="227">
        <v>2</v>
      </c>
      <c r="AJ49" s="226">
        <f>AJ48</f>
        <v>0.75</v>
      </c>
      <c r="AK49" s="226">
        <f>AK48</f>
        <v>2.7E-2</v>
      </c>
      <c r="AL49" s="226">
        <f>AL48</f>
        <v>3</v>
      </c>
      <c r="AO49" s="229">
        <f>AK49*I49+AJ49</f>
        <v>1.08372</v>
      </c>
      <c r="AP49" s="229">
        <f t="shared" ref="AP49:AP53" si="89">0.1*AO49</f>
        <v>0.10837200000000001</v>
      </c>
      <c r="AQ49" s="230">
        <f t="shared" ref="AQ49:AQ53" si="90">AH49*3+0.25*AI49</f>
        <v>6.5</v>
      </c>
      <c r="AR49" s="230">
        <f t="shared" ref="AR49:AR53" si="91">SUM(AO49:AQ49)/4</f>
        <v>1.9230229999999999</v>
      </c>
      <c r="AS49" s="229">
        <f>10068.2*J49*POWER(10,-6)*10</f>
        <v>6.2926249999999989E-2</v>
      </c>
      <c r="AT49" s="230">
        <f t="shared" ref="AT49:AT53" si="92">AS49+AR49+AQ49+AP49+AO49</f>
        <v>9.6780412499999997</v>
      </c>
      <c r="AU49" s="231">
        <f t="shared" ref="AU49:AU53" si="93">AH49*H49</f>
        <v>3.3249999999999999E-6</v>
      </c>
      <c r="AV49" s="231">
        <f t="shared" ref="AV49:AV53" si="94">H49*AI49</f>
        <v>3.3249999999999999E-6</v>
      </c>
      <c r="AW49" s="231">
        <f t="shared" ref="AW49:AW53" si="95">H49*AT49</f>
        <v>1.6089743578124998E-5</v>
      </c>
    </row>
    <row r="50" spans="1:49" s="226" customFormat="1" x14ac:dyDescent="0.3">
      <c r="A50" s="216" t="s">
        <v>22</v>
      </c>
      <c r="B50" s="216" t="str">
        <f>B48</f>
        <v>А/ц ЛВЖ+токси</v>
      </c>
      <c r="C50" s="218" t="s">
        <v>231</v>
      </c>
      <c r="D50" s="219" t="s">
        <v>199</v>
      </c>
      <c r="E50" s="232">
        <f>E48</f>
        <v>3.4999999999999997E-5</v>
      </c>
      <c r="F50" s="233">
        <f>F48</f>
        <v>1</v>
      </c>
      <c r="G50" s="216">
        <v>0.90249999999999997</v>
      </c>
      <c r="H50" s="221">
        <f t="shared" si="88"/>
        <v>3.1587499999999995E-5</v>
      </c>
      <c r="I50" s="234">
        <f>I48</f>
        <v>12.36</v>
      </c>
      <c r="J50" s="216">
        <v>0</v>
      </c>
      <c r="K50" s="224" t="s">
        <v>205</v>
      </c>
      <c r="L50" s="225">
        <v>0</v>
      </c>
      <c r="M50" s="226" t="str">
        <f t="shared" si="86"/>
        <v>С3</v>
      </c>
      <c r="N50" s="226" t="str">
        <f t="shared" si="86"/>
        <v>А/ц ЛВЖ+токси</v>
      </c>
      <c r="O50" s="226" t="str">
        <f t="shared" si="87"/>
        <v>Полное-токси</v>
      </c>
      <c r="P50" s="226" t="s">
        <v>86</v>
      </c>
      <c r="Q50" s="226" t="s">
        <v>86</v>
      </c>
      <c r="R50" s="226" t="s">
        <v>86</v>
      </c>
      <c r="S50" s="226" t="s">
        <v>86</v>
      </c>
      <c r="T50" s="226" t="s">
        <v>86</v>
      </c>
      <c r="U50" s="226" t="s">
        <v>86</v>
      </c>
      <c r="V50" s="226" t="s">
        <v>86</v>
      </c>
      <c r="W50" s="226" t="s">
        <v>86</v>
      </c>
      <c r="X50" s="226" t="s">
        <v>86</v>
      </c>
      <c r="Y50" s="226" t="s">
        <v>86</v>
      </c>
      <c r="Z50" s="226" t="s">
        <v>86</v>
      </c>
      <c r="AA50" s="226" t="s">
        <v>86</v>
      </c>
      <c r="AB50" s="226" t="s">
        <v>86</v>
      </c>
      <c r="AC50" s="226" t="s">
        <v>86</v>
      </c>
      <c r="AD50" s="226" t="s">
        <v>86</v>
      </c>
      <c r="AE50" s="226" t="s">
        <v>86</v>
      </c>
      <c r="AF50" s="226" t="s">
        <v>86</v>
      </c>
      <c r="AG50" s="226" t="s">
        <v>86</v>
      </c>
      <c r="AH50" s="226">
        <v>0</v>
      </c>
      <c r="AI50" s="226">
        <v>1</v>
      </c>
      <c r="AJ50" s="226">
        <f>AJ48</f>
        <v>0.75</v>
      </c>
      <c r="AK50" s="226">
        <f>AK48</f>
        <v>2.7E-2</v>
      </c>
      <c r="AL50" s="226">
        <f>AL48</f>
        <v>3</v>
      </c>
      <c r="AO50" s="229">
        <f>AK50*I50*0.1+AJ50</f>
        <v>0.78337199999999996</v>
      </c>
      <c r="AP50" s="229">
        <f t="shared" si="89"/>
        <v>7.8337199999999996E-2</v>
      </c>
      <c r="AQ50" s="230">
        <f t="shared" si="90"/>
        <v>0.25</v>
      </c>
      <c r="AR50" s="230">
        <f t="shared" si="91"/>
        <v>0.27792729999999999</v>
      </c>
      <c r="AS50" s="229">
        <f>1333*J49*POWER(10,-6)</f>
        <v>8.3312499999999999E-4</v>
      </c>
      <c r="AT50" s="230">
        <f t="shared" si="92"/>
        <v>1.3904696249999999</v>
      </c>
      <c r="AU50" s="231">
        <f t="shared" si="93"/>
        <v>0</v>
      </c>
      <c r="AV50" s="231">
        <f t="shared" si="94"/>
        <v>3.1587499999999995E-5</v>
      </c>
      <c r="AW50" s="231">
        <f t="shared" si="95"/>
        <v>4.3921459279687491E-5</v>
      </c>
    </row>
    <row r="51" spans="1:49" s="226" customFormat="1" x14ac:dyDescent="0.3">
      <c r="A51" s="216" t="s">
        <v>23</v>
      </c>
      <c r="B51" s="216" t="str">
        <f>B48</f>
        <v>А/ц ЛВЖ+токси</v>
      </c>
      <c r="C51" s="218" t="s">
        <v>227</v>
      </c>
      <c r="D51" s="219" t="s">
        <v>87</v>
      </c>
      <c r="E51" s="220">
        <v>2.2000000000000001E-4</v>
      </c>
      <c r="F51" s="233">
        <f>F48</f>
        <v>1</v>
      </c>
      <c r="G51" s="216">
        <v>0.05</v>
      </c>
      <c r="H51" s="221">
        <f t="shared" si="88"/>
        <v>1.1000000000000001E-5</v>
      </c>
      <c r="I51" s="234">
        <f>0.15*I48</f>
        <v>1.8539999999999999</v>
      </c>
      <c r="J51" s="234">
        <f>I51</f>
        <v>1.8539999999999999</v>
      </c>
      <c r="K51" s="237" t="s">
        <v>207</v>
      </c>
      <c r="L51" s="238">
        <v>45390</v>
      </c>
      <c r="M51" s="226" t="str">
        <f t="shared" si="86"/>
        <v>С4</v>
      </c>
      <c r="N51" s="226" t="str">
        <f t="shared" si="86"/>
        <v>А/ц ЛВЖ+токси</v>
      </c>
      <c r="O51" s="226" t="str">
        <f t="shared" si="87"/>
        <v>Частичное-пожар</v>
      </c>
      <c r="P51" s="226" t="s">
        <v>86</v>
      </c>
      <c r="Q51" s="226" t="s">
        <v>86</v>
      </c>
      <c r="R51" s="226" t="s">
        <v>86</v>
      </c>
      <c r="S51" s="226" t="s">
        <v>86</v>
      </c>
      <c r="T51" s="226" t="s">
        <v>86</v>
      </c>
      <c r="U51" s="226" t="s">
        <v>86</v>
      </c>
      <c r="V51" s="226" t="s">
        <v>86</v>
      </c>
      <c r="W51" s="226" t="s">
        <v>86</v>
      </c>
      <c r="X51" s="226" t="s">
        <v>86</v>
      </c>
      <c r="Y51" s="226" t="s">
        <v>86</v>
      </c>
      <c r="Z51" s="226" t="s">
        <v>86</v>
      </c>
      <c r="AA51" s="226" t="s">
        <v>86</v>
      </c>
      <c r="AB51" s="226" t="s">
        <v>86</v>
      </c>
      <c r="AC51" s="226" t="s">
        <v>86</v>
      </c>
      <c r="AD51" s="226" t="s">
        <v>86</v>
      </c>
      <c r="AE51" s="226" t="s">
        <v>86</v>
      </c>
      <c r="AF51" s="226" t="s">
        <v>86</v>
      </c>
      <c r="AG51" s="226" t="s">
        <v>86</v>
      </c>
      <c r="AH51" s="226">
        <v>0</v>
      </c>
      <c r="AI51" s="226">
        <v>2</v>
      </c>
      <c r="AJ51" s="226">
        <f>0.1*$AJ$2</f>
        <v>7.5000000000000011E-2</v>
      </c>
      <c r="AK51" s="226">
        <f>AK48</f>
        <v>2.7E-2</v>
      </c>
      <c r="AL51" s="226">
        <f>ROUNDUP(AL48/3,0)</f>
        <v>1</v>
      </c>
      <c r="AO51" s="229">
        <f>AK51*I51+AJ51</f>
        <v>0.125058</v>
      </c>
      <c r="AP51" s="229">
        <f t="shared" si="89"/>
        <v>1.2505800000000001E-2</v>
      </c>
      <c r="AQ51" s="230">
        <f t="shared" si="90"/>
        <v>0.5</v>
      </c>
      <c r="AR51" s="230">
        <f t="shared" si="91"/>
        <v>0.15939095</v>
      </c>
      <c r="AS51" s="229">
        <f>10068.2*J51*POWER(10,-6)</f>
        <v>1.8666442799999999E-2</v>
      </c>
      <c r="AT51" s="230">
        <f t="shared" si="92"/>
        <v>0.81562119280000001</v>
      </c>
      <c r="AU51" s="231">
        <f t="shared" si="93"/>
        <v>0</v>
      </c>
      <c r="AV51" s="231">
        <f t="shared" si="94"/>
        <v>2.2000000000000003E-5</v>
      </c>
      <c r="AW51" s="231">
        <f t="shared" si="95"/>
        <v>8.9718331208000015E-6</v>
      </c>
    </row>
    <row r="52" spans="1:49" s="226" customFormat="1" x14ac:dyDescent="0.3">
      <c r="A52" s="216" t="s">
        <v>24</v>
      </c>
      <c r="B52" s="216" t="str">
        <f>B48</f>
        <v>А/ц ЛВЖ+токси</v>
      </c>
      <c r="C52" s="218" t="s">
        <v>228</v>
      </c>
      <c r="D52" s="219" t="s">
        <v>193</v>
      </c>
      <c r="E52" s="232">
        <f>E51</f>
        <v>2.2000000000000001E-4</v>
      </c>
      <c r="F52" s="233">
        <f>F48</f>
        <v>1</v>
      </c>
      <c r="G52" s="216">
        <v>4.7500000000000001E-2</v>
      </c>
      <c r="H52" s="221">
        <f t="shared" si="88"/>
        <v>1.045E-5</v>
      </c>
      <c r="I52" s="234">
        <f>0.15*I48</f>
        <v>1.8539999999999999</v>
      </c>
      <c r="J52" s="234">
        <f>0.15*J49</f>
        <v>9.375E-2</v>
      </c>
      <c r="K52" s="237" t="s">
        <v>208</v>
      </c>
      <c r="L52" s="238">
        <v>3</v>
      </c>
      <c r="M52" s="226" t="str">
        <f t="shared" si="86"/>
        <v>С5</v>
      </c>
      <c r="N52" s="226" t="str">
        <f t="shared" si="86"/>
        <v>А/ц ЛВЖ+токси</v>
      </c>
      <c r="O52" s="226" t="str">
        <f t="shared" si="87"/>
        <v>Частичное-пожар-вспышка</v>
      </c>
      <c r="P52" s="226" t="s">
        <v>86</v>
      </c>
      <c r="Q52" s="226" t="s">
        <v>86</v>
      </c>
      <c r="R52" s="226" t="s">
        <v>86</v>
      </c>
      <c r="S52" s="226" t="s">
        <v>86</v>
      </c>
      <c r="T52" s="226" t="s">
        <v>86</v>
      </c>
      <c r="U52" s="226" t="s">
        <v>86</v>
      </c>
      <c r="V52" s="226" t="s">
        <v>86</v>
      </c>
      <c r="W52" s="226" t="s">
        <v>86</v>
      </c>
      <c r="X52" s="226" t="s">
        <v>86</v>
      </c>
      <c r="Y52" s="226" t="s">
        <v>86</v>
      </c>
      <c r="Z52" s="226" t="s">
        <v>86</v>
      </c>
      <c r="AA52" s="226" t="s">
        <v>86</v>
      </c>
      <c r="AB52" s="226" t="s">
        <v>86</v>
      </c>
      <c r="AC52" s="226" t="s">
        <v>86</v>
      </c>
      <c r="AD52" s="226" t="s">
        <v>86</v>
      </c>
      <c r="AE52" s="226" t="s">
        <v>86</v>
      </c>
      <c r="AF52" s="226" t="s">
        <v>86</v>
      </c>
      <c r="AG52" s="226" t="s">
        <v>86</v>
      </c>
      <c r="AH52" s="226">
        <v>0</v>
      </c>
      <c r="AI52" s="226">
        <v>1</v>
      </c>
      <c r="AJ52" s="226">
        <f>0.1*$AJ$2</f>
        <v>7.5000000000000011E-2</v>
      </c>
      <c r="AK52" s="226">
        <f>AK48</f>
        <v>2.7E-2</v>
      </c>
      <c r="AL52" s="226">
        <f>ROUNDUP(AL48/3,0)</f>
        <v>1</v>
      </c>
      <c r="AO52" s="229">
        <f t="shared" ref="AO52" si="96">AK52*I52+AJ52</f>
        <v>0.125058</v>
      </c>
      <c r="AP52" s="229">
        <f t="shared" si="89"/>
        <v>1.2505800000000001E-2</v>
      </c>
      <c r="AQ52" s="230">
        <f t="shared" si="90"/>
        <v>0.25</v>
      </c>
      <c r="AR52" s="230">
        <f t="shared" si="91"/>
        <v>9.6890950000000003E-2</v>
      </c>
      <c r="AS52" s="229">
        <f>10068.2*J52*POWER(10,-6)*10</f>
        <v>9.4389375000000011E-3</v>
      </c>
      <c r="AT52" s="230">
        <f t="shared" si="92"/>
        <v>0.49389368750000001</v>
      </c>
      <c r="AU52" s="231">
        <f t="shared" si="93"/>
        <v>0</v>
      </c>
      <c r="AV52" s="231">
        <f t="shared" si="94"/>
        <v>1.045E-5</v>
      </c>
      <c r="AW52" s="231">
        <f t="shared" si="95"/>
        <v>5.1611890343749998E-6</v>
      </c>
    </row>
    <row r="53" spans="1:49" s="226" customFormat="1" ht="17.25" thickBot="1" x14ac:dyDescent="0.35">
      <c r="A53" s="216" t="s">
        <v>25</v>
      </c>
      <c r="B53" s="216" t="str">
        <f>B48</f>
        <v>А/ц ЛВЖ+токси</v>
      </c>
      <c r="C53" s="218" t="s">
        <v>232</v>
      </c>
      <c r="D53" s="219" t="s">
        <v>200</v>
      </c>
      <c r="E53" s="232">
        <f>E51</f>
        <v>2.2000000000000001E-4</v>
      </c>
      <c r="F53" s="233">
        <f>F48</f>
        <v>1</v>
      </c>
      <c r="G53" s="216">
        <v>0.90249999999999997</v>
      </c>
      <c r="H53" s="221">
        <f t="shared" si="88"/>
        <v>1.9855E-4</v>
      </c>
      <c r="I53" s="234">
        <f>0.15*I48</f>
        <v>1.8539999999999999</v>
      </c>
      <c r="J53" s="216">
        <v>0</v>
      </c>
      <c r="K53" s="239" t="s">
        <v>219</v>
      </c>
      <c r="L53" s="240">
        <v>7</v>
      </c>
      <c r="M53" s="226" t="str">
        <f t="shared" si="86"/>
        <v>С6</v>
      </c>
      <c r="N53" s="226" t="str">
        <f t="shared" si="86"/>
        <v>А/ц ЛВЖ+токси</v>
      </c>
      <c r="O53" s="226" t="str">
        <f t="shared" si="87"/>
        <v>Частичное-токси</v>
      </c>
      <c r="P53" s="226" t="s">
        <v>86</v>
      </c>
      <c r="Q53" s="226" t="s">
        <v>86</v>
      </c>
      <c r="R53" s="226" t="s">
        <v>86</v>
      </c>
      <c r="S53" s="226" t="s">
        <v>86</v>
      </c>
      <c r="T53" s="226" t="s">
        <v>86</v>
      </c>
      <c r="U53" s="226" t="s">
        <v>86</v>
      </c>
      <c r="V53" s="226" t="s">
        <v>86</v>
      </c>
      <c r="W53" s="226" t="s">
        <v>86</v>
      </c>
      <c r="X53" s="226" t="s">
        <v>86</v>
      </c>
      <c r="Y53" s="226" t="s">
        <v>86</v>
      </c>
      <c r="Z53" s="226" t="s">
        <v>86</v>
      </c>
      <c r="AA53" s="226" t="s">
        <v>86</v>
      </c>
      <c r="AB53" s="226" t="s">
        <v>86</v>
      </c>
      <c r="AC53" s="226" t="s">
        <v>86</v>
      </c>
      <c r="AD53" s="226" t="s">
        <v>86</v>
      </c>
      <c r="AE53" s="226" t="s">
        <v>86</v>
      </c>
      <c r="AF53" s="226" t="s">
        <v>86</v>
      </c>
      <c r="AG53" s="226" t="s">
        <v>86</v>
      </c>
      <c r="AH53" s="226">
        <v>0</v>
      </c>
      <c r="AI53" s="226">
        <v>1</v>
      </c>
      <c r="AJ53" s="226">
        <f>0.1*$AJ$2</f>
        <v>7.5000000000000011E-2</v>
      </c>
      <c r="AK53" s="226">
        <f>AK48</f>
        <v>2.7E-2</v>
      </c>
      <c r="AL53" s="226">
        <f>ROUNDUP(AL48/3,0)</f>
        <v>1</v>
      </c>
      <c r="AO53" s="229">
        <f>AK53*I53*0.1+AJ53</f>
        <v>8.0005800000000016E-2</v>
      </c>
      <c r="AP53" s="229">
        <f t="shared" si="89"/>
        <v>8.0005800000000019E-3</v>
      </c>
      <c r="AQ53" s="230">
        <f t="shared" si="90"/>
        <v>0.25</v>
      </c>
      <c r="AR53" s="230">
        <f t="shared" si="91"/>
        <v>8.4501595000000013E-2</v>
      </c>
      <c r="AS53" s="229">
        <f>1333*J52*POWER(10,-6)</f>
        <v>1.2496875E-4</v>
      </c>
      <c r="AT53" s="230">
        <f t="shared" si="92"/>
        <v>0.42263294374999999</v>
      </c>
      <c r="AU53" s="231">
        <f t="shared" si="93"/>
        <v>0</v>
      </c>
      <c r="AV53" s="231">
        <f t="shared" si="94"/>
        <v>1.9855E-4</v>
      </c>
      <c r="AW53" s="231">
        <f t="shared" si="95"/>
        <v>8.3913770981562495E-5</v>
      </c>
    </row>
    <row r="54" spans="1:49" ht="17.25" thickBot="1" x14ac:dyDescent="0.35"/>
    <row r="55" spans="1:49" s="226" customFormat="1" ht="17.25" thickBot="1" x14ac:dyDescent="0.35">
      <c r="A55" s="216" t="s">
        <v>20</v>
      </c>
      <c r="B55" s="217" t="s">
        <v>223</v>
      </c>
      <c r="C55" s="218" t="s">
        <v>224</v>
      </c>
      <c r="D55" s="219" t="s">
        <v>61</v>
      </c>
      <c r="E55" s="220">
        <v>3.4999999999999997E-5</v>
      </c>
      <c r="F55" s="217">
        <v>1</v>
      </c>
      <c r="G55" s="216">
        <v>0.05</v>
      </c>
      <c r="H55" s="221">
        <f>E55*F55*G55</f>
        <v>1.75E-6</v>
      </c>
      <c r="I55" s="222">
        <v>12.36</v>
      </c>
      <c r="J55" s="234">
        <f>I55</f>
        <v>12.36</v>
      </c>
      <c r="K55" s="224" t="s">
        <v>203</v>
      </c>
      <c r="L55" s="225">
        <v>300</v>
      </c>
      <c r="M55" s="226" t="str">
        <f t="shared" ref="M55:M60" si="97">A55</f>
        <v>С1</v>
      </c>
      <c r="N55" s="226" t="str">
        <f t="shared" ref="N55:N60" si="98">B55</f>
        <v>А/ц ГЖ</v>
      </c>
      <c r="O55" s="226" t="str">
        <f t="shared" ref="O55:O60" si="99">D55</f>
        <v>Полное-пожар</v>
      </c>
      <c r="P55" s="226" t="s">
        <v>86</v>
      </c>
      <c r="Q55" s="226" t="s">
        <v>86</v>
      </c>
      <c r="R55" s="226" t="s">
        <v>86</v>
      </c>
      <c r="S55" s="226" t="s">
        <v>86</v>
      </c>
      <c r="T55" s="226" t="s">
        <v>86</v>
      </c>
      <c r="U55" s="226" t="s">
        <v>86</v>
      </c>
      <c r="V55" s="226" t="s">
        <v>86</v>
      </c>
      <c r="W55" s="226" t="s">
        <v>86</v>
      </c>
      <c r="X55" s="226" t="s">
        <v>86</v>
      </c>
      <c r="Y55" s="226" t="s">
        <v>86</v>
      </c>
      <c r="Z55" s="226" t="s">
        <v>86</v>
      </c>
      <c r="AA55" s="226" t="s">
        <v>86</v>
      </c>
      <c r="AB55" s="226" t="s">
        <v>86</v>
      </c>
      <c r="AC55" s="226" t="s">
        <v>86</v>
      </c>
      <c r="AD55" s="226" t="s">
        <v>86</v>
      </c>
      <c r="AE55" s="226" t="s">
        <v>86</v>
      </c>
      <c r="AF55" s="226" t="s">
        <v>86</v>
      </c>
      <c r="AG55" s="226" t="s">
        <v>86</v>
      </c>
      <c r="AH55" s="227">
        <v>1</v>
      </c>
      <c r="AI55" s="227">
        <v>2</v>
      </c>
      <c r="AJ55" s="228">
        <v>0.75</v>
      </c>
      <c r="AK55" s="228">
        <v>2.7E-2</v>
      </c>
      <c r="AL55" s="228">
        <v>3</v>
      </c>
      <c r="AO55" s="229">
        <f>AK55*I55+AJ55</f>
        <v>1.08372</v>
      </c>
      <c r="AP55" s="229">
        <f>0.1*AO55</f>
        <v>0.10837200000000001</v>
      </c>
      <c r="AQ55" s="230">
        <f>AH55*3+0.25*AI55</f>
        <v>3.5</v>
      </c>
      <c r="AR55" s="230">
        <f>SUM(AO55:AQ55)/4</f>
        <v>1.1730229999999999</v>
      </c>
      <c r="AS55" s="229">
        <f>10068.2*J55*POWER(10,-6)</f>
        <v>0.124442952</v>
      </c>
      <c r="AT55" s="230">
        <f t="shared" ref="AT55:AT60" si="100">AS55+AR55+AQ55+AP55+AO55</f>
        <v>5.9895579520000002</v>
      </c>
      <c r="AU55" s="231">
        <f>AH55*H55</f>
        <v>1.75E-6</v>
      </c>
      <c r="AV55" s="231">
        <f>H55*AI55</f>
        <v>3.4999999999999999E-6</v>
      </c>
      <c r="AW55" s="231">
        <f>H55*AT55</f>
        <v>1.0481726416000001E-5</v>
      </c>
    </row>
    <row r="56" spans="1:49" s="226" customFormat="1" ht="17.25" thickBot="1" x14ac:dyDescent="0.35">
      <c r="A56" s="216" t="s">
        <v>21</v>
      </c>
      <c r="B56" s="216" t="str">
        <f>B55</f>
        <v>А/ц ГЖ</v>
      </c>
      <c r="C56" s="218" t="s">
        <v>233</v>
      </c>
      <c r="D56" s="219" t="s">
        <v>61</v>
      </c>
      <c r="E56" s="232">
        <f>E55</f>
        <v>3.4999999999999997E-5</v>
      </c>
      <c r="F56" s="233">
        <f>F55</f>
        <v>1</v>
      </c>
      <c r="G56" s="216">
        <v>4.7500000000000001E-2</v>
      </c>
      <c r="H56" s="221">
        <f t="shared" ref="H56:H60" si="101">E56*F56*G56</f>
        <v>1.6625E-6</v>
      </c>
      <c r="I56" s="234">
        <f>I55</f>
        <v>12.36</v>
      </c>
      <c r="J56" s="234">
        <f>I55</f>
        <v>12.36</v>
      </c>
      <c r="K56" s="224" t="s">
        <v>204</v>
      </c>
      <c r="L56" s="225">
        <v>0</v>
      </c>
      <c r="M56" s="226" t="str">
        <f t="shared" si="97"/>
        <v>С2</v>
      </c>
      <c r="N56" s="226" t="str">
        <f t="shared" si="98"/>
        <v>А/ц ГЖ</v>
      </c>
      <c r="O56" s="226" t="str">
        <f t="shared" si="99"/>
        <v>Полное-пожар</v>
      </c>
      <c r="P56" s="226" t="s">
        <v>86</v>
      </c>
      <c r="Q56" s="226" t="s">
        <v>86</v>
      </c>
      <c r="R56" s="226" t="s">
        <v>86</v>
      </c>
      <c r="S56" s="226" t="s">
        <v>86</v>
      </c>
      <c r="T56" s="226" t="s">
        <v>86</v>
      </c>
      <c r="U56" s="226" t="s">
        <v>86</v>
      </c>
      <c r="V56" s="226" t="s">
        <v>86</v>
      </c>
      <c r="W56" s="226" t="s">
        <v>86</v>
      </c>
      <c r="X56" s="226" t="s">
        <v>86</v>
      </c>
      <c r="Y56" s="226" t="s">
        <v>86</v>
      </c>
      <c r="Z56" s="226" t="s">
        <v>86</v>
      </c>
      <c r="AA56" s="226" t="s">
        <v>86</v>
      </c>
      <c r="AB56" s="226" t="s">
        <v>86</v>
      </c>
      <c r="AC56" s="226" t="s">
        <v>86</v>
      </c>
      <c r="AD56" s="226" t="s">
        <v>86</v>
      </c>
      <c r="AE56" s="226" t="s">
        <v>86</v>
      </c>
      <c r="AF56" s="226" t="s">
        <v>86</v>
      </c>
      <c r="AG56" s="226" t="s">
        <v>86</v>
      </c>
      <c r="AH56" s="227">
        <v>2</v>
      </c>
      <c r="AI56" s="227">
        <v>2</v>
      </c>
      <c r="AJ56" s="226">
        <f>AJ55</f>
        <v>0.75</v>
      </c>
      <c r="AK56" s="226">
        <f>AK55</f>
        <v>2.7E-2</v>
      </c>
      <c r="AL56" s="226">
        <f>AL55</f>
        <v>3</v>
      </c>
      <c r="AO56" s="229">
        <f>AK56*I56+AJ56</f>
        <v>1.08372</v>
      </c>
      <c r="AP56" s="229">
        <f t="shared" ref="AP56:AP60" si="102">0.1*AO56</f>
        <v>0.10837200000000001</v>
      </c>
      <c r="AQ56" s="230">
        <f t="shared" ref="AQ56:AQ60" si="103">AH56*3+0.25*AI56</f>
        <v>6.5</v>
      </c>
      <c r="AR56" s="230">
        <f t="shared" ref="AR56:AR60" si="104">SUM(AO56:AQ56)/4</f>
        <v>1.9230229999999999</v>
      </c>
      <c r="AS56" s="229">
        <f>10068.2*J56*POWER(10,-6)*10</f>
        <v>1.24442952</v>
      </c>
      <c r="AT56" s="230">
        <f t="shared" si="100"/>
        <v>10.859544519999998</v>
      </c>
      <c r="AU56" s="231">
        <f t="shared" ref="AU56:AU60" si="105">AH56*H56</f>
        <v>3.3249999999999999E-6</v>
      </c>
      <c r="AV56" s="231">
        <f t="shared" ref="AV56:AV60" si="106">H56*AI56</f>
        <v>3.3249999999999999E-6</v>
      </c>
      <c r="AW56" s="231">
        <f t="shared" ref="AW56:AW60" si="107">H56*AT56</f>
        <v>1.8053992764499997E-5</v>
      </c>
    </row>
    <row r="57" spans="1:49" s="226" customFormat="1" x14ac:dyDescent="0.3">
      <c r="A57" s="216" t="s">
        <v>22</v>
      </c>
      <c r="B57" s="216" t="str">
        <f>B55</f>
        <v>А/ц ГЖ</v>
      </c>
      <c r="C57" s="218" t="s">
        <v>226</v>
      </c>
      <c r="D57" s="219" t="s">
        <v>62</v>
      </c>
      <c r="E57" s="232">
        <f>E55</f>
        <v>3.4999999999999997E-5</v>
      </c>
      <c r="F57" s="233">
        <f>F55</f>
        <v>1</v>
      </c>
      <c r="G57" s="216">
        <v>0.90249999999999997</v>
      </c>
      <c r="H57" s="221">
        <f t="shared" si="101"/>
        <v>3.1587499999999995E-5</v>
      </c>
      <c r="I57" s="234">
        <f>I55</f>
        <v>12.36</v>
      </c>
      <c r="J57" s="216">
        <v>0</v>
      </c>
      <c r="K57" s="224" t="s">
        <v>205</v>
      </c>
      <c r="L57" s="225">
        <v>0</v>
      </c>
      <c r="M57" s="226" t="str">
        <f t="shared" si="97"/>
        <v>С3</v>
      </c>
      <c r="N57" s="226" t="str">
        <f t="shared" si="98"/>
        <v>А/ц ГЖ</v>
      </c>
      <c r="O57" s="226" t="str">
        <f t="shared" si="99"/>
        <v>Полное-ликвидация</v>
      </c>
      <c r="P57" s="226" t="s">
        <v>86</v>
      </c>
      <c r="Q57" s="226" t="s">
        <v>86</v>
      </c>
      <c r="R57" s="226" t="s">
        <v>86</v>
      </c>
      <c r="S57" s="226" t="s">
        <v>86</v>
      </c>
      <c r="T57" s="226" t="s">
        <v>86</v>
      </c>
      <c r="U57" s="226" t="s">
        <v>86</v>
      </c>
      <c r="V57" s="226" t="s">
        <v>86</v>
      </c>
      <c r="W57" s="226" t="s">
        <v>86</v>
      </c>
      <c r="X57" s="226" t="s">
        <v>86</v>
      </c>
      <c r="Y57" s="226" t="s">
        <v>86</v>
      </c>
      <c r="Z57" s="226" t="s">
        <v>86</v>
      </c>
      <c r="AA57" s="226" t="s">
        <v>86</v>
      </c>
      <c r="AB57" s="226" t="s">
        <v>86</v>
      </c>
      <c r="AC57" s="226" t="s">
        <v>86</v>
      </c>
      <c r="AD57" s="226" t="s">
        <v>86</v>
      </c>
      <c r="AE57" s="226" t="s">
        <v>86</v>
      </c>
      <c r="AF57" s="226" t="s">
        <v>86</v>
      </c>
      <c r="AG57" s="226" t="s">
        <v>86</v>
      </c>
      <c r="AH57" s="226">
        <v>0</v>
      </c>
      <c r="AI57" s="226">
        <v>0</v>
      </c>
      <c r="AJ57" s="226">
        <f>AJ55</f>
        <v>0.75</v>
      </c>
      <c r="AK57" s="226">
        <f>AK55</f>
        <v>2.7E-2</v>
      </c>
      <c r="AL57" s="226">
        <f>AL55</f>
        <v>3</v>
      </c>
      <c r="AO57" s="229">
        <f>AK57*I57*0.1+AJ57</f>
        <v>0.78337199999999996</v>
      </c>
      <c r="AP57" s="229">
        <f t="shared" si="102"/>
        <v>7.8337199999999996E-2</v>
      </c>
      <c r="AQ57" s="230">
        <f t="shared" si="103"/>
        <v>0</v>
      </c>
      <c r="AR57" s="230">
        <f t="shared" si="104"/>
        <v>0.21542729999999999</v>
      </c>
      <c r="AS57" s="229">
        <f>1333*J56*POWER(10,-6)</f>
        <v>1.6475880000000002E-2</v>
      </c>
      <c r="AT57" s="230">
        <f t="shared" si="100"/>
        <v>1.0936123799999999</v>
      </c>
      <c r="AU57" s="231">
        <f t="shared" si="105"/>
        <v>0</v>
      </c>
      <c r="AV57" s="231">
        <f t="shared" si="106"/>
        <v>0</v>
      </c>
      <c r="AW57" s="231">
        <f t="shared" si="107"/>
        <v>3.4544481053249996E-5</v>
      </c>
    </row>
    <row r="58" spans="1:49" s="226" customFormat="1" x14ac:dyDescent="0.3">
      <c r="A58" s="216" t="s">
        <v>23</v>
      </c>
      <c r="B58" s="216" t="str">
        <f>B55</f>
        <v>А/ц ГЖ</v>
      </c>
      <c r="C58" s="218" t="s">
        <v>227</v>
      </c>
      <c r="D58" s="219" t="s">
        <v>87</v>
      </c>
      <c r="E58" s="220">
        <v>2.2000000000000001E-4</v>
      </c>
      <c r="F58" s="233">
        <f>F55</f>
        <v>1</v>
      </c>
      <c r="G58" s="216">
        <v>0.05</v>
      </c>
      <c r="H58" s="221">
        <f t="shared" si="101"/>
        <v>1.1000000000000001E-5</v>
      </c>
      <c r="I58" s="234">
        <f>0.15*I55</f>
        <v>1.8539999999999999</v>
      </c>
      <c r="J58" s="234">
        <f>I58</f>
        <v>1.8539999999999999</v>
      </c>
      <c r="K58" s="237" t="s">
        <v>207</v>
      </c>
      <c r="L58" s="238">
        <v>45390</v>
      </c>
      <c r="M58" s="226" t="str">
        <f t="shared" si="97"/>
        <v>С4</v>
      </c>
      <c r="N58" s="226" t="str">
        <f t="shared" si="98"/>
        <v>А/ц ГЖ</v>
      </c>
      <c r="O58" s="226" t="str">
        <f t="shared" si="99"/>
        <v>Частичное-пожар</v>
      </c>
      <c r="P58" s="226" t="s">
        <v>86</v>
      </c>
      <c r="Q58" s="226" t="s">
        <v>86</v>
      </c>
      <c r="R58" s="226" t="s">
        <v>86</v>
      </c>
      <c r="S58" s="226" t="s">
        <v>86</v>
      </c>
      <c r="T58" s="226" t="s">
        <v>86</v>
      </c>
      <c r="U58" s="226" t="s">
        <v>86</v>
      </c>
      <c r="V58" s="226" t="s">
        <v>86</v>
      </c>
      <c r="W58" s="226" t="s">
        <v>86</v>
      </c>
      <c r="X58" s="226" t="s">
        <v>86</v>
      </c>
      <c r="Y58" s="226" t="s">
        <v>86</v>
      </c>
      <c r="Z58" s="226" t="s">
        <v>86</v>
      </c>
      <c r="AA58" s="226" t="s">
        <v>86</v>
      </c>
      <c r="AB58" s="226" t="s">
        <v>86</v>
      </c>
      <c r="AC58" s="226" t="s">
        <v>86</v>
      </c>
      <c r="AD58" s="226" t="s">
        <v>86</v>
      </c>
      <c r="AE58" s="226" t="s">
        <v>86</v>
      </c>
      <c r="AF58" s="226" t="s">
        <v>86</v>
      </c>
      <c r="AG58" s="226" t="s">
        <v>86</v>
      </c>
      <c r="AH58" s="226">
        <v>0</v>
      </c>
      <c r="AI58" s="226">
        <v>2</v>
      </c>
      <c r="AJ58" s="226">
        <f>0.1*$AJ$2</f>
        <v>7.5000000000000011E-2</v>
      </c>
      <c r="AK58" s="226">
        <f>AK55</f>
        <v>2.7E-2</v>
      </c>
      <c r="AL58" s="226">
        <f>ROUNDUP(AL55/3,0)</f>
        <v>1</v>
      </c>
      <c r="AO58" s="229">
        <f>AK58*I58+AJ58</f>
        <v>0.125058</v>
      </c>
      <c r="AP58" s="229">
        <f t="shared" si="102"/>
        <v>1.2505800000000001E-2</v>
      </c>
      <c r="AQ58" s="230">
        <f t="shared" si="103"/>
        <v>0.5</v>
      </c>
      <c r="AR58" s="230">
        <f t="shared" si="104"/>
        <v>0.15939095</v>
      </c>
      <c r="AS58" s="229">
        <f>10068.2*J58*POWER(10,-6)</f>
        <v>1.8666442799999999E-2</v>
      </c>
      <c r="AT58" s="230">
        <f t="shared" si="100"/>
        <v>0.81562119280000001</v>
      </c>
      <c r="AU58" s="231">
        <f t="shared" si="105"/>
        <v>0</v>
      </c>
      <c r="AV58" s="231">
        <f t="shared" si="106"/>
        <v>2.2000000000000003E-5</v>
      </c>
      <c r="AW58" s="231">
        <f t="shared" si="107"/>
        <v>8.9718331208000015E-6</v>
      </c>
    </row>
    <row r="59" spans="1:49" s="226" customFormat="1" x14ac:dyDescent="0.3">
      <c r="A59" s="216" t="s">
        <v>24</v>
      </c>
      <c r="B59" s="216" t="str">
        <f>B55</f>
        <v>А/ц ГЖ</v>
      </c>
      <c r="C59" s="218" t="s">
        <v>234</v>
      </c>
      <c r="D59" s="219" t="s">
        <v>87</v>
      </c>
      <c r="E59" s="232">
        <f>E58</f>
        <v>2.2000000000000001E-4</v>
      </c>
      <c r="F59" s="233">
        <f>F55</f>
        <v>1</v>
      </c>
      <c r="G59" s="216">
        <v>4.7500000000000001E-2</v>
      </c>
      <c r="H59" s="221">
        <f t="shared" si="101"/>
        <v>1.045E-5</v>
      </c>
      <c r="I59" s="234">
        <f>0.15*I55</f>
        <v>1.8539999999999999</v>
      </c>
      <c r="J59" s="234">
        <f>I58</f>
        <v>1.8539999999999999</v>
      </c>
      <c r="K59" s="237" t="s">
        <v>208</v>
      </c>
      <c r="L59" s="238">
        <v>3</v>
      </c>
      <c r="M59" s="226" t="str">
        <f t="shared" si="97"/>
        <v>С5</v>
      </c>
      <c r="N59" s="226" t="str">
        <f t="shared" si="98"/>
        <v>А/ц ГЖ</v>
      </c>
      <c r="O59" s="226" t="str">
        <f t="shared" si="99"/>
        <v>Частичное-пожар</v>
      </c>
      <c r="P59" s="226" t="s">
        <v>86</v>
      </c>
      <c r="Q59" s="226" t="s">
        <v>86</v>
      </c>
      <c r="R59" s="226" t="s">
        <v>86</v>
      </c>
      <c r="S59" s="226" t="s">
        <v>86</v>
      </c>
      <c r="T59" s="226" t="s">
        <v>86</v>
      </c>
      <c r="U59" s="226" t="s">
        <v>86</v>
      </c>
      <c r="V59" s="226" t="s">
        <v>86</v>
      </c>
      <c r="W59" s="226" t="s">
        <v>86</v>
      </c>
      <c r="X59" s="226" t="s">
        <v>86</v>
      </c>
      <c r="Y59" s="226" t="s">
        <v>86</v>
      </c>
      <c r="Z59" s="226" t="s">
        <v>86</v>
      </c>
      <c r="AA59" s="226" t="s">
        <v>86</v>
      </c>
      <c r="AB59" s="226" t="s">
        <v>86</v>
      </c>
      <c r="AC59" s="226" t="s">
        <v>86</v>
      </c>
      <c r="AD59" s="226" t="s">
        <v>86</v>
      </c>
      <c r="AE59" s="226" t="s">
        <v>86</v>
      </c>
      <c r="AF59" s="226" t="s">
        <v>86</v>
      </c>
      <c r="AG59" s="226" t="s">
        <v>86</v>
      </c>
      <c r="AH59" s="226">
        <v>0</v>
      </c>
      <c r="AI59" s="226">
        <v>1</v>
      </c>
      <c r="AJ59" s="226">
        <f>0.1*$AJ$2</f>
        <v>7.5000000000000011E-2</v>
      </c>
      <c r="AK59" s="226">
        <f>AK55</f>
        <v>2.7E-2</v>
      </c>
      <c r="AL59" s="226">
        <f>ROUNDUP(AL55/3,0)</f>
        <v>1</v>
      </c>
      <c r="AO59" s="229">
        <f t="shared" ref="AO59" si="108">AK59*I59+AJ59</f>
        <v>0.125058</v>
      </c>
      <c r="AP59" s="229">
        <f t="shared" si="102"/>
        <v>1.2505800000000001E-2</v>
      </c>
      <c r="AQ59" s="230">
        <f t="shared" si="103"/>
        <v>0.25</v>
      </c>
      <c r="AR59" s="230">
        <f t="shared" si="104"/>
        <v>9.6890950000000003E-2</v>
      </c>
      <c r="AS59" s="229">
        <f>10068.2*J59*POWER(10,-6)*10</f>
        <v>0.18666442799999999</v>
      </c>
      <c r="AT59" s="230">
        <f t="shared" si="100"/>
        <v>0.67111917799999998</v>
      </c>
      <c r="AU59" s="231">
        <f t="shared" si="105"/>
        <v>0</v>
      </c>
      <c r="AV59" s="231">
        <f t="shared" si="106"/>
        <v>1.045E-5</v>
      </c>
      <c r="AW59" s="231">
        <f t="shared" si="107"/>
        <v>7.0131954101E-6</v>
      </c>
    </row>
    <row r="60" spans="1:49" s="226" customFormat="1" ht="17.25" thickBot="1" x14ac:dyDescent="0.35">
      <c r="A60" s="216" t="s">
        <v>25</v>
      </c>
      <c r="B60" s="216" t="str">
        <f>B55</f>
        <v>А/ц ГЖ</v>
      </c>
      <c r="C60" s="218" t="s">
        <v>229</v>
      </c>
      <c r="D60" s="219" t="s">
        <v>63</v>
      </c>
      <c r="E60" s="232">
        <f>E58</f>
        <v>2.2000000000000001E-4</v>
      </c>
      <c r="F60" s="233">
        <f>F55</f>
        <v>1</v>
      </c>
      <c r="G60" s="216">
        <v>0.90249999999999997</v>
      </c>
      <c r="H60" s="221">
        <f t="shared" si="101"/>
        <v>1.9855E-4</v>
      </c>
      <c r="I60" s="234">
        <f>0.15*I55</f>
        <v>1.8539999999999999</v>
      </c>
      <c r="J60" s="216">
        <v>0</v>
      </c>
      <c r="K60" s="239" t="s">
        <v>219</v>
      </c>
      <c r="L60" s="240">
        <v>8</v>
      </c>
      <c r="M60" s="226" t="str">
        <f t="shared" si="97"/>
        <v>С6</v>
      </c>
      <c r="N60" s="226" t="str">
        <f t="shared" si="98"/>
        <v>А/ц ГЖ</v>
      </c>
      <c r="O60" s="226" t="str">
        <f t="shared" si="99"/>
        <v>Частичное-ликвидация</v>
      </c>
      <c r="P60" s="226" t="s">
        <v>86</v>
      </c>
      <c r="Q60" s="226" t="s">
        <v>86</v>
      </c>
      <c r="R60" s="226" t="s">
        <v>86</v>
      </c>
      <c r="S60" s="226" t="s">
        <v>86</v>
      </c>
      <c r="T60" s="226" t="s">
        <v>86</v>
      </c>
      <c r="U60" s="226" t="s">
        <v>86</v>
      </c>
      <c r="V60" s="226" t="s">
        <v>86</v>
      </c>
      <c r="W60" s="226" t="s">
        <v>86</v>
      </c>
      <c r="X60" s="226" t="s">
        <v>86</v>
      </c>
      <c r="Y60" s="226" t="s">
        <v>86</v>
      </c>
      <c r="Z60" s="226" t="s">
        <v>86</v>
      </c>
      <c r="AA60" s="226" t="s">
        <v>86</v>
      </c>
      <c r="AB60" s="226" t="s">
        <v>86</v>
      </c>
      <c r="AC60" s="226" t="s">
        <v>86</v>
      </c>
      <c r="AD60" s="226" t="s">
        <v>86</v>
      </c>
      <c r="AE60" s="226" t="s">
        <v>86</v>
      </c>
      <c r="AF60" s="226" t="s">
        <v>86</v>
      </c>
      <c r="AG60" s="226" t="s">
        <v>86</v>
      </c>
      <c r="AH60" s="226">
        <v>0</v>
      </c>
      <c r="AI60" s="226">
        <v>0</v>
      </c>
      <c r="AJ60" s="226">
        <f>0.1*$AJ$2</f>
        <v>7.5000000000000011E-2</v>
      </c>
      <c r="AK60" s="226">
        <f>AK55</f>
        <v>2.7E-2</v>
      </c>
      <c r="AL60" s="226">
        <f>ROUNDUP(AL55/3,0)</f>
        <v>1</v>
      </c>
      <c r="AO60" s="229">
        <f>AK60*I60*0.1+AJ60</f>
        <v>8.0005800000000016E-2</v>
      </c>
      <c r="AP60" s="229">
        <f t="shared" si="102"/>
        <v>8.0005800000000019E-3</v>
      </c>
      <c r="AQ60" s="230">
        <f t="shared" si="103"/>
        <v>0</v>
      </c>
      <c r="AR60" s="230">
        <f t="shared" si="104"/>
        <v>2.2001595000000006E-2</v>
      </c>
      <c r="AS60" s="229">
        <f>1333*J59*POWER(10,-6)</f>
        <v>2.4713819999999994E-3</v>
      </c>
      <c r="AT60" s="230">
        <f t="shared" si="100"/>
        <v>0.11247935700000003</v>
      </c>
      <c r="AU60" s="231">
        <f t="shared" si="105"/>
        <v>0</v>
      </c>
      <c r="AV60" s="231">
        <f t="shared" si="106"/>
        <v>0</v>
      </c>
      <c r="AW60" s="231">
        <f t="shared" si="107"/>
        <v>2.2332776332350008E-5</v>
      </c>
    </row>
    <row r="61" spans="1:49" ht="17.25" thickBot="1" x14ac:dyDescent="0.35"/>
    <row r="62" spans="1:49" s="202" customFormat="1" ht="17.25" thickBot="1" x14ac:dyDescent="0.35">
      <c r="A62" s="192" t="s">
        <v>20</v>
      </c>
      <c r="B62" s="193" t="s">
        <v>235</v>
      </c>
      <c r="C62" s="194" t="s">
        <v>224</v>
      </c>
      <c r="D62" s="195" t="s">
        <v>61</v>
      </c>
      <c r="E62" s="196">
        <v>1.0000000000000001E-5</v>
      </c>
      <c r="F62" s="193">
        <v>1</v>
      </c>
      <c r="G62" s="192">
        <v>0.1</v>
      </c>
      <c r="H62" s="197">
        <f t="shared" ref="H62:H67" si="109">E62*F62*G62</f>
        <v>1.0000000000000002E-6</v>
      </c>
      <c r="I62" s="198">
        <v>12.36</v>
      </c>
      <c r="J62" s="199">
        <f>I62</f>
        <v>12.36</v>
      </c>
      <c r="K62" s="200" t="s">
        <v>203</v>
      </c>
      <c r="L62" s="201">
        <v>5000</v>
      </c>
      <c r="M62" s="202" t="str">
        <f t="shared" ref="M62:N67" si="110">A62</f>
        <v>С1</v>
      </c>
      <c r="N62" s="202" t="str">
        <f t="shared" si="110"/>
        <v>РВС ЛВЖ</v>
      </c>
      <c r="O62" s="202" t="str">
        <f t="shared" ref="O62:O67" si="111">D62</f>
        <v>Полное-пожар</v>
      </c>
      <c r="P62" s="202" t="s">
        <v>86</v>
      </c>
      <c r="Q62" s="202" t="s">
        <v>86</v>
      </c>
      <c r="R62" s="202" t="s">
        <v>86</v>
      </c>
      <c r="S62" s="202" t="s">
        <v>86</v>
      </c>
      <c r="T62" s="202" t="s">
        <v>86</v>
      </c>
      <c r="U62" s="202" t="s">
        <v>86</v>
      </c>
      <c r="V62" s="202" t="s">
        <v>86</v>
      </c>
      <c r="W62" s="202" t="s">
        <v>86</v>
      </c>
      <c r="X62" s="202" t="s">
        <v>86</v>
      </c>
      <c r="Y62" s="202" t="s">
        <v>86</v>
      </c>
      <c r="Z62" s="202" t="s">
        <v>86</v>
      </c>
      <c r="AA62" s="202" t="s">
        <v>86</v>
      </c>
      <c r="AB62" s="202" t="s">
        <v>86</v>
      </c>
      <c r="AC62" s="202" t="s">
        <v>86</v>
      </c>
      <c r="AD62" s="202" t="s">
        <v>86</v>
      </c>
      <c r="AE62" s="202" t="s">
        <v>86</v>
      </c>
      <c r="AF62" s="202" t="s">
        <v>86</v>
      </c>
      <c r="AG62" s="202" t="s">
        <v>86</v>
      </c>
      <c r="AH62" s="203">
        <v>1</v>
      </c>
      <c r="AI62" s="203">
        <v>2</v>
      </c>
      <c r="AJ62" s="204">
        <v>0.75</v>
      </c>
      <c r="AK62" s="204">
        <v>2.7E-2</v>
      </c>
      <c r="AL62" s="204">
        <v>3</v>
      </c>
      <c r="AO62" s="205">
        <f>AK62*I62+AJ62</f>
        <v>1.08372</v>
      </c>
      <c r="AP62" s="205">
        <f>0.1*AO62</f>
        <v>0.10837200000000001</v>
      </c>
      <c r="AQ62" s="206">
        <f>AH62*3+0.25*AI62</f>
        <v>3.5</v>
      </c>
      <c r="AR62" s="206">
        <f>SUM(AO62:AQ62)/4</f>
        <v>1.1730229999999999</v>
      </c>
      <c r="AS62" s="205">
        <f>10068.2*J62*POWER(10,-6)</f>
        <v>0.124442952</v>
      </c>
      <c r="AT62" s="206">
        <f t="shared" ref="AT62:AT67" si="112">AS62+AR62+AQ62+AP62+AO62</f>
        <v>5.9895579520000002</v>
      </c>
      <c r="AU62" s="207">
        <f>AH62*H62</f>
        <v>1.0000000000000002E-6</v>
      </c>
      <c r="AV62" s="207">
        <f>H62*AI62</f>
        <v>2.0000000000000003E-6</v>
      </c>
      <c r="AW62" s="207">
        <f>H62*AT62</f>
        <v>5.989557952000001E-6</v>
      </c>
    </row>
    <row r="63" spans="1:49" s="202" customFormat="1" ht="17.25" thickBot="1" x14ac:dyDescent="0.35">
      <c r="A63" s="192" t="s">
        <v>21</v>
      </c>
      <c r="B63" s="192" t="str">
        <f>B62</f>
        <v>РВС ЛВЖ</v>
      </c>
      <c r="C63" s="194" t="s">
        <v>225</v>
      </c>
      <c r="D63" s="195" t="s">
        <v>64</v>
      </c>
      <c r="E63" s="208">
        <f>E62</f>
        <v>1.0000000000000001E-5</v>
      </c>
      <c r="F63" s="209">
        <f>F62</f>
        <v>1</v>
      </c>
      <c r="G63" s="192">
        <v>0.18000000000000002</v>
      </c>
      <c r="H63" s="197">
        <f t="shared" si="109"/>
        <v>1.8000000000000003E-6</v>
      </c>
      <c r="I63" s="210">
        <f>I62</f>
        <v>12.36</v>
      </c>
      <c r="J63" s="211">
        <v>0.625</v>
      </c>
      <c r="K63" s="200" t="s">
        <v>204</v>
      </c>
      <c r="L63" s="201">
        <v>0</v>
      </c>
      <c r="M63" s="202" t="str">
        <f t="shared" si="110"/>
        <v>С2</v>
      </c>
      <c r="N63" s="202" t="str">
        <f t="shared" si="110"/>
        <v>РВС ЛВЖ</v>
      </c>
      <c r="O63" s="202" t="str">
        <f t="shared" si="111"/>
        <v>Полное-взрыв</v>
      </c>
      <c r="P63" s="202" t="s">
        <v>86</v>
      </c>
      <c r="Q63" s="202" t="s">
        <v>86</v>
      </c>
      <c r="R63" s="202" t="s">
        <v>86</v>
      </c>
      <c r="S63" s="202" t="s">
        <v>86</v>
      </c>
      <c r="T63" s="202" t="s">
        <v>86</v>
      </c>
      <c r="U63" s="202" t="s">
        <v>86</v>
      </c>
      <c r="V63" s="202" t="s">
        <v>86</v>
      </c>
      <c r="W63" s="202" t="s">
        <v>86</v>
      </c>
      <c r="X63" s="202" t="s">
        <v>86</v>
      </c>
      <c r="Y63" s="202" t="s">
        <v>86</v>
      </c>
      <c r="Z63" s="202" t="s">
        <v>86</v>
      </c>
      <c r="AA63" s="202" t="s">
        <v>86</v>
      </c>
      <c r="AB63" s="202" t="s">
        <v>86</v>
      </c>
      <c r="AC63" s="202" t="s">
        <v>86</v>
      </c>
      <c r="AD63" s="202" t="s">
        <v>86</v>
      </c>
      <c r="AE63" s="202" t="s">
        <v>86</v>
      </c>
      <c r="AF63" s="202" t="s">
        <v>86</v>
      </c>
      <c r="AG63" s="202" t="s">
        <v>86</v>
      </c>
      <c r="AH63" s="203">
        <v>2</v>
      </c>
      <c r="AI63" s="203">
        <v>2</v>
      </c>
      <c r="AJ63" s="202">
        <f>AJ62</f>
        <v>0.75</v>
      </c>
      <c r="AK63" s="202">
        <f>AK62</f>
        <v>2.7E-2</v>
      </c>
      <c r="AL63" s="202">
        <f>AL62</f>
        <v>3</v>
      </c>
      <c r="AO63" s="205">
        <f>AK63*I63+AJ63</f>
        <v>1.08372</v>
      </c>
      <c r="AP63" s="205">
        <f t="shared" ref="AP63:AP67" si="113">0.1*AO63</f>
        <v>0.10837200000000001</v>
      </c>
      <c r="AQ63" s="206">
        <f t="shared" ref="AQ63:AQ67" si="114">AH63*3+0.25*AI63</f>
        <v>6.5</v>
      </c>
      <c r="AR63" s="206">
        <f t="shared" ref="AR63:AR67" si="115">SUM(AO63:AQ63)/4</f>
        <v>1.9230229999999999</v>
      </c>
      <c r="AS63" s="205">
        <f>10068.2*J63*POWER(10,-6)*10</f>
        <v>6.2926249999999989E-2</v>
      </c>
      <c r="AT63" s="206">
        <f t="shared" si="112"/>
        <v>9.6780412499999997</v>
      </c>
      <c r="AU63" s="207">
        <f t="shared" ref="AU63:AU67" si="116">AH63*H63</f>
        <v>3.6000000000000007E-6</v>
      </c>
      <c r="AV63" s="207">
        <f t="shared" ref="AV63:AV67" si="117">H63*AI63</f>
        <v>3.6000000000000007E-6</v>
      </c>
      <c r="AW63" s="207">
        <f t="shared" ref="AW63:AW67" si="118">H63*AT63</f>
        <v>1.7420474250000002E-5</v>
      </c>
    </row>
    <row r="64" spans="1:49" s="202" customFormat="1" x14ac:dyDescent="0.3">
      <c r="A64" s="192" t="s">
        <v>22</v>
      </c>
      <c r="B64" s="192" t="str">
        <f>B62</f>
        <v>РВС ЛВЖ</v>
      </c>
      <c r="C64" s="194" t="s">
        <v>226</v>
      </c>
      <c r="D64" s="195" t="s">
        <v>62</v>
      </c>
      <c r="E64" s="208">
        <f>E62</f>
        <v>1.0000000000000001E-5</v>
      </c>
      <c r="F64" s="209">
        <f>F62</f>
        <v>1</v>
      </c>
      <c r="G64" s="192">
        <v>0.72000000000000008</v>
      </c>
      <c r="H64" s="197">
        <f t="shared" si="109"/>
        <v>7.2000000000000014E-6</v>
      </c>
      <c r="I64" s="210">
        <f>I62</f>
        <v>12.36</v>
      </c>
      <c r="J64" s="212">
        <v>0</v>
      </c>
      <c r="K64" s="200" t="s">
        <v>205</v>
      </c>
      <c r="L64" s="201">
        <v>0</v>
      </c>
      <c r="M64" s="202" t="str">
        <f t="shared" si="110"/>
        <v>С3</v>
      </c>
      <c r="N64" s="202" t="str">
        <f t="shared" si="110"/>
        <v>РВС ЛВЖ</v>
      </c>
      <c r="O64" s="202" t="str">
        <f t="shared" si="111"/>
        <v>Полное-ликвидация</v>
      </c>
      <c r="P64" s="202" t="s">
        <v>86</v>
      </c>
      <c r="Q64" s="202" t="s">
        <v>86</v>
      </c>
      <c r="R64" s="202" t="s">
        <v>86</v>
      </c>
      <c r="S64" s="202" t="s">
        <v>86</v>
      </c>
      <c r="T64" s="202" t="s">
        <v>86</v>
      </c>
      <c r="U64" s="202" t="s">
        <v>86</v>
      </c>
      <c r="V64" s="202" t="s">
        <v>86</v>
      </c>
      <c r="W64" s="202" t="s">
        <v>86</v>
      </c>
      <c r="X64" s="202" t="s">
        <v>86</v>
      </c>
      <c r="Y64" s="202" t="s">
        <v>86</v>
      </c>
      <c r="Z64" s="202" t="s">
        <v>86</v>
      </c>
      <c r="AA64" s="202" t="s">
        <v>86</v>
      </c>
      <c r="AB64" s="202" t="s">
        <v>86</v>
      </c>
      <c r="AC64" s="202" t="s">
        <v>86</v>
      </c>
      <c r="AD64" s="202" t="s">
        <v>86</v>
      </c>
      <c r="AE64" s="202" t="s">
        <v>86</v>
      </c>
      <c r="AF64" s="202" t="s">
        <v>86</v>
      </c>
      <c r="AG64" s="202" t="s">
        <v>86</v>
      </c>
      <c r="AH64" s="202">
        <v>0</v>
      </c>
      <c r="AI64" s="202">
        <v>0</v>
      </c>
      <c r="AJ64" s="202">
        <f>AJ62</f>
        <v>0.75</v>
      </c>
      <c r="AK64" s="202">
        <f>AK62</f>
        <v>2.7E-2</v>
      </c>
      <c r="AL64" s="202">
        <f>AL62</f>
        <v>3</v>
      </c>
      <c r="AO64" s="205">
        <f>AK64*I64*0.1+AJ64</f>
        <v>0.78337199999999996</v>
      </c>
      <c r="AP64" s="205">
        <f t="shared" si="113"/>
        <v>7.8337199999999996E-2</v>
      </c>
      <c r="AQ64" s="206">
        <f t="shared" si="114"/>
        <v>0</v>
      </c>
      <c r="AR64" s="206">
        <f t="shared" si="115"/>
        <v>0.21542729999999999</v>
      </c>
      <c r="AS64" s="205">
        <f>1333*J63*POWER(10,-6)</f>
        <v>8.3312499999999999E-4</v>
      </c>
      <c r="AT64" s="206">
        <f t="shared" si="112"/>
        <v>1.0779696249999999</v>
      </c>
      <c r="AU64" s="207">
        <f t="shared" si="116"/>
        <v>0</v>
      </c>
      <c r="AV64" s="207">
        <f t="shared" si="117"/>
        <v>0</v>
      </c>
      <c r="AW64" s="207">
        <f t="shared" si="118"/>
        <v>7.7613813000000011E-6</v>
      </c>
    </row>
    <row r="65" spans="1:49" s="202" customFormat="1" x14ac:dyDescent="0.3">
      <c r="A65" s="192" t="s">
        <v>23</v>
      </c>
      <c r="B65" s="192" t="str">
        <f>B62</f>
        <v>РВС ЛВЖ</v>
      </c>
      <c r="C65" s="194" t="s">
        <v>227</v>
      </c>
      <c r="D65" s="195" t="s">
        <v>87</v>
      </c>
      <c r="E65" s="196">
        <v>1E-4</v>
      </c>
      <c r="F65" s="209">
        <f>F62</f>
        <v>1</v>
      </c>
      <c r="G65" s="192">
        <v>0.1</v>
      </c>
      <c r="H65" s="197">
        <f t="shared" si="109"/>
        <v>1.0000000000000001E-5</v>
      </c>
      <c r="I65" s="210">
        <f>0.15*I62</f>
        <v>1.8539999999999999</v>
      </c>
      <c r="J65" s="199">
        <f>I65</f>
        <v>1.8539999999999999</v>
      </c>
      <c r="K65" s="213" t="s">
        <v>207</v>
      </c>
      <c r="L65" s="214">
        <v>45390</v>
      </c>
      <c r="M65" s="202" t="str">
        <f t="shared" si="110"/>
        <v>С4</v>
      </c>
      <c r="N65" s="202" t="str">
        <f t="shared" si="110"/>
        <v>РВС ЛВЖ</v>
      </c>
      <c r="O65" s="202" t="str">
        <f t="shared" si="111"/>
        <v>Частичное-пожар</v>
      </c>
      <c r="P65" s="202" t="s">
        <v>86</v>
      </c>
      <c r="Q65" s="202" t="s">
        <v>86</v>
      </c>
      <c r="R65" s="202" t="s">
        <v>86</v>
      </c>
      <c r="S65" s="202" t="s">
        <v>86</v>
      </c>
      <c r="T65" s="202" t="s">
        <v>86</v>
      </c>
      <c r="U65" s="202" t="s">
        <v>86</v>
      </c>
      <c r="V65" s="202" t="s">
        <v>86</v>
      </c>
      <c r="W65" s="202" t="s">
        <v>86</v>
      </c>
      <c r="X65" s="202" t="s">
        <v>86</v>
      </c>
      <c r="Y65" s="202" t="s">
        <v>86</v>
      </c>
      <c r="Z65" s="202" t="s">
        <v>86</v>
      </c>
      <c r="AA65" s="202" t="s">
        <v>86</v>
      </c>
      <c r="AB65" s="202" t="s">
        <v>86</v>
      </c>
      <c r="AC65" s="202" t="s">
        <v>86</v>
      </c>
      <c r="AD65" s="202" t="s">
        <v>86</v>
      </c>
      <c r="AE65" s="202" t="s">
        <v>86</v>
      </c>
      <c r="AF65" s="202" t="s">
        <v>86</v>
      </c>
      <c r="AG65" s="202" t="s">
        <v>86</v>
      </c>
      <c r="AH65" s="202">
        <v>0</v>
      </c>
      <c r="AI65" s="202">
        <v>2</v>
      </c>
      <c r="AJ65" s="202">
        <f>0.1*$AJ$2</f>
        <v>7.5000000000000011E-2</v>
      </c>
      <c r="AK65" s="202">
        <f>AK62</f>
        <v>2.7E-2</v>
      </c>
      <c r="AL65" s="202">
        <f>ROUNDUP(AL62/3,0)</f>
        <v>1</v>
      </c>
      <c r="AO65" s="205">
        <f>AK65*I65+AJ65</f>
        <v>0.125058</v>
      </c>
      <c r="AP65" s="205">
        <f t="shared" si="113"/>
        <v>1.2505800000000001E-2</v>
      </c>
      <c r="AQ65" s="206">
        <f t="shared" si="114"/>
        <v>0.5</v>
      </c>
      <c r="AR65" s="206">
        <f t="shared" si="115"/>
        <v>0.15939095</v>
      </c>
      <c r="AS65" s="205">
        <f>10068.2*J65*POWER(10,-6)</f>
        <v>1.8666442799999999E-2</v>
      </c>
      <c r="AT65" s="206">
        <f t="shared" si="112"/>
        <v>0.81562119280000001</v>
      </c>
      <c r="AU65" s="207">
        <f t="shared" si="116"/>
        <v>0</v>
      </c>
      <c r="AV65" s="207">
        <f t="shared" si="117"/>
        <v>2.0000000000000002E-5</v>
      </c>
      <c r="AW65" s="207">
        <f t="shared" si="118"/>
        <v>8.156211928E-6</v>
      </c>
    </row>
    <row r="66" spans="1:49" s="202" customFormat="1" x14ac:dyDescent="0.3">
      <c r="A66" s="192" t="s">
        <v>24</v>
      </c>
      <c r="B66" s="192" t="str">
        <f>B62</f>
        <v>РВС ЛВЖ</v>
      </c>
      <c r="C66" s="194" t="s">
        <v>228</v>
      </c>
      <c r="D66" s="195" t="s">
        <v>193</v>
      </c>
      <c r="E66" s="208">
        <f>E65</f>
        <v>1E-4</v>
      </c>
      <c r="F66" s="209">
        <f>F62</f>
        <v>1</v>
      </c>
      <c r="G66" s="192">
        <v>4.5000000000000005E-2</v>
      </c>
      <c r="H66" s="197">
        <f t="shared" si="109"/>
        <v>4.500000000000001E-6</v>
      </c>
      <c r="I66" s="210">
        <f>0.15*I62</f>
        <v>1.8539999999999999</v>
      </c>
      <c r="J66" s="199">
        <f>0.15*J63</f>
        <v>9.375E-2</v>
      </c>
      <c r="K66" s="213" t="s">
        <v>208</v>
      </c>
      <c r="L66" s="214">
        <v>3</v>
      </c>
      <c r="M66" s="202" t="str">
        <f t="shared" si="110"/>
        <v>С5</v>
      </c>
      <c r="N66" s="202" t="str">
        <f t="shared" si="110"/>
        <v>РВС ЛВЖ</v>
      </c>
      <c r="O66" s="202" t="str">
        <f t="shared" si="111"/>
        <v>Частичное-пожар-вспышка</v>
      </c>
      <c r="P66" s="202" t="s">
        <v>86</v>
      </c>
      <c r="Q66" s="202" t="s">
        <v>86</v>
      </c>
      <c r="R66" s="202" t="s">
        <v>86</v>
      </c>
      <c r="S66" s="202" t="s">
        <v>86</v>
      </c>
      <c r="T66" s="202" t="s">
        <v>86</v>
      </c>
      <c r="U66" s="202" t="s">
        <v>86</v>
      </c>
      <c r="V66" s="202" t="s">
        <v>86</v>
      </c>
      <c r="W66" s="202" t="s">
        <v>86</v>
      </c>
      <c r="X66" s="202" t="s">
        <v>86</v>
      </c>
      <c r="Y66" s="202" t="s">
        <v>86</v>
      </c>
      <c r="Z66" s="202" t="s">
        <v>86</v>
      </c>
      <c r="AA66" s="202" t="s">
        <v>86</v>
      </c>
      <c r="AB66" s="202" t="s">
        <v>86</v>
      </c>
      <c r="AC66" s="202" t="s">
        <v>86</v>
      </c>
      <c r="AD66" s="202" t="s">
        <v>86</v>
      </c>
      <c r="AE66" s="202" t="s">
        <v>86</v>
      </c>
      <c r="AF66" s="202" t="s">
        <v>86</v>
      </c>
      <c r="AG66" s="202" t="s">
        <v>86</v>
      </c>
      <c r="AH66" s="202">
        <v>0</v>
      </c>
      <c r="AI66" s="202">
        <v>1</v>
      </c>
      <c r="AJ66" s="202">
        <f>0.1*$AJ$2</f>
        <v>7.5000000000000011E-2</v>
      </c>
      <c r="AK66" s="202">
        <f>AK62</f>
        <v>2.7E-2</v>
      </c>
      <c r="AL66" s="202">
        <f>ROUNDUP(AL62/3,0)</f>
        <v>1</v>
      </c>
      <c r="AO66" s="205">
        <f t="shared" ref="AO66" si="119">AK66*I66+AJ66</f>
        <v>0.125058</v>
      </c>
      <c r="AP66" s="205">
        <f t="shared" si="113"/>
        <v>1.2505800000000001E-2</v>
      </c>
      <c r="AQ66" s="206">
        <f t="shared" si="114"/>
        <v>0.25</v>
      </c>
      <c r="AR66" s="206">
        <f t="shared" si="115"/>
        <v>9.6890950000000003E-2</v>
      </c>
      <c r="AS66" s="205">
        <f>10068.2*J66*POWER(10,-6)*10</f>
        <v>9.4389375000000011E-3</v>
      </c>
      <c r="AT66" s="206">
        <f t="shared" si="112"/>
        <v>0.49389368750000001</v>
      </c>
      <c r="AU66" s="207">
        <f t="shared" si="116"/>
        <v>0</v>
      </c>
      <c r="AV66" s="207">
        <f t="shared" si="117"/>
        <v>4.500000000000001E-6</v>
      </c>
      <c r="AW66" s="207">
        <f t="shared" si="118"/>
        <v>2.2225215937500004E-6</v>
      </c>
    </row>
    <row r="67" spans="1:49" s="202" customFormat="1" ht="17.25" thickBot="1" x14ac:dyDescent="0.35">
      <c r="A67" s="192" t="s">
        <v>25</v>
      </c>
      <c r="B67" s="192" t="str">
        <f>B62</f>
        <v>РВС ЛВЖ</v>
      </c>
      <c r="C67" s="194" t="s">
        <v>229</v>
      </c>
      <c r="D67" s="195" t="s">
        <v>63</v>
      </c>
      <c r="E67" s="208">
        <f>E65</f>
        <v>1E-4</v>
      </c>
      <c r="F67" s="209">
        <f>F62</f>
        <v>1</v>
      </c>
      <c r="G67" s="192">
        <v>0.85499999999999998</v>
      </c>
      <c r="H67" s="197">
        <f t="shared" si="109"/>
        <v>8.5500000000000005E-5</v>
      </c>
      <c r="I67" s="210">
        <f>0.15*I62</f>
        <v>1.8539999999999999</v>
      </c>
      <c r="J67" s="212">
        <v>0</v>
      </c>
      <c r="K67" s="215" t="s">
        <v>219</v>
      </c>
      <c r="L67" s="215">
        <v>9</v>
      </c>
      <c r="M67" s="202" t="str">
        <f t="shared" si="110"/>
        <v>С6</v>
      </c>
      <c r="N67" s="202" t="str">
        <f t="shared" si="110"/>
        <v>РВС ЛВЖ</v>
      </c>
      <c r="O67" s="202" t="str">
        <f t="shared" si="111"/>
        <v>Частичное-ликвидация</v>
      </c>
      <c r="P67" s="202" t="s">
        <v>86</v>
      </c>
      <c r="Q67" s="202" t="s">
        <v>86</v>
      </c>
      <c r="R67" s="202" t="s">
        <v>86</v>
      </c>
      <c r="S67" s="202" t="s">
        <v>86</v>
      </c>
      <c r="T67" s="202" t="s">
        <v>86</v>
      </c>
      <c r="U67" s="202" t="s">
        <v>86</v>
      </c>
      <c r="V67" s="202" t="s">
        <v>86</v>
      </c>
      <c r="W67" s="202" t="s">
        <v>86</v>
      </c>
      <c r="X67" s="202" t="s">
        <v>86</v>
      </c>
      <c r="Y67" s="202" t="s">
        <v>86</v>
      </c>
      <c r="Z67" s="202" t="s">
        <v>86</v>
      </c>
      <c r="AA67" s="202" t="s">
        <v>86</v>
      </c>
      <c r="AB67" s="202" t="s">
        <v>86</v>
      </c>
      <c r="AC67" s="202" t="s">
        <v>86</v>
      </c>
      <c r="AD67" s="202" t="s">
        <v>86</v>
      </c>
      <c r="AE67" s="202" t="s">
        <v>86</v>
      </c>
      <c r="AF67" s="202" t="s">
        <v>86</v>
      </c>
      <c r="AG67" s="202" t="s">
        <v>86</v>
      </c>
      <c r="AH67" s="202">
        <v>0</v>
      </c>
      <c r="AI67" s="202">
        <v>0</v>
      </c>
      <c r="AJ67" s="202">
        <f>0.1*$AJ$2</f>
        <v>7.5000000000000011E-2</v>
      </c>
      <c r="AK67" s="202">
        <f>AK62</f>
        <v>2.7E-2</v>
      </c>
      <c r="AL67" s="202">
        <f>ROUNDUP(AL62/3,0)</f>
        <v>1</v>
      </c>
      <c r="AO67" s="205">
        <f>AK67*I67*0.1+AJ67</f>
        <v>8.0005800000000016E-2</v>
      </c>
      <c r="AP67" s="205">
        <f t="shared" si="113"/>
        <v>8.0005800000000019E-3</v>
      </c>
      <c r="AQ67" s="206">
        <f t="shared" si="114"/>
        <v>0</v>
      </c>
      <c r="AR67" s="206">
        <f t="shared" si="115"/>
        <v>2.2001595000000006E-2</v>
      </c>
      <c r="AS67" s="205">
        <f>1333*J66*POWER(10,-6)</f>
        <v>1.2496875E-4</v>
      </c>
      <c r="AT67" s="206">
        <f t="shared" si="112"/>
        <v>0.11013294375000002</v>
      </c>
      <c r="AU67" s="207">
        <f t="shared" si="116"/>
        <v>0</v>
      </c>
      <c r="AV67" s="207">
        <f t="shared" si="117"/>
        <v>0</v>
      </c>
      <c r="AW67" s="207">
        <f t="shared" si="118"/>
        <v>9.4163666906250021E-6</v>
      </c>
    </row>
    <row r="68" spans="1:49" ht="17.25" thickBot="1" x14ac:dyDescent="0.35">
      <c r="E68" s="56"/>
      <c r="F68" s="56"/>
    </row>
    <row r="69" spans="1:49" s="202" customFormat="1" ht="17.25" thickBot="1" x14ac:dyDescent="0.35">
      <c r="A69" s="192" t="s">
        <v>20</v>
      </c>
      <c r="B69" s="193" t="s">
        <v>236</v>
      </c>
      <c r="C69" s="194" t="s">
        <v>224</v>
      </c>
      <c r="D69" s="195" t="s">
        <v>61</v>
      </c>
      <c r="E69" s="196">
        <v>1.0000000000000001E-5</v>
      </c>
      <c r="F69" s="193">
        <v>1</v>
      </c>
      <c r="G69" s="192">
        <v>0.1</v>
      </c>
      <c r="H69" s="197">
        <f>E69*F69*G69</f>
        <v>1.0000000000000002E-6</v>
      </c>
      <c r="I69" s="198">
        <v>12.36</v>
      </c>
      <c r="J69" s="210">
        <f>I69</f>
        <v>12.36</v>
      </c>
      <c r="K69" s="200" t="s">
        <v>203</v>
      </c>
      <c r="L69" s="201">
        <v>5000</v>
      </c>
      <c r="M69" s="202" t="str">
        <f t="shared" ref="M69:N74" si="120">A69</f>
        <v>С1</v>
      </c>
      <c r="N69" s="202" t="str">
        <f t="shared" si="120"/>
        <v>РВС ЛВЖ+токси</v>
      </c>
      <c r="O69" s="202" t="str">
        <f t="shared" ref="O69:O74" si="121">D69</f>
        <v>Полное-пожар</v>
      </c>
      <c r="P69" s="202" t="s">
        <v>86</v>
      </c>
      <c r="Q69" s="202" t="s">
        <v>86</v>
      </c>
      <c r="R69" s="202" t="s">
        <v>86</v>
      </c>
      <c r="S69" s="202" t="s">
        <v>86</v>
      </c>
      <c r="T69" s="202" t="s">
        <v>86</v>
      </c>
      <c r="U69" s="202" t="s">
        <v>86</v>
      </c>
      <c r="V69" s="202" t="s">
        <v>86</v>
      </c>
      <c r="W69" s="202" t="s">
        <v>86</v>
      </c>
      <c r="X69" s="202" t="s">
        <v>86</v>
      </c>
      <c r="Y69" s="202" t="s">
        <v>86</v>
      </c>
      <c r="Z69" s="202" t="s">
        <v>86</v>
      </c>
      <c r="AA69" s="202" t="s">
        <v>86</v>
      </c>
      <c r="AB69" s="202" t="s">
        <v>86</v>
      </c>
      <c r="AC69" s="202" t="s">
        <v>86</v>
      </c>
      <c r="AD69" s="202" t="s">
        <v>86</v>
      </c>
      <c r="AE69" s="202" t="s">
        <v>86</v>
      </c>
      <c r="AF69" s="202" t="s">
        <v>86</v>
      </c>
      <c r="AG69" s="202" t="s">
        <v>86</v>
      </c>
      <c r="AH69" s="203">
        <v>1</v>
      </c>
      <c r="AI69" s="203">
        <v>2</v>
      </c>
      <c r="AJ69" s="204">
        <v>0.75</v>
      </c>
      <c r="AK69" s="204">
        <v>2.7E-2</v>
      </c>
      <c r="AL69" s="204">
        <v>3</v>
      </c>
      <c r="AO69" s="205">
        <f>AK69*I69+AJ69</f>
        <v>1.08372</v>
      </c>
      <c r="AP69" s="205">
        <f>0.1*AO69</f>
        <v>0.10837200000000001</v>
      </c>
      <c r="AQ69" s="206">
        <f>AH69*3+0.25*AI69</f>
        <v>3.5</v>
      </c>
      <c r="AR69" s="206">
        <f>SUM(AO69:AQ69)/4</f>
        <v>1.1730229999999999</v>
      </c>
      <c r="AS69" s="205">
        <f>10068.2*J69*POWER(10,-6)</f>
        <v>0.124442952</v>
      </c>
      <c r="AT69" s="206">
        <f>AS69+AR69+AQ69+AP69+AO69</f>
        <v>5.9895579520000002</v>
      </c>
      <c r="AU69" s="207">
        <f>AH69*H69</f>
        <v>1.0000000000000002E-6</v>
      </c>
      <c r="AV69" s="207">
        <f>H69*AI69</f>
        <v>2.0000000000000003E-6</v>
      </c>
      <c r="AW69" s="207">
        <f>H69*AT69</f>
        <v>5.989557952000001E-6</v>
      </c>
    </row>
    <row r="70" spans="1:49" s="202" customFormat="1" ht="17.25" thickBot="1" x14ac:dyDescent="0.35">
      <c r="A70" s="192" t="s">
        <v>21</v>
      </c>
      <c r="B70" s="192" t="str">
        <f>B69</f>
        <v>РВС ЛВЖ+токси</v>
      </c>
      <c r="C70" s="194" t="s">
        <v>230</v>
      </c>
      <c r="D70" s="195" t="s">
        <v>64</v>
      </c>
      <c r="E70" s="208">
        <f>E69</f>
        <v>1.0000000000000001E-5</v>
      </c>
      <c r="F70" s="209">
        <f>F69</f>
        <v>1</v>
      </c>
      <c r="G70" s="192">
        <v>0.18000000000000002</v>
      </c>
      <c r="H70" s="197">
        <f t="shared" ref="H70:H74" si="122">E70*F70*G70</f>
        <v>1.8000000000000003E-6</v>
      </c>
      <c r="I70" s="210">
        <f>I69</f>
        <v>12.36</v>
      </c>
      <c r="J70" s="193">
        <v>0.625</v>
      </c>
      <c r="K70" s="200" t="s">
        <v>204</v>
      </c>
      <c r="L70" s="201">
        <v>0</v>
      </c>
      <c r="M70" s="202" t="str">
        <f t="shared" si="120"/>
        <v>С2</v>
      </c>
      <c r="N70" s="202" t="str">
        <f t="shared" si="120"/>
        <v>РВС ЛВЖ+токси</v>
      </c>
      <c r="O70" s="202" t="str">
        <f t="shared" si="121"/>
        <v>Полное-взрыв</v>
      </c>
      <c r="P70" s="202" t="s">
        <v>86</v>
      </c>
      <c r="Q70" s="202" t="s">
        <v>86</v>
      </c>
      <c r="R70" s="202" t="s">
        <v>86</v>
      </c>
      <c r="S70" s="202" t="s">
        <v>86</v>
      </c>
      <c r="T70" s="202" t="s">
        <v>86</v>
      </c>
      <c r="U70" s="202" t="s">
        <v>86</v>
      </c>
      <c r="V70" s="202" t="s">
        <v>86</v>
      </c>
      <c r="W70" s="202" t="s">
        <v>86</v>
      </c>
      <c r="X70" s="202" t="s">
        <v>86</v>
      </c>
      <c r="Y70" s="202" t="s">
        <v>86</v>
      </c>
      <c r="Z70" s="202" t="s">
        <v>86</v>
      </c>
      <c r="AA70" s="202" t="s">
        <v>86</v>
      </c>
      <c r="AB70" s="202" t="s">
        <v>86</v>
      </c>
      <c r="AC70" s="202" t="s">
        <v>86</v>
      </c>
      <c r="AD70" s="202" t="s">
        <v>86</v>
      </c>
      <c r="AE70" s="202" t="s">
        <v>86</v>
      </c>
      <c r="AF70" s="202" t="s">
        <v>86</v>
      </c>
      <c r="AG70" s="202" t="s">
        <v>86</v>
      </c>
      <c r="AH70" s="203">
        <v>2</v>
      </c>
      <c r="AI70" s="203">
        <v>2</v>
      </c>
      <c r="AJ70" s="202">
        <f>AJ69</f>
        <v>0.75</v>
      </c>
      <c r="AK70" s="202">
        <f>AK69</f>
        <v>2.7E-2</v>
      </c>
      <c r="AL70" s="202">
        <f>AL69</f>
        <v>3</v>
      </c>
      <c r="AO70" s="205">
        <f>AK70*I70+AJ70</f>
        <v>1.08372</v>
      </c>
      <c r="AP70" s="205">
        <f t="shared" ref="AP70:AP74" si="123">0.1*AO70</f>
        <v>0.10837200000000001</v>
      </c>
      <c r="AQ70" s="206">
        <f t="shared" ref="AQ70:AQ74" si="124">AH70*3+0.25*AI70</f>
        <v>6.5</v>
      </c>
      <c r="AR70" s="206">
        <f t="shared" ref="AR70:AR74" si="125">SUM(AO70:AQ70)/4</f>
        <v>1.9230229999999999</v>
      </c>
      <c r="AS70" s="205">
        <f>10068.2*J70*POWER(10,-6)*10</f>
        <v>6.2926249999999989E-2</v>
      </c>
      <c r="AT70" s="206">
        <f t="shared" ref="AT70:AT74" si="126">AS70+AR70+AQ70+AP70+AO70</f>
        <v>9.6780412499999997</v>
      </c>
      <c r="AU70" s="207">
        <f t="shared" ref="AU70:AU74" si="127">AH70*H70</f>
        <v>3.6000000000000007E-6</v>
      </c>
      <c r="AV70" s="207">
        <f t="shared" ref="AV70:AV74" si="128">H70*AI70</f>
        <v>3.6000000000000007E-6</v>
      </c>
      <c r="AW70" s="207">
        <f t="shared" ref="AW70:AW74" si="129">H70*AT70</f>
        <v>1.7420474250000002E-5</v>
      </c>
    </row>
    <row r="71" spans="1:49" s="202" customFormat="1" x14ac:dyDescent="0.3">
      <c r="A71" s="192" t="s">
        <v>22</v>
      </c>
      <c r="B71" s="192" t="str">
        <f>B69</f>
        <v>РВС ЛВЖ+токси</v>
      </c>
      <c r="C71" s="194" t="s">
        <v>231</v>
      </c>
      <c r="D71" s="195" t="s">
        <v>199</v>
      </c>
      <c r="E71" s="208">
        <f>E69</f>
        <v>1.0000000000000001E-5</v>
      </c>
      <c r="F71" s="209">
        <f>F69</f>
        <v>1</v>
      </c>
      <c r="G71" s="192">
        <v>0.72000000000000008</v>
      </c>
      <c r="H71" s="197">
        <f t="shared" si="122"/>
        <v>7.2000000000000014E-6</v>
      </c>
      <c r="I71" s="210">
        <f>I69</f>
        <v>12.36</v>
      </c>
      <c r="J71" s="192">
        <v>0</v>
      </c>
      <c r="K71" s="200" t="s">
        <v>205</v>
      </c>
      <c r="L71" s="201">
        <v>0</v>
      </c>
      <c r="M71" s="202" t="str">
        <f t="shared" si="120"/>
        <v>С3</v>
      </c>
      <c r="N71" s="202" t="str">
        <f t="shared" si="120"/>
        <v>РВС ЛВЖ+токси</v>
      </c>
      <c r="O71" s="202" t="str">
        <f t="shared" si="121"/>
        <v>Полное-токси</v>
      </c>
      <c r="P71" s="202" t="s">
        <v>86</v>
      </c>
      <c r="Q71" s="202" t="s">
        <v>86</v>
      </c>
      <c r="R71" s="202" t="s">
        <v>86</v>
      </c>
      <c r="S71" s="202" t="s">
        <v>86</v>
      </c>
      <c r="T71" s="202" t="s">
        <v>86</v>
      </c>
      <c r="U71" s="202" t="s">
        <v>86</v>
      </c>
      <c r="V71" s="202" t="s">
        <v>86</v>
      </c>
      <c r="W71" s="202" t="s">
        <v>86</v>
      </c>
      <c r="X71" s="202" t="s">
        <v>86</v>
      </c>
      <c r="Y71" s="202" t="s">
        <v>86</v>
      </c>
      <c r="Z71" s="202" t="s">
        <v>86</v>
      </c>
      <c r="AA71" s="202" t="s">
        <v>86</v>
      </c>
      <c r="AB71" s="202" t="s">
        <v>86</v>
      </c>
      <c r="AC71" s="202" t="s">
        <v>86</v>
      </c>
      <c r="AD71" s="202" t="s">
        <v>86</v>
      </c>
      <c r="AE71" s="202" t="s">
        <v>86</v>
      </c>
      <c r="AF71" s="202" t="s">
        <v>86</v>
      </c>
      <c r="AG71" s="202" t="s">
        <v>86</v>
      </c>
      <c r="AH71" s="202">
        <v>0</v>
      </c>
      <c r="AI71" s="202">
        <v>1</v>
      </c>
      <c r="AJ71" s="202">
        <f>AJ69</f>
        <v>0.75</v>
      </c>
      <c r="AK71" s="202">
        <f>AK69</f>
        <v>2.7E-2</v>
      </c>
      <c r="AL71" s="202">
        <f>AL69</f>
        <v>3</v>
      </c>
      <c r="AO71" s="205">
        <f>AK71*I71*0.1+AJ71</f>
        <v>0.78337199999999996</v>
      </c>
      <c r="AP71" s="205">
        <f t="shared" si="123"/>
        <v>7.8337199999999996E-2</v>
      </c>
      <c r="AQ71" s="206">
        <f t="shared" si="124"/>
        <v>0.25</v>
      </c>
      <c r="AR71" s="206">
        <f t="shared" si="125"/>
        <v>0.27792729999999999</v>
      </c>
      <c r="AS71" s="205">
        <f>1333*J70*POWER(10,-6)</f>
        <v>8.3312499999999999E-4</v>
      </c>
      <c r="AT71" s="206">
        <f t="shared" si="126"/>
        <v>1.3904696249999999</v>
      </c>
      <c r="AU71" s="207">
        <f t="shared" si="127"/>
        <v>0</v>
      </c>
      <c r="AV71" s="207">
        <f t="shared" si="128"/>
        <v>7.2000000000000014E-6</v>
      </c>
      <c r="AW71" s="207">
        <f t="shared" si="129"/>
        <v>1.0011381300000002E-5</v>
      </c>
    </row>
    <row r="72" spans="1:49" s="202" customFormat="1" x14ac:dyDescent="0.3">
      <c r="A72" s="192" t="s">
        <v>23</v>
      </c>
      <c r="B72" s="192" t="str">
        <f>B69</f>
        <v>РВС ЛВЖ+токси</v>
      </c>
      <c r="C72" s="194" t="s">
        <v>227</v>
      </c>
      <c r="D72" s="195" t="s">
        <v>87</v>
      </c>
      <c r="E72" s="196">
        <v>1E-4</v>
      </c>
      <c r="F72" s="209">
        <f>F69</f>
        <v>1</v>
      </c>
      <c r="G72" s="192">
        <v>0.1</v>
      </c>
      <c r="H72" s="197">
        <f t="shared" si="122"/>
        <v>1.0000000000000001E-5</v>
      </c>
      <c r="I72" s="210">
        <f>0.15*I69</f>
        <v>1.8539999999999999</v>
      </c>
      <c r="J72" s="210">
        <f>I72</f>
        <v>1.8539999999999999</v>
      </c>
      <c r="K72" s="213" t="s">
        <v>207</v>
      </c>
      <c r="L72" s="214">
        <v>45390</v>
      </c>
      <c r="M72" s="202" t="str">
        <f t="shared" si="120"/>
        <v>С4</v>
      </c>
      <c r="N72" s="202" t="str">
        <f t="shared" si="120"/>
        <v>РВС ЛВЖ+токси</v>
      </c>
      <c r="O72" s="202" t="str">
        <f t="shared" si="121"/>
        <v>Частичное-пожар</v>
      </c>
      <c r="P72" s="202" t="s">
        <v>86</v>
      </c>
      <c r="Q72" s="202" t="s">
        <v>86</v>
      </c>
      <c r="R72" s="202" t="s">
        <v>86</v>
      </c>
      <c r="S72" s="202" t="s">
        <v>86</v>
      </c>
      <c r="T72" s="202" t="s">
        <v>86</v>
      </c>
      <c r="U72" s="202" t="s">
        <v>86</v>
      </c>
      <c r="V72" s="202" t="s">
        <v>86</v>
      </c>
      <c r="W72" s="202" t="s">
        <v>86</v>
      </c>
      <c r="X72" s="202" t="s">
        <v>86</v>
      </c>
      <c r="Y72" s="202" t="s">
        <v>86</v>
      </c>
      <c r="Z72" s="202" t="s">
        <v>86</v>
      </c>
      <c r="AA72" s="202" t="s">
        <v>86</v>
      </c>
      <c r="AB72" s="202" t="s">
        <v>86</v>
      </c>
      <c r="AC72" s="202" t="s">
        <v>86</v>
      </c>
      <c r="AD72" s="202" t="s">
        <v>86</v>
      </c>
      <c r="AE72" s="202" t="s">
        <v>86</v>
      </c>
      <c r="AF72" s="202" t="s">
        <v>86</v>
      </c>
      <c r="AG72" s="202" t="s">
        <v>86</v>
      </c>
      <c r="AH72" s="202">
        <v>0</v>
      </c>
      <c r="AI72" s="202">
        <v>2</v>
      </c>
      <c r="AJ72" s="202">
        <f>0.1*$AJ$2</f>
        <v>7.5000000000000011E-2</v>
      </c>
      <c r="AK72" s="202">
        <f>AK69</f>
        <v>2.7E-2</v>
      </c>
      <c r="AL72" s="202">
        <f>ROUNDUP(AL69/3,0)</f>
        <v>1</v>
      </c>
      <c r="AO72" s="205">
        <f>AK72*I72+AJ72</f>
        <v>0.125058</v>
      </c>
      <c r="AP72" s="205">
        <f t="shared" si="123"/>
        <v>1.2505800000000001E-2</v>
      </c>
      <c r="AQ72" s="206">
        <f t="shared" si="124"/>
        <v>0.5</v>
      </c>
      <c r="AR72" s="206">
        <f t="shared" si="125"/>
        <v>0.15939095</v>
      </c>
      <c r="AS72" s="205">
        <f>10068.2*J72*POWER(10,-6)</f>
        <v>1.8666442799999999E-2</v>
      </c>
      <c r="AT72" s="206">
        <f t="shared" si="126"/>
        <v>0.81562119280000001</v>
      </c>
      <c r="AU72" s="207">
        <f t="shared" si="127"/>
        <v>0</v>
      </c>
      <c r="AV72" s="207">
        <f t="shared" si="128"/>
        <v>2.0000000000000002E-5</v>
      </c>
      <c r="AW72" s="207">
        <f t="shared" si="129"/>
        <v>8.156211928E-6</v>
      </c>
    </row>
    <row r="73" spans="1:49" s="202" customFormat="1" x14ac:dyDescent="0.3">
      <c r="A73" s="192" t="s">
        <v>24</v>
      </c>
      <c r="B73" s="192" t="str">
        <f>B69</f>
        <v>РВС ЛВЖ+токси</v>
      </c>
      <c r="C73" s="194" t="s">
        <v>228</v>
      </c>
      <c r="D73" s="195" t="s">
        <v>193</v>
      </c>
      <c r="E73" s="208">
        <f>E72</f>
        <v>1E-4</v>
      </c>
      <c r="F73" s="209">
        <f>F69</f>
        <v>1</v>
      </c>
      <c r="G73" s="192">
        <v>4.5000000000000005E-2</v>
      </c>
      <c r="H73" s="197">
        <f t="shared" si="122"/>
        <v>4.500000000000001E-6</v>
      </c>
      <c r="I73" s="210">
        <f>0.15*I69</f>
        <v>1.8539999999999999</v>
      </c>
      <c r="J73" s="210">
        <f>0.15*J70</f>
        <v>9.375E-2</v>
      </c>
      <c r="K73" s="213" t="s">
        <v>208</v>
      </c>
      <c r="L73" s="214">
        <v>3</v>
      </c>
      <c r="M73" s="202" t="str">
        <f t="shared" si="120"/>
        <v>С5</v>
      </c>
      <c r="N73" s="202" t="str">
        <f t="shared" si="120"/>
        <v>РВС ЛВЖ+токси</v>
      </c>
      <c r="O73" s="202" t="str">
        <f t="shared" si="121"/>
        <v>Частичное-пожар-вспышка</v>
      </c>
      <c r="P73" s="202" t="s">
        <v>86</v>
      </c>
      <c r="Q73" s="202" t="s">
        <v>86</v>
      </c>
      <c r="R73" s="202" t="s">
        <v>86</v>
      </c>
      <c r="S73" s="202" t="s">
        <v>86</v>
      </c>
      <c r="T73" s="202" t="s">
        <v>86</v>
      </c>
      <c r="U73" s="202" t="s">
        <v>86</v>
      </c>
      <c r="V73" s="202" t="s">
        <v>86</v>
      </c>
      <c r="W73" s="202" t="s">
        <v>86</v>
      </c>
      <c r="X73" s="202" t="s">
        <v>86</v>
      </c>
      <c r="Y73" s="202" t="s">
        <v>86</v>
      </c>
      <c r="Z73" s="202" t="s">
        <v>86</v>
      </c>
      <c r="AA73" s="202" t="s">
        <v>86</v>
      </c>
      <c r="AB73" s="202" t="s">
        <v>86</v>
      </c>
      <c r="AC73" s="202" t="s">
        <v>86</v>
      </c>
      <c r="AD73" s="202" t="s">
        <v>86</v>
      </c>
      <c r="AE73" s="202" t="s">
        <v>86</v>
      </c>
      <c r="AF73" s="202" t="s">
        <v>86</v>
      </c>
      <c r="AG73" s="202" t="s">
        <v>86</v>
      </c>
      <c r="AH73" s="202">
        <v>0</v>
      </c>
      <c r="AI73" s="202">
        <v>1</v>
      </c>
      <c r="AJ73" s="202">
        <f>0.1*$AJ$2</f>
        <v>7.5000000000000011E-2</v>
      </c>
      <c r="AK73" s="202">
        <f>AK69</f>
        <v>2.7E-2</v>
      </c>
      <c r="AL73" s="202">
        <f>ROUNDUP(AL69/3,0)</f>
        <v>1</v>
      </c>
      <c r="AO73" s="205">
        <f t="shared" ref="AO73" si="130">AK73*I73+AJ73</f>
        <v>0.125058</v>
      </c>
      <c r="AP73" s="205">
        <f t="shared" si="123"/>
        <v>1.2505800000000001E-2</v>
      </c>
      <c r="AQ73" s="206">
        <f t="shared" si="124"/>
        <v>0.25</v>
      </c>
      <c r="AR73" s="206">
        <f t="shared" si="125"/>
        <v>9.6890950000000003E-2</v>
      </c>
      <c r="AS73" s="205">
        <f>10068.2*J73*POWER(10,-6)*10</f>
        <v>9.4389375000000011E-3</v>
      </c>
      <c r="AT73" s="206">
        <f t="shared" si="126"/>
        <v>0.49389368750000001</v>
      </c>
      <c r="AU73" s="207">
        <f t="shared" si="127"/>
        <v>0</v>
      </c>
      <c r="AV73" s="207">
        <f t="shared" si="128"/>
        <v>4.500000000000001E-6</v>
      </c>
      <c r="AW73" s="207">
        <f t="shared" si="129"/>
        <v>2.2225215937500004E-6</v>
      </c>
    </row>
    <row r="74" spans="1:49" s="202" customFormat="1" ht="17.25" thickBot="1" x14ac:dyDescent="0.35">
      <c r="A74" s="192" t="s">
        <v>25</v>
      </c>
      <c r="B74" s="192" t="str">
        <f>B69</f>
        <v>РВС ЛВЖ+токси</v>
      </c>
      <c r="C74" s="194" t="s">
        <v>232</v>
      </c>
      <c r="D74" s="195" t="s">
        <v>200</v>
      </c>
      <c r="E74" s="208">
        <f>E72</f>
        <v>1E-4</v>
      </c>
      <c r="F74" s="209">
        <f>F69</f>
        <v>1</v>
      </c>
      <c r="G74" s="192">
        <v>0.85499999999999998</v>
      </c>
      <c r="H74" s="197">
        <f t="shared" si="122"/>
        <v>8.5500000000000005E-5</v>
      </c>
      <c r="I74" s="210">
        <f>0.15*I69</f>
        <v>1.8539999999999999</v>
      </c>
      <c r="J74" s="192">
        <v>0</v>
      </c>
      <c r="K74" s="215" t="s">
        <v>219</v>
      </c>
      <c r="L74" s="215">
        <v>10</v>
      </c>
      <c r="M74" s="202" t="str">
        <f t="shared" si="120"/>
        <v>С6</v>
      </c>
      <c r="N74" s="202" t="str">
        <f t="shared" si="120"/>
        <v>РВС ЛВЖ+токси</v>
      </c>
      <c r="O74" s="202" t="str">
        <f t="shared" si="121"/>
        <v>Частичное-токси</v>
      </c>
      <c r="P74" s="202" t="s">
        <v>86</v>
      </c>
      <c r="Q74" s="202" t="s">
        <v>86</v>
      </c>
      <c r="R74" s="202" t="s">
        <v>86</v>
      </c>
      <c r="S74" s="202" t="s">
        <v>86</v>
      </c>
      <c r="T74" s="202" t="s">
        <v>86</v>
      </c>
      <c r="U74" s="202" t="s">
        <v>86</v>
      </c>
      <c r="V74" s="202" t="s">
        <v>86</v>
      </c>
      <c r="W74" s="202" t="s">
        <v>86</v>
      </c>
      <c r="X74" s="202" t="s">
        <v>86</v>
      </c>
      <c r="Y74" s="202" t="s">
        <v>86</v>
      </c>
      <c r="Z74" s="202" t="s">
        <v>86</v>
      </c>
      <c r="AA74" s="202" t="s">
        <v>86</v>
      </c>
      <c r="AB74" s="202" t="s">
        <v>86</v>
      </c>
      <c r="AC74" s="202" t="s">
        <v>86</v>
      </c>
      <c r="AD74" s="202" t="s">
        <v>86</v>
      </c>
      <c r="AE74" s="202" t="s">
        <v>86</v>
      </c>
      <c r="AF74" s="202" t="s">
        <v>86</v>
      </c>
      <c r="AG74" s="202" t="s">
        <v>86</v>
      </c>
      <c r="AH74" s="202">
        <v>0</v>
      </c>
      <c r="AI74" s="202">
        <v>1</v>
      </c>
      <c r="AJ74" s="202">
        <f>0.1*$AJ$2</f>
        <v>7.5000000000000011E-2</v>
      </c>
      <c r="AK74" s="202">
        <f>AK69</f>
        <v>2.7E-2</v>
      </c>
      <c r="AL74" s="202">
        <f>ROUNDUP(AL69/3,0)</f>
        <v>1</v>
      </c>
      <c r="AO74" s="205">
        <f>AK74*I74*0.1+AJ74</f>
        <v>8.0005800000000016E-2</v>
      </c>
      <c r="AP74" s="205">
        <f t="shared" si="123"/>
        <v>8.0005800000000019E-3</v>
      </c>
      <c r="AQ74" s="206">
        <f t="shared" si="124"/>
        <v>0.25</v>
      </c>
      <c r="AR74" s="206">
        <f t="shared" si="125"/>
        <v>8.4501595000000013E-2</v>
      </c>
      <c r="AS74" s="205">
        <f>1333*J73*POWER(10,-6)</f>
        <v>1.2496875E-4</v>
      </c>
      <c r="AT74" s="206">
        <f t="shared" si="126"/>
        <v>0.42263294374999999</v>
      </c>
      <c r="AU74" s="207">
        <f t="shared" si="127"/>
        <v>0</v>
      </c>
      <c r="AV74" s="207">
        <f t="shared" si="128"/>
        <v>8.5500000000000005E-5</v>
      </c>
      <c r="AW74" s="207">
        <f t="shared" si="129"/>
        <v>3.6135116690625003E-5</v>
      </c>
    </row>
    <row r="75" spans="1:49" ht="17.25" thickBot="1" x14ac:dyDescent="0.35"/>
    <row r="76" spans="1:49" s="202" customFormat="1" ht="17.25" thickBot="1" x14ac:dyDescent="0.35">
      <c r="A76" s="192" t="s">
        <v>20</v>
      </c>
      <c r="B76" s="193" t="s">
        <v>237</v>
      </c>
      <c r="C76" s="194" t="s">
        <v>224</v>
      </c>
      <c r="D76" s="195" t="s">
        <v>61</v>
      </c>
      <c r="E76" s="196">
        <v>1.0000000000000001E-5</v>
      </c>
      <c r="F76" s="193">
        <v>1</v>
      </c>
      <c r="G76" s="192">
        <v>0.1</v>
      </c>
      <c r="H76" s="197">
        <f>E76*F76*G76</f>
        <v>1.0000000000000002E-6</v>
      </c>
      <c r="I76" s="198">
        <v>12.36</v>
      </c>
      <c r="J76" s="210">
        <f>I76</f>
        <v>12.36</v>
      </c>
      <c r="K76" s="200" t="s">
        <v>203</v>
      </c>
      <c r="L76" s="201">
        <v>5000</v>
      </c>
      <c r="M76" s="202" t="str">
        <f t="shared" ref="M76:M81" si="131">A76</f>
        <v>С1</v>
      </c>
      <c r="N76" s="202" t="str">
        <f t="shared" ref="N76:N81" si="132">B76</f>
        <v>РВС ГЖ</v>
      </c>
      <c r="O76" s="202" t="str">
        <f t="shared" ref="O76:O81" si="133">D76</f>
        <v>Полное-пожар</v>
      </c>
      <c r="P76" s="202" t="s">
        <v>86</v>
      </c>
      <c r="Q76" s="202" t="s">
        <v>86</v>
      </c>
      <c r="R76" s="202" t="s">
        <v>86</v>
      </c>
      <c r="S76" s="202" t="s">
        <v>86</v>
      </c>
      <c r="T76" s="202" t="s">
        <v>86</v>
      </c>
      <c r="U76" s="202" t="s">
        <v>86</v>
      </c>
      <c r="V76" s="202" t="s">
        <v>86</v>
      </c>
      <c r="W76" s="202" t="s">
        <v>86</v>
      </c>
      <c r="X76" s="202" t="s">
        <v>86</v>
      </c>
      <c r="Y76" s="202" t="s">
        <v>86</v>
      </c>
      <c r="Z76" s="202" t="s">
        <v>86</v>
      </c>
      <c r="AA76" s="202" t="s">
        <v>86</v>
      </c>
      <c r="AB76" s="202" t="s">
        <v>86</v>
      </c>
      <c r="AC76" s="202" t="s">
        <v>86</v>
      </c>
      <c r="AD76" s="202" t="s">
        <v>86</v>
      </c>
      <c r="AE76" s="202" t="s">
        <v>86</v>
      </c>
      <c r="AF76" s="202" t="s">
        <v>86</v>
      </c>
      <c r="AG76" s="202" t="s">
        <v>86</v>
      </c>
      <c r="AH76" s="203">
        <v>1</v>
      </c>
      <c r="AI76" s="203">
        <v>2</v>
      </c>
      <c r="AJ76" s="204">
        <v>0.75</v>
      </c>
      <c r="AK76" s="204">
        <v>2.7E-2</v>
      </c>
      <c r="AL76" s="204">
        <v>3</v>
      </c>
      <c r="AO76" s="205">
        <f>AK76*I76+AJ76</f>
        <v>1.08372</v>
      </c>
      <c r="AP76" s="205">
        <f>0.1*AO76</f>
        <v>0.10837200000000001</v>
      </c>
      <c r="AQ76" s="206">
        <f>AH76*3+0.25*AI76</f>
        <v>3.5</v>
      </c>
      <c r="AR76" s="206">
        <f>SUM(AO76:AQ76)/4</f>
        <v>1.1730229999999999</v>
      </c>
      <c r="AS76" s="205">
        <f>10068.2*J76*POWER(10,-6)</f>
        <v>0.124442952</v>
      </c>
      <c r="AT76" s="206">
        <f t="shared" ref="AT76:AT81" si="134">AS76+AR76+AQ76+AP76+AO76</f>
        <v>5.9895579520000002</v>
      </c>
      <c r="AU76" s="207">
        <f>AH76*H76</f>
        <v>1.0000000000000002E-6</v>
      </c>
      <c r="AV76" s="207">
        <f>H76*AI76</f>
        <v>2.0000000000000003E-6</v>
      </c>
      <c r="AW76" s="207">
        <f>H76*AT76</f>
        <v>5.989557952000001E-6</v>
      </c>
    </row>
    <row r="77" spans="1:49" s="202" customFormat="1" ht="17.25" thickBot="1" x14ac:dyDescent="0.35">
      <c r="A77" s="192" t="s">
        <v>21</v>
      </c>
      <c r="B77" s="192" t="str">
        <f>B76</f>
        <v>РВС ГЖ</v>
      </c>
      <c r="C77" s="194" t="s">
        <v>233</v>
      </c>
      <c r="D77" s="195" t="s">
        <v>61</v>
      </c>
      <c r="E77" s="208">
        <f>E76</f>
        <v>1.0000000000000001E-5</v>
      </c>
      <c r="F77" s="209">
        <f>F76</f>
        <v>1</v>
      </c>
      <c r="G77" s="192">
        <v>0.18000000000000002</v>
      </c>
      <c r="H77" s="197">
        <f t="shared" ref="H77:H81" si="135">E77*F77*G77</f>
        <v>1.8000000000000003E-6</v>
      </c>
      <c r="I77" s="210">
        <f>I76</f>
        <v>12.36</v>
      </c>
      <c r="J77" s="210">
        <f>I76</f>
        <v>12.36</v>
      </c>
      <c r="K77" s="200" t="s">
        <v>204</v>
      </c>
      <c r="L77" s="201">
        <v>0</v>
      </c>
      <c r="M77" s="202" t="str">
        <f t="shared" si="131"/>
        <v>С2</v>
      </c>
      <c r="N77" s="202" t="str">
        <f t="shared" si="132"/>
        <v>РВС ГЖ</v>
      </c>
      <c r="O77" s="202" t="str">
        <f t="shared" si="133"/>
        <v>Полное-пожар</v>
      </c>
      <c r="P77" s="202" t="s">
        <v>86</v>
      </c>
      <c r="Q77" s="202" t="s">
        <v>86</v>
      </c>
      <c r="R77" s="202" t="s">
        <v>86</v>
      </c>
      <c r="S77" s="202" t="s">
        <v>86</v>
      </c>
      <c r="T77" s="202" t="s">
        <v>86</v>
      </c>
      <c r="U77" s="202" t="s">
        <v>86</v>
      </c>
      <c r="V77" s="202" t="s">
        <v>86</v>
      </c>
      <c r="W77" s="202" t="s">
        <v>86</v>
      </c>
      <c r="X77" s="202" t="s">
        <v>86</v>
      </c>
      <c r="Y77" s="202" t="s">
        <v>86</v>
      </c>
      <c r="Z77" s="202" t="s">
        <v>86</v>
      </c>
      <c r="AA77" s="202" t="s">
        <v>86</v>
      </c>
      <c r="AB77" s="202" t="s">
        <v>86</v>
      </c>
      <c r="AC77" s="202" t="s">
        <v>86</v>
      </c>
      <c r="AD77" s="202" t="s">
        <v>86</v>
      </c>
      <c r="AE77" s="202" t="s">
        <v>86</v>
      </c>
      <c r="AF77" s="202" t="s">
        <v>86</v>
      </c>
      <c r="AG77" s="202" t="s">
        <v>86</v>
      </c>
      <c r="AH77" s="203">
        <v>2</v>
      </c>
      <c r="AI77" s="203">
        <v>2</v>
      </c>
      <c r="AJ77" s="202">
        <f>AJ76</f>
        <v>0.75</v>
      </c>
      <c r="AK77" s="202">
        <f>AK76</f>
        <v>2.7E-2</v>
      </c>
      <c r="AL77" s="202">
        <f>AL76</f>
        <v>3</v>
      </c>
      <c r="AO77" s="205">
        <f>AK77*I77+AJ77</f>
        <v>1.08372</v>
      </c>
      <c r="AP77" s="205">
        <f t="shared" ref="AP77:AP81" si="136">0.1*AO77</f>
        <v>0.10837200000000001</v>
      </c>
      <c r="AQ77" s="206">
        <f t="shared" ref="AQ77:AQ81" si="137">AH77*3+0.25*AI77</f>
        <v>6.5</v>
      </c>
      <c r="AR77" s="206">
        <f t="shared" ref="AR77:AR81" si="138">SUM(AO77:AQ77)/4</f>
        <v>1.9230229999999999</v>
      </c>
      <c r="AS77" s="205">
        <f>10068.2*J77*POWER(10,-6)*10</f>
        <v>1.24442952</v>
      </c>
      <c r="AT77" s="206">
        <f t="shared" si="134"/>
        <v>10.859544519999998</v>
      </c>
      <c r="AU77" s="207">
        <f t="shared" ref="AU77:AU81" si="139">AH77*H77</f>
        <v>3.6000000000000007E-6</v>
      </c>
      <c r="AV77" s="207">
        <f t="shared" ref="AV77:AV81" si="140">H77*AI77</f>
        <v>3.6000000000000007E-6</v>
      </c>
      <c r="AW77" s="207">
        <f t="shared" ref="AW77:AW81" si="141">H77*AT77</f>
        <v>1.9547180136E-5</v>
      </c>
    </row>
    <row r="78" spans="1:49" s="202" customFormat="1" x14ac:dyDescent="0.3">
      <c r="A78" s="192" t="s">
        <v>22</v>
      </c>
      <c r="B78" s="192" t="str">
        <f>B76</f>
        <v>РВС ГЖ</v>
      </c>
      <c r="C78" s="194" t="s">
        <v>226</v>
      </c>
      <c r="D78" s="195" t="s">
        <v>62</v>
      </c>
      <c r="E78" s="208">
        <f>E76</f>
        <v>1.0000000000000001E-5</v>
      </c>
      <c r="F78" s="209">
        <f>F76</f>
        <v>1</v>
      </c>
      <c r="G78" s="192">
        <v>0.72000000000000008</v>
      </c>
      <c r="H78" s="197">
        <f t="shared" si="135"/>
        <v>7.2000000000000014E-6</v>
      </c>
      <c r="I78" s="210">
        <f>I76</f>
        <v>12.36</v>
      </c>
      <c r="J78" s="192">
        <v>0</v>
      </c>
      <c r="K78" s="200" t="s">
        <v>205</v>
      </c>
      <c r="L78" s="201">
        <v>0</v>
      </c>
      <c r="M78" s="202" t="str">
        <f t="shared" si="131"/>
        <v>С3</v>
      </c>
      <c r="N78" s="202" t="str">
        <f t="shared" si="132"/>
        <v>РВС ГЖ</v>
      </c>
      <c r="O78" s="202" t="str">
        <f t="shared" si="133"/>
        <v>Полное-ликвидация</v>
      </c>
      <c r="P78" s="202" t="s">
        <v>86</v>
      </c>
      <c r="Q78" s="202" t="s">
        <v>86</v>
      </c>
      <c r="R78" s="202" t="s">
        <v>86</v>
      </c>
      <c r="S78" s="202" t="s">
        <v>86</v>
      </c>
      <c r="T78" s="202" t="s">
        <v>86</v>
      </c>
      <c r="U78" s="202" t="s">
        <v>86</v>
      </c>
      <c r="V78" s="202" t="s">
        <v>86</v>
      </c>
      <c r="W78" s="202" t="s">
        <v>86</v>
      </c>
      <c r="X78" s="202" t="s">
        <v>86</v>
      </c>
      <c r="Y78" s="202" t="s">
        <v>86</v>
      </c>
      <c r="Z78" s="202" t="s">
        <v>86</v>
      </c>
      <c r="AA78" s="202" t="s">
        <v>86</v>
      </c>
      <c r="AB78" s="202" t="s">
        <v>86</v>
      </c>
      <c r="AC78" s="202" t="s">
        <v>86</v>
      </c>
      <c r="AD78" s="202" t="s">
        <v>86</v>
      </c>
      <c r="AE78" s="202" t="s">
        <v>86</v>
      </c>
      <c r="AF78" s="202" t="s">
        <v>86</v>
      </c>
      <c r="AG78" s="202" t="s">
        <v>86</v>
      </c>
      <c r="AH78" s="202">
        <v>0</v>
      </c>
      <c r="AI78" s="202">
        <v>0</v>
      </c>
      <c r="AJ78" s="202">
        <f>AJ76</f>
        <v>0.75</v>
      </c>
      <c r="AK78" s="202">
        <f>AK76</f>
        <v>2.7E-2</v>
      </c>
      <c r="AL78" s="202">
        <f>AL76</f>
        <v>3</v>
      </c>
      <c r="AO78" s="205">
        <f>AK78*I78*0.1+AJ78</f>
        <v>0.78337199999999996</v>
      </c>
      <c r="AP78" s="205">
        <f t="shared" si="136"/>
        <v>7.8337199999999996E-2</v>
      </c>
      <c r="AQ78" s="206">
        <f t="shared" si="137"/>
        <v>0</v>
      </c>
      <c r="AR78" s="206">
        <f t="shared" si="138"/>
        <v>0.21542729999999999</v>
      </c>
      <c r="AS78" s="205">
        <f>1333*J77*POWER(10,-6)</f>
        <v>1.6475880000000002E-2</v>
      </c>
      <c r="AT78" s="206">
        <f t="shared" si="134"/>
        <v>1.0936123799999999</v>
      </c>
      <c r="AU78" s="207">
        <f t="shared" si="139"/>
        <v>0</v>
      </c>
      <c r="AV78" s="207">
        <f t="shared" si="140"/>
        <v>0</v>
      </c>
      <c r="AW78" s="207">
        <f t="shared" si="141"/>
        <v>7.8740091360000004E-6</v>
      </c>
    </row>
    <row r="79" spans="1:49" s="202" customFormat="1" x14ac:dyDescent="0.3">
      <c r="A79" s="192" t="s">
        <v>23</v>
      </c>
      <c r="B79" s="192" t="str">
        <f>B76</f>
        <v>РВС ГЖ</v>
      </c>
      <c r="C79" s="194" t="s">
        <v>227</v>
      </c>
      <c r="D79" s="195" t="s">
        <v>87</v>
      </c>
      <c r="E79" s="196">
        <v>1E-4</v>
      </c>
      <c r="F79" s="209">
        <f>F76</f>
        <v>1</v>
      </c>
      <c r="G79" s="192">
        <v>0.1</v>
      </c>
      <c r="H79" s="197">
        <f t="shared" si="135"/>
        <v>1.0000000000000001E-5</v>
      </c>
      <c r="I79" s="210">
        <f>0.15*I76</f>
        <v>1.8539999999999999</v>
      </c>
      <c r="J79" s="210">
        <f>I79</f>
        <v>1.8539999999999999</v>
      </c>
      <c r="K79" s="213" t="s">
        <v>207</v>
      </c>
      <c r="L79" s="214">
        <v>45390</v>
      </c>
      <c r="M79" s="202" t="str">
        <f t="shared" si="131"/>
        <v>С4</v>
      </c>
      <c r="N79" s="202" t="str">
        <f t="shared" si="132"/>
        <v>РВС ГЖ</v>
      </c>
      <c r="O79" s="202" t="str">
        <f t="shared" si="133"/>
        <v>Частичное-пожар</v>
      </c>
      <c r="P79" s="202" t="s">
        <v>86</v>
      </c>
      <c r="Q79" s="202" t="s">
        <v>86</v>
      </c>
      <c r="R79" s="202" t="s">
        <v>86</v>
      </c>
      <c r="S79" s="202" t="s">
        <v>86</v>
      </c>
      <c r="T79" s="202" t="s">
        <v>86</v>
      </c>
      <c r="U79" s="202" t="s">
        <v>86</v>
      </c>
      <c r="V79" s="202" t="s">
        <v>86</v>
      </c>
      <c r="W79" s="202" t="s">
        <v>86</v>
      </c>
      <c r="X79" s="202" t="s">
        <v>86</v>
      </c>
      <c r="Y79" s="202" t="s">
        <v>86</v>
      </c>
      <c r="Z79" s="202" t="s">
        <v>86</v>
      </c>
      <c r="AA79" s="202" t="s">
        <v>86</v>
      </c>
      <c r="AB79" s="202" t="s">
        <v>86</v>
      </c>
      <c r="AC79" s="202" t="s">
        <v>86</v>
      </c>
      <c r="AD79" s="202" t="s">
        <v>86</v>
      </c>
      <c r="AE79" s="202" t="s">
        <v>86</v>
      </c>
      <c r="AF79" s="202" t="s">
        <v>86</v>
      </c>
      <c r="AG79" s="202" t="s">
        <v>86</v>
      </c>
      <c r="AH79" s="202">
        <v>0</v>
      </c>
      <c r="AI79" s="202">
        <v>2</v>
      </c>
      <c r="AJ79" s="202">
        <f>0.1*$AJ$2</f>
        <v>7.5000000000000011E-2</v>
      </c>
      <c r="AK79" s="202">
        <f>AK76</f>
        <v>2.7E-2</v>
      </c>
      <c r="AL79" s="202">
        <f>ROUNDUP(AL76/3,0)</f>
        <v>1</v>
      </c>
      <c r="AO79" s="205">
        <f>AK79*I79+AJ79</f>
        <v>0.125058</v>
      </c>
      <c r="AP79" s="205">
        <f t="shared" si="136"/>
        <v>1.2505800000000001E-2</v>
      </c>
      <c r="AQ79" s="206">
        <f t="shared" si="137"/>
        <v>0.5</v>
      </c>
      <c r="AR79" s="206">
        <f t="shared" si="138"/>
        <v>0.15939095</v>
      </c>
      <c r="AS79" s="205">
        <f>10068.2*J79*POWER(10,-6)</f>
        <v>1.8666442799999999E-2</v>
      </c>
      <c r="AT79" s="206">
        <f t="shared" si="134"/>
        <v>0.81562119280000001</v>
      </c>
      <c r="AU79" s="207">
        <f t="shared" si="139"/>
        <v>0</v>
      </c>
      <c r="AV79" s="207">
        <f t="shared" si="140"/>
        <v>2.0000000000000002E-5</v>
      </c>
      <c r="AW79" s="207">
        <f t="shared" si="141"/>
        <v>8.156211928E-6</v>
      </c>
    </row>
    <row r="80" spans="1:49" s="202" customFormat="1" x14ac:dyDescent="0.3">
      <c r="A80" s="192" t="s">
        <v>24</v>
      </c>
      <c r="B80" s="192" t="str">
        <f>B76</f>
        <v>РВС ГЖ</v>
      </c>
      <c r="C80" s="194" t="s">
        <v>234</v>
      </c>
      <c r="D80" s="195" t="s">
        <v>87</v>
      </c>
      <c r="E80" s="208">
        <f>E79</f>
        <v>1E-4</v>
      </c>
      <c r="F80" s="209">
        <f>F76</f>
        <v>1</v>
      </c>
      <c r="G80" s="192">
        <v>4.5000000000000005E-2</v>
      </c>
      <c r="H80" s="197">
        <f t="shared" si="135"/>
        <v>4.500000000000001E-6</v>
      </c>
      <c r="I80" s="210">
        <f>0.15*I76</f>
        <v>1.8539999999999999</v>
      </c>
      <c r="J80" s="210">
        <f>I79</f>
        <v>1.8539999999999999</v>
      </c>
      <c r="K80" s="213" t="s">
        <v>208</v>
      </c>
      <c r="L80" s="214">
        <v>3</v>
      </c>
      <c r="M80" s="202" t="str">
        <f t="shared" si="131"/>
        <v>С5</v>
      </c>
      <c r="N80" s="202" t="str">
        <f t="shared" si="132"/>
        <v>РВС ГЖ</v>
      </c>
      <c r="O80" s="202" t="str">
        <f t="shared" si="133"/>
        <v>Частичное-пожар</v>
      </c>
      <c r="P80" s="202" t="s">
        <v>86</v>
      </c>
      <c r="Q80" s="202" t="s">
        <v>86</v>
      </c>
      <c r="R80" s="202" t="s">
        <v>86</v>
      </c>
      <c r="S80" s="202" t="s">
        <v>86</v>
      </c>
      <c r="T80" s="202" t="s">
        <v>86</v>
      </c>
      <c r="U80" s="202" t="s">
        <v>86</v>
      </c>
      <c r="V80" s="202" t="s">
        <v>86</v>
      </c>
      <c r="W80" s="202" t="s">
        <v>86</v>
      </c>
      <c r="X80" s="202" t="s">
        <v>86</v>
      </c>
      <c r="Y80" s="202" t="s">
        <v>86</v>
      </c>
      <c r="Z80" s="202" t="s">
        <v>86</v>
      </c>
      <c r="AA80" s="202" t="s">
        <v>86</v>
      </c>
      <c r="AB80" s="202" t="s">
        <v>86</v>
      </c>
      <c r="AC80" s="202" t="s">
        <v>86</v>
      </c>
      <c r="AD80" s="202" t="s">
        <v>86</v>
      </c>
      <c r="AE80" s="202" t="s">
        <v>86</v>
      </c>
      <c r="AF80" s="202" t="s">
        <v>86</v>
      </c>
      <c r="AG80" s="202" t="s">
        <v>86</v>
      </c>
      <c r="AH80" s="202">
        <v>0</v>
      </c>
      <c r="AI80" s="202">
        <v>1</v>
      </c>
      <c r="AJ80" s="202">
        <f>0.1*$AJ$2</f>
        <v>7.5000000000000011E-2</v>
      </c>
      <c r="AK80" s="202">
        <f>AK76</f>
        <v>2.7E-2</v>
      </c>
      <c r="AL80" s="202">
        <f>ROUNDUP(AL76/3,0)</f>
        <v>1</v>
      </c>
      <c r="AO80" s="205">
        <f t="shared" ref="AO80" si="142">AK80*I80+AJ80</f>
        <v>0.125058</v>
      </c>
      <c r="AP80" s="205">
        <f t="shared" si="136"/>
        <v>1.2505800000000001E-2</v>
      </c>
      <c r="AQ80" s="206">
        <f t="shared" si="137"/>
        <v>0.25</v>
      </c>
      <c r="AR80" s="206">
        <f t="shared" si="138"/>
        <v>9.6890950000000003E-2</v>
      </c>
      <c r="AS80" s="205">
        <f>10068.2*J80*POWER(10,-6)*10</f>
        <v>0.18666442799999999</v>
      </c>
      <c r="AT80" s="206">
        <f t="shared" si="134"/>
        <v>0.67111917799999998</v>
      </c>
      <c r="AU80" s="207">
        <f t="shared" si="139"/>
        <v>0</v>
      </c>
      <c r="AV80" s="207">
        <f t="shared" si="140"/>
        <v>4.500000000000001E-6</v>
      </c>
      <c r="AW80" s="207">
        <f t="shared" si="141"/>
        <v>3.0200363010000006E-6</v>
      </c>
    </row>
    <row r="81" spans="1:49" s="202" customFormat="1" ht="17.25" thickBot="1" x14ac:dyDescent="0.35">
      <c r="A81" s="192" t="s">
        <v>25</v>
      </c>
      <c r="B81" s="192" t="str">
        <f>B76</f>
        <v>РВС ГЖ</v>
      </c>
      <c r="C81" s="194" t="s">
        <v>229</v>
      </c>
      <c r="D81" s="195" t="s">
        <v>63</v>
      </c>
      <c r="E81" s="208">
        <f>E79</f>
        <v>1E-4</v>
      </c>
      <c r="F81" s="209">
        <f>F76</f>
        <v>1</v>
      </c>
      <c r="G81" s="192">
        <v>0.85499999999999998</v>
      </c>
      <c r="H81" s="197">
        <f t="shared" si="135"/>
        <v>8.5500000000000005E-5</v>
      </c>
      <c r="I81" s="210">
        <f>0.15*I76</f>
        <v>1.8539999999999999</v>
      </c>
      <c r="J81" s="192">
        <v>0</v>
      </c>
      <c r="K81" s="215" t="s">
        <v>219</v>
      </c>
      <c r="L81" s="215">
        <v>11</v>
      </c>
      <c r="M81" s="202" t="str">
        <f t="shared" si="131"/>
        <v>С6</v>
      </c>
      <c r="N81" s="202" t="str">
        <f t="shared" si="132"/>
        <v>РВС ГЖ</v>
      </c>
      <c r="O81" s="202" t="str">
        <f t="shared" si="133"/>
        <v>Частичное-ликвидация</v>
      </c>
      <c r="P81" s="202" t="s">
        <v>86</v>
      </c>
      <c r="Q81" s="202" t="s">
        <v>86</v>
      </c>
      <c r="R81" s="202" t="s">
        <v>86</v>
      </c>
      <c r="S81" s="202" t="s">
        <v>86</v>
      </c>
      <c r="T81" s="202" t="s">
        <v>86</v>
      </c>
      <c r="U81" s="202" t="s">
        <v>86</v>
      </c>
      <c r="V81" s="202" t="s">
        <v>86</v>
      </c>
      <c r="W81" s="202" t="s">
        <v>86</v>
      </c>
      <c r="X81" s="202" t="s">
        <v>86</v>
      </c>
      <c r="Y81" s="202" t="s">
        <v>86</v>
      </c>
      <c r="Z81" s="202" t="s">
        <v>86</v>
      </c>
      <c r="AA81" s="202" t="s">
        <v>86</v>
      </c>
      <c r="AB81" s="202" t="s">
        <v>86</v>
      </c>
      <c r="AC81" s="202" t="s">
        <v>86</v>
      </c>
      <c r="AD81" s="202" t="s">
        <v>86</v>
      </c>
      <c r="AE81" s="202" t="s">
        <v>86</v>
      </c>
      <c r="AF81" s="202" t="s">
        <v>86</v>
      </c>
      <c r="AG81" s="202" t="s">
        <v>86</v>
      </c>
      <c r="AH81" s="202">
        <v>0</v>
      </c>
      <c r="AI81" s="202">
        <v>0</v>
      </c>
      <c r="AJ81" s="202">
        <f>0.1*$AJ$2</f>
        <v>7.5000000000000011E-2</v>
      </c>
      <c r="AK81" s="202">
        <f>AK76</f>
        <v>2.7E-2</v>
      </c>
      <c r="AL81" s="202">
        <f>ROUNDUP(AL76/3,0)</f>
        <v>1</v>
      </c>
      <c r="AO81" s="205">
        <f>AK81*I81*0.1+AJ81</f>
        <v>8.0005800000000016E-2</v>
      </c>
      <c r="AP81" s="205">
        <f t="shared" si="136"/>
        <v>8.0005800000000019E-3</v>
      </c>
      <c r="AQ81" s="206">
        <f t="shared" si="137"/>
        <v>0</v>
      </c>
      <c r="AR81" s="206">
        <f t="shared" si="138"/>
        <v>2.2001595000000006E-2</v>
      </c>
      <c r="AS81" s="205">
        <f>1333*J80*POWER(10,-6)</f>
        <v>2.4713819999999994E-3</v>
      </c>
      <c r="AT81" s="206">
        <f t="shared" si="134"/>
        <v>0.11247935700000003</v>
      </c>
      <c r="AU81" s="207">
        <f t="shared" si="139"/>
        <v>0</v>
      </c>
      <c r="AV81" s="207">
        <f t="shared" si="140"/>
        <v>0</v>
      </c>
      <c r="AW81" s="207">
        <f t="shared" si="141"/>
        <v>9.6169850235000027E-6</v>
      </c>
    </row>
    <row r="82" spans="1:49" ht="17.25" thickBot="1" x14ac:dyDescent="0.35"/>
    <row r="83" spans="1:49" s="253" customFormat="1" ht="18" customHeight="1" x14ac:dyDescent="0.3">
      <c r="A83" s="243" t="s">
        <v>20</v>
      </c>
      <c r="B83" s="244" t="s">
        <v>240</v>
      </c>
      <c r="C83" s="245" t="s">
        <v>224</v>
      </c>
      <c r="D83" s="246" t="s">
        <v>61</v>
      </c>
      <c r="E83" s="247">
        <v>1.0000000000000001E-5</v>
      </c>
      <c r="F83" s="244">
        <v>1</v>
      </c>
      <c r="G83" s="243">
        <v>0.05</v>
      </c>
      <c r="H83" s="248">
        <f>E83*F83*G83</f>
        <v>5.0000000000000008E-7</v>
      </c>
      <c r="I83" s="249">
        <v>12</v>
      </c>
      <c r="J83" s="250">
        <f>I83</f>
        <v>12</v>
      </c>
      <c r="K83" s="251" t="s">
        <v>203</v>
      </c>
      <c r="L83" s="252">
        <v>2000</v>
      </c>
      <c r="M83" s="253" t="str">
        <f t="shared" ref="M83:M90" si="143">A83</f>
        <v>С1</v>
      </c>
      <c r="N83" s="253" t="str">
        <f t="shared" ref="N83:N90" si="144">B83</f>
        <v>Емкость DP ЛВЖ</v>
      </c>
      <c r="O83" s="253" t="str">
        <f t="shared" ref="O83:O90" si="145">D83</f>
        <v>Полное-пожар</v>
      </c>
      <c r="P83" s="253" t="s">
        <v>86</v>
      </c>
      <c r="Q83" s="253" t="s">
        <v>86</v>
      </c>
      <c r="R83" s="253" t="s">
        <v>86</v>
      </c>
      <c r="S83" s="253" t="s">
        <v>86</v>
      </c>
      <c r="T83" s="253" t="s">
        <v>86</v>
      </c>
      <c r="U83" s="253" t="s">
        <v>86</v>
      </c>
      <c r="V83" s="253" t="s">
        <v>86</v>
      </c>
      <c r="W83" s="253" t="s">
        <v>86</v>
      </c>
      <c r="X83" s="253" t="s">
        <v>86</v>
      </c>
      <c r="Y83" s="253" t="s">
        <v>86</v>
      </c>
      <c r="Z83" s="253" t="s">
        <v>86</v>
      </c>
      <c r="AA83" s="253" t="s">
        <v>86</v>
      </c>
      <c r="AB83" s="253" t="s">
        <v>86</v>
      </c>
      <c r="AC83" s="253" t="s">
        <v>86</v>
      </c>
      <c r="AD83" s="253" t="s">
        <v>86</v>
      </c>
      <c r="AE83" s="253" t="s">
        <v>86</v>
      </c>
      <c r="AF83" s="253" t="s">
        <v>86</v>
      </c>
      <c r="AG83" s="253" t="s">
        <v>86</v>
      </c>
      <c r="AH83" s="254">
        <v>1</v>
      </c>
      <c r="AI83" s="254">
        <v>2</v>
      </c>
      <c r="AJ83" s="255">
        <v>0.75</v>
      </c>
      <c r="AK83" s="255">
        <v>2.7E-2</v>
      </c>
      <c r="AL83" s="255">
        <v>3</v>
      </c>
      <c r="AO83" s="256">
        <f>AK83*I83+AJ83</f>
        <v>1.0740000000000001</v>
      </c>
      <c r="AP83" s="256">
        <f>0.1*AO83</f>
        <v>0.10740000000000001</v>
      </c>
      <c r="AQ83" s="257">
        <f>AH83*3+0.25*AI83</f>
        <v>3.5</v>
      </c>
      <c r="AR83" s="257">
        <f>SUM(AO83:AQ83)/4</f>
        <v>1.17035</v>
      </c>
      <c r="AS83" s="256">
        <f>10068.2*J83*POWER(10,-6)</f>
        <v>0.12081840000000001</v>
      </c>
      <c r="AT83" s="257">
        <f t="shared" ref="AT83:AT90" si="146">AS83+AR83+AQ83+AP83+AO83</f>
        <v>5.9725684000000001</v>
      </c>
      <c r="AU83" s="258">
        <f>AH83*H83</f>
        <v>5.0000000000000008E-7</v>
      </c>
      <c r="AV83" s="258">
        <f>H83*AI83</f>
        <v>1.0000000000000002E-6</v>
      </c>
      <c r="AW83" s="258">
        <f>H83*AT83</f>
        <v>2.9862842000000004E-6</v>
      </c>
    </row>
    <row r="84" spans="1:49" s="253" customFormat="1" x14ac:dyDescent="0.3">
      <c r="A84" s="243" t="s">
        <v>21</v>
      </c>
      <c r="B84" s="243" t="str">
        <f>B83</f>
        <v>Емкость DP ЛВЖ</v>
      </c>
      <c r="C84" s="245" t="s">
        <v>230</v>
      </c>
      <c r="D84" s="246" t="s">
        <v>64</v>
      </c>
      <c r="E84" s="259">
        <f>E83</f>
        <v>1.0000000000000001E-5</v>
      </c>
      <c r="F84" s="260">
        <f>F83</f>
        <v>1</v>
      </c>
      <c r="G84" s="243">
        <v>0.19</v>
      </c>
      <c r="H84" s="248">
        <f t="shared" ref="H84:H90" si="147">E84*F84*G84</f>
        <v>1.9000000000000002E-6</v>
      </c>
      <c r="I84" s="261">
        <f>I83</f>
        <v>12</v>
      </c>
      <c r="J84" s="269">
        <v>0.35</v>
      </c>
      <c r="K84" s="262" t="s">
        <v>204</v>
      </c>
      <c r="L84" s="263">
        <v>2</v>
      </c>
      <c r="M84" s="253" t="str">
        <f t="shared" si="143"/>
        <v>С2</v>
      </c>
      <c r="N84" s="253" t="str">
        <f t="shared" si="144"/>
        <v>Емкость DP ЛВЖ</v>
      </c>
      <c r="O84" s="253" t="str">
        <f t="shared" si="145"/>
        <v>Полное-взрыв</v>
      </c>
      <c r="P84" s="253" t="s">
        <v>86</v>
      </c>
      <c r="Q84" s="253" t="s">
        <v>86</v>
      </c>
      <c r="R84" s="253" t="s">
        <v>86</v>
      </c>
      <c r="S84" s="253" t="s">
        <v>86</v>
      </c>
      <c r="T84" s="253" t="s">
        <v>86</v>
      </c>
      <c r="U84" s="253" t="s">
        <v>86</v>
      </c>
      <c r="V84" s="253" t="s">
        <v>86</v>
      </c>
      <c r="W84" s="253" t="s">
        <v>86</v>
      </c>
      <c r="X84" s="253" t="s">
        <v>86</v>
      </c>
      <c r="Y84" s="253" t="s">
        <v>86</v>
      </c>
      <c r="Z84" s="253" t="s">
        <v>86</v>
      </c>
      <c r="AA84" s="253" t="s">
        <v>86</v>
      </c>
      <c r="AB84" s="253" t="s">
        <v>86</v>
      </c>
      <c r="AC84" s="253" t="s">
        <v>86</v>
      </c>
      <c r="AD84" s="253" t="s">
        <v>86</v>
      </c>
      <c r="AE84" s="253" t="s">
        <v>86</v>
      </c>
      <c r="AF84" s="253" t="s">
        <v>86</v>
      </c>
      <c r="AG84" s="253" t="s">
        <v>86</v>
      </c>
      <c r="AH84" s="254">
        <v>2</v>
      </c>
      <c r="AI84" s="254">
        <v>2</v>
      </c>
      <c r="AJ84" s="253">
        <f>AJ83</f>
        <v>0.75</v>
      </c>
      <c r="AK84" s="253">
        <f>AK83</f>
        <v>2.7E-2</v>
      </c>
      <c r="AL84" s="253">
        <f>AL83</f>
        <v>3</v>
      </c>
      <c r="AO84" s="256">
        <f>AK84*I84+AJ84</f>
        <v>1.0740000000000001</v>
      </c>
      <c r="AP84" s="256">
        <f t="shared" ref="AP84:AP90" si="148">0.1*AO84</f>
        <v>0.10740000000000001</v>
      </c>
      <c r="AQ84" s="257">
        <f t="shared" ref="AQ84:AQ90" si="149">AH84*3+0.25*AI84</f>
        <v>6.5</v>
      </c>
      <c r="AR84" s="257">
        <f t="shared" ref="AR84:AR90" si="150">SUM(AO84:AQ84)/4</f>
        <v>1.92035</v>
      </c>
      <c r="AS84" s="256">
        <f>10068.2*J84*POWER(10,-6)*10</f>
        <v>3.5238699999999998E-2</v>
      </c>
      <c r="AT84" s="257">
        <f t="shared" si="146"/>
        <v>9.6369886999999999</v>
      </c>
      <c r="AU84" s="258">
        <f t="shared" ref="AU84:AU90" si="151">AH84*H84</f>
        <v>3.8000000000000005E-6</v>
      </c>
      <c r="AV84" s="258">
        <f t="shared" ref="AV84:AV90" si="152">H84*AI84</f>
        <v>3.8000000000000005E-6</v>
      </c>
      <c r="AW84" s="258">
        <f t="shared" ref="AW84:AW90" si="153">H84*AT84</f>
        <v>1.8310278530000001E-5</v>
      </c>
    </row>
    <row r="85" spans="1:49" s="253" customFormat="1" x14ac:dyDescent="0.3">
      <c r="A85" s="243" t="s">
        <v>22</v>
      </c>
      <c r="B85" s="243" t="str">
        <f>B83</f>
        <v>Емкость DP ЛВЖ</v>
      </c>
      <c r="C85" s="245" t="s">
        <v>241</v>
      </c>
      <c r="D85" s="246" t="s">
        <v>62</v>
      </c>
      <c r="E85" s="259">
        <f>E83</f>
        <v>1.0000000000000001E-5</v>
      </c>
      <c r="F85" s="260">
        <f>F83</f>
        <v>1</v>
      </c>
      <c r="G85" s="243">
        <v>0.76</v>
      </c>
      <c r="H85" s="248">
        <f t="shared" si="147"/>
        <v>7.6000000000000009E-6</v>
      </c>
      <c r="I85" s="261">
        <f>I83</f>
        <v>12</v>
      </c>
      <c r="J85" s="264">
        <v>0</v>
      </c>
      <c r="K85" s="262" t="s">
        <v>205</v>
      </c>
      <c r="L85" s="263">
        <v>1.05</v>
      </c>
      <c r="M85" s="253" t="str">
        <f t="shared" si="143"/>
        <v>С3</v>
      </c>
      <c r="N85" s="253" t="str">
        <f t="shared" si="144"/>
        <v>Емкость DP ЛВЖ</v>
      </c>
      <c r="O85" s="253" t="str">
        <f t="shared" si="145"/>
        <v>Полное-ликвидация</v>
      </c>
      <c r="P85" s="253" t="s">
        <v>86</v>
      </c>
      <c r="Q85" s="253" t="s">
        <v>86</v>
      </c>
      <c r="R85" s="253" t="s">
        <v>86</v>
      </c>
      <c r="S85" s="253" t="s">
        <v>86</v>
      </c>
      <c r="T85" s="253" t="s">
        <v>86</v>
      </c>
      <c r="U85" s="253" t="s">
        <v>86</v>
      </c>
      <c r="V85" s="253" t="s">
        <v>86</v>
      </c>
      <c r="W85" s="253" t="s">
        <v>86</v>
      </c>
      <c r="X85" s="253" t="s">
        <v>86</v>
      </c>
      <c r="Y85" s="253" t="s">
        <v>86</v>
      </c>
      <c r="Z85" s="253" t="s">
        <v>86</v>
      </c>
      <c r="AA85" s="253" t="s">
        <v>86</v>
      </c>
      <c r="AB85" s="253" t="s">
        <v>86</v>
      </c>
      <c r="AC85" s="253" t="s">
        <v>86</v>
      </c>
      <c r="AD85" s="253" t="s">
        <v>86</v>
      </c>
      <c r="AE85" s="253" t="s">
        <v>86</v>
      </c>
      <c r="AF85" s="253" t="s">
        <v>86</v>
      </c>
      <c r="AG85" s="253" t="s">
        <v>86</v>
      </c>
      <c r="AH85" s="253">
        <v>0</v>
      </c>
      <c r="AI85" s="253">
        <v>0</v>
      </c>
      <c r="AJ85" s="253">
        <f>AJ83</f>
        <v>0.75</v>
      </c>
      <c r="AK85" s="253">
        <f>AK83</f>
        <v>2.7E-2</v>
      </c>
      <c r="AL85" s="253">
        <f>AL83</f>
        <v>3</v>
      </c>
      <c r="AO85" s="256">
        <f>AK85*I85*0.1+AJ85</f>
        <v>0.78239999999999998</v>
      </c>
      <c r="AP85" s="256">
        <f t="shared" si="148"/>
        <v>7.8240000000000004E-2</v>
      </c>
      <c r="AQ85" s="257">
        <f t="shared" si="149"/>
        <v>0</v>
      </c>
      <c r="AR85" s="257">
        <f t="shared" si="150"/>
        <v>0.21515999999999999</v>
      </c>
      <c r="AS85" s="256">
        <f>1333*J83*POWER(10,-6)</f>
        <v>1.5996E-2</v>
      </c>
      <c r="AT85" s="257">
        <f t="shared" si="146"/>
        <v>1.091796</v>
      </c>
      <c r="AU85" s="258">
        <f t="shared" si="151"/>
        <v>0</v>
      </c>
      <c r="AV85" s="258">
        <f t="shared" si="152"/>
        <v>0</v>
      </c>
      <c r="AW85" s="258">
        <f>H85*AT85</f>
        <v>8.2976496000000003E-6</v>
      </c>
    </row>
    <row r="86" spans="1:49" s="253" customFormat="1" x14ac:dyDescent="0.3">
      <c r="A86" s="243" t="s">
        <v>23</v>
      </c>
      <c r="B86" s="243" t="str">
        <f>B83</f>
        <v>Емкость DP ЛВЖ</v>
      </c>
      <c r="C86" s="245" t="s">
        <v>242</v>
      </c>
      <c r="D86" s="246" t="s">
        <v>243</v>
      </c>
      <c r="E86" s="247">
        <v>1E-4</v>
      </c>
      <c r="F86" s="260">
        <f>F83</f>
        <v>1</v>
      </c>
      <c r="G86" s="243">
        <v>4.0000000000000008E-2</v>
      </c>
      <c r="H86" s="248">
        <f t="shared" si="147"/>
        <v>4.0000000000000007E-6</v>
      </c>
      <c r="I86" s="261">
        <f>0.15*I83</f>
        <v>1.7999999999999998</v>
      </c>
      <c r="J86" s="250">
        <f>I86</f>
        <v>1.7999999999999998</v>
      </c>
      <c r="K86" s="262" t="s">
        <v>207</v>
      </c>
      <c r="L86" s="263">
        <v>45390</v>
      </c>
      <c r="M86" s="253" t="str">
        <f t="shared" si="143"/>
        <v>С4</v>
      </c>
      <c r="N86" s="253" t="str">
        <f t="shared" si="144"/>
        <v>Емкость DP ЛВЖ</v>
      </c>
      <c r="O86" s="253" t="str">
        <f t="shared" si="145"/>
        <v>Частичное факел</v>
      </c>
      <c r="P86" s="253" t="s">
        <v>86</v>
      </c>
      <c r="Q86" s="253" t="s">
        <v>86</v>
      </c>
      <c r="R86" s="253" t="s">
        <v>86</v>
      </c>
      <c r="S86" s="253" t="s">
        <v>86</v>
      </c>
      <c r="T86" s="253" t="s">
        <v>86</v>
      </c>
      <c r="U86" s="253" t="s">
        <v>86</v>
      </c>
      <c r="V86" s="253" t="s">
        <v>86</v>
      </c>
      <c r="W86" s="253" t="s">
        <v>86</v>
      </c>
      <c r="X86" s="253" t="s">
        <v>86</v>
      </c>
      <c r="Y86" s="253" t="s">
        <v>86</v>
      </c>
      <c r="Z86" s="253" t="s">
        <v>86</v>
      </c>
      <c r="AA86" s="253" t="s">
        <v>86</v>
      </c>
      <c r="AB86" s="253" t="s">
        <v>86</v>
      </c>
      <c r="AC86" s="253" t="s">
        <v>86</v>
      </c>
      <c r="AD86" s="253" t="s">
        <v>86</v>
      </c>
      <c r="AE86" s="253" t="s">
        <v>86</v>
      </c>
      <c r="AF86" s="253" t="s">
        <v>86</v>
      </c>
      <c r="AG86" s="253" t="s">
        <v>86</v>
      </c>
      <c r="AH86" s="253">
        <v>0</v>
      </c>
      <c r="AI86" s="253">
        <v>1</v>
      </c>
      <c r="AJ86" s="253">
        <f>0.1*$AJ$2</f>
        <v>7.5000000000000011E-2</v>
      </c>
      <c r="AK86" s="253">
        <f>AK84</f>
        <v>2.7E-2</v>
      </c>
      <c r="AL86" s="253">
        <f>AL83</f>
        <v>3</v>
      </c>
      <c r="AO86" s="256">
        <f>AK86*I86*0.1+AJ86</f>
        <v>7.9860000000000014E-2</v>
      </c>
      <c r="AP86" s="256">
        <f t="shared" si="148"/>
        <v>7.9860000000000018E-3</v>
      </c>
      <c r="AQ86" s="257">
        <f t="shared" si="149"/>
        <v>0.25</v>
      </c>
      <c r="AR86" s="257">
        <f t="shared" si="150"/>
        <v>8.4461500000000009E-2</v>
      </c>
      <c r="AS86" s="256">
        <f>10068.2*J86*POWER(10,-6)</f>
        <v>1.8122759999999998E-2</v>
      </c>
      <c r="AT86" s="257">
        <f t="shared" si="146"/>
        <v>0.44043025999999996</v>
      </c>
      <c r="AU86" s="258">
        <f t="shared" si="151"/>
        <v>0</v>
      </c>
      <c r="AV86" s="258">
        <f t="shared" si="152"/>
        <v>4.0000000000000007E-6</v>
      </c>
      <c r="AW86" s="258">
        <f t="shared" si="153"/>
        <v>1.7617210400000001E-6</v>
      </c>
    </row>
    <row r="87" spans="1:49" s="253" customFormat="1" x14ac:dyDescent="0.3">
      <c r="A87" s="243" t="s">
        <v>24</v>
      </c>
      <c r="B87" s="243" t="str">
        <f>B83</f>
        <v>Емкость DP ЛВЖ</v>
      </c>
      <c r="C87" s="245" t="s">
        <v>244</v>
      </c>
      <c r="D87" s="246" t="s">
        <v>63</v>
      </c>
      <c r="E87" s="259">
        <f>E86</f>
        <v>1E-4</v>
      </c>
      <c r="F87" s="260">
        <f>F83</f>
        <v>1</v>
      </c>
      <c r="G87" s="243">
        <v>0.16000000000000003</v>
      </c>
      <c r="H87" s="248">
        <f t="shared" si="147"/>
        <v>1.6000000000000003E-5</v>
      </c>
      <c r="I87" s="261">
        <f>0.15*I83</f>
        <v>1.7999999999999998</v>
      </c>
      <c r="J87" s="250">
        <v>0</v>
      </c>
      <c r="K87" s="262" t="s">
        <v>208</v>
      </c>
      <c r="L87" s="263">
        <v>3</v>
      </c>
      <c r="M87" s="253" t="str">
        <f t="shared" si="143"/>
        <v>С5</v>
      </c>
      <c r="N87" s="253" t="str">
        <f t="shared" si="144"/>
        <v>Емкость DP ЛВЖ</v>
      </c>
      <c r="O87" s="253" t="str">
        <f t="shared" si="145"/>
        <v>Частичное-ликвидация</v>
      </c>
      <c r="P87" s="253" t="s">
        <v>86</v>
      </c>
      <c r="Q87" s="253" t="s">
        <v>86</v>
      </c>
      <c r="R87" s="253" t="s">
        <v>86</v>
      </c>
      <c r="S87" s="253" t="s">
        <v>86</v>
      </c>
      <c r="T87" s="253" t="s">
        <v>86</v>
      </c>
      <c r="U87" s="253" t="s">
        <v>86</v>
      </c>
      <c r="V87" s="253" t="s">
        <v>86</v>
      </c>
      <c r="W87" s="253" t="s">
        <v>86</v>
      </c>
      <c r="X87" s="253" t="s">
        <v>86</v>
      </c>
      <c r="Y87" s="253" t="s">
        <v>86</v>
      </c>
      <c r="Z87" s="253" t="s">
        <v>86</v>
      </c>
      <c r="AA87" s="253" t="s">
        <v>86</v>
      </c>
      <c r="AB87" s="253" t="s">
        <v>86</v>
      </c>
      <c r="AC87" s="253" t="s">
        <v>86</v>
      </c>
      <c r="AD87" s="253" t="s">
        <v>86</v>
      </c>
      <c r="AE87" s="253" t="s">
        <v>86</v>
      </c>
      <c r="AF87" s="253" t="s">
        <v>86</v>
      </c>
      <c r="AG87" s="253" t="s">
        <v>86</v>
      </c>
      <c r="AH87" s="253">
        <v>0</v>
      </c>
      <c r="AI87" s="253">
        <v>1</v>
      </c>
      <c r="AJ87" s="253">
        <f>0.1*$AJ$2</f>
        <v>7.5000000000000011E-2</v>
      </c>
      <c r="AK87" s="253">
        <f>AK83</f>
        <v>2.7E-2</v>
      </c>
      <c r="AL87" s="253">
        <f>ROUNDUP(AL83/3,0)</f>
        <v>1</v>
      </c>
      <c r="AO87" s="256">
        <f>AK87*I87+AJ87</f>
        <v>0.12360000000000002</v>
      </c>
      <c r="AP87" s="256">
        <f t="shared" si="148"/>
        <v>1.2360000000000003E-2</v>
      </c>
      <c r="AQ87" s="257">
        <f t="shared" si="149"/>
        <v>0.25</v>
      </c>
      <c r="AR87" s="257">
        <f t="shared" si="150"/>
        <v>9.6490000000000006E-2</v>
      </c>
      <c r="AS87" s="256">
        <f>1333*J84*POWER(10,-6)*10</f>
        <v>4.6654999999999995E-3</v>
      </c>
      <c r="AT87" s="257">
        <f t="shared" si="146"/>
        <v>0.48711550000000003</v>
      </c>
      <c r="AU87" s="258">
        <f t="shared" si="151"/>
        <v>0</v>
      </c>
      <c r="AV87" s="258">
        <f t="shared" si="152"/>
        <v>1.6000000000000003E-5</v>
      </c>
      <c r="AW87" s="258">
        <f t="shared" si="153"/>
        <v>7.7938480000000011E-6</v>
      </c>
    </row>
    <row r="88" spans="1:49" s="253" customFormat="1" x14ac:dyDescent="0.3">
      <c r="A88" s="243" t="s">
        <v>25</v>
      </c>
      <c r="B88" s="243" t="str">
        <f>B83</f>
        <v>Емкость DP ЛВЖ</v>
      </c>
      <c r="C88" s="245" t="s">
        <v>245</v>
      </c>
      <c r="D88" s="246" t="s">
        <v>243</v>
      </c>
      <c r="E88" s="259">
        <f>E87</f>
        <v>1E-4</v>
      </c>
      <c r="F88" s="260">
        <v>1</v>
      </c>
      <c r="G88" s="243">
        <v>4.0000000000000008E-2</v>
      </c>
      <c r="H88" s="248">
        <f t="shared" si="147"/>
        <v>4.0000000000000007E-6</v>
      </c>
      <c r="I88" s="261">
        <f>I86*0.15</f>
        <v>0.26999999999999996</v>
      </c>
      <c r="J88" s="250">
        <f>I88</f>
        <v>0.26999999999999996</v>
      </c>
      <c r="K88" s="265" t="s">
        <v>219</v>
      </c>
      <c r="L88" s="266">
        <v>12</v>
      </c>
      <c r="M88" s="253" t="str">
        <f t="shared" si="143"/>
        <v>С6</v>
      </c>
      <c r="N88" s="253" t="str">
        <f t="shared" si="144"/>
        <v>Емкость DP ЛВЖ</v>
      </c>
      <c r="O88" s="253" t="str">
        <f t="shared" si="145"/>
        <v>Частичное факел</v>
      </c>
      <c r="P88" s="253" t="s">
        <v>86</v>
      </c>
      <c r="Q88" s="253" t="s">
        <v>86</v>
      </c>
      <c r="R88" s="253" t="s">
        <v>86</v>
      </c>
      <c r="S88" s="253" t="s">
        <v>86</v>
      </c>
      <c r="T88" s="253" t="s">
        <v>86</v>
      </c>
      <c r="U88" s="253" t="s">
        <v>86</v>
      </c>
      <c r="V88" s="253" t="s">
        <v>86</v>
      </c>
      <c r="W88" s="253" t="s">
        <v>86</v>
      </c>
      <c r="X88" s="253" t="s">
        <v>86</v>
      </c>
      <c r="Y88" s="253" t="s">
        <v>86</v>
      </c>
      <c r="Z88" s="253" t="s">
        <v>86</v>
      </c>
      <c r="AA88" s="253" t="s">
        <v>86</v>
      </c>
      <c r="AB88" s="253" t="s">
        <v>86</v>
      </c>
      <c r="AC88" s="253" t="s">
        <v>86</v>
      </c>
      <c r="AD88" s="253" t="s">
        <v>86</v>
      </c>
      <c r="AE88" s="253" t="s">
        <v>86</v>
      </c>
      <c r="AF88" s="253" t="s">
        <v>86</v>
      </c>
      <c r="AG88" s="253" t="s">
        <v>86</v>
      </c>
      <c r="AH88" s="253">
        <v>0</v>
      </c>
      <c r="AI88" s="253">
        <v>1</v>
      </c>
      <c r="AJ88" s="253">
        <f>0.1*$AJ$2</f>
        <v>7.5000000000000011E-2</v>
      </c>
      <c r="AK88" s="253">
        <f>AK83</f>
        <v>2.7E-2</v>
      </c>
      <c r="AL88" s="253">
        <f>AL87</f>
        <v>1</v>
      </c>
      <c r="AO88" s="256">
        <f t="shared" ref="AO88:AO89" si="154">AK88*I88+AJ88</f>
        <v>8.2290000000000016E-2</v>
      </c>
      <c r="AP88" s="256">
        <f t="shared" si="148"/>
        <v>8.2290000000000019E-3</v>
      </c>
      <c r="AQ88" s="257">
        <f t="shared" si="149"/>
        <v>0.25</v>
      </c>
      <c r="AR88" s="257">
        <f t="shared" si="150"/>
        <v>8.5129750000000004E-2</v>
      </c>
      <c r="AS88" s="256">
        <f>10068.2*J88*POWER(10,-6)</f>
        <v>2.7184139999999997E-3</v>
      </c>
      <c r="AT88" s="257">
        <f t="shared" si="146"/>
        <v>0.42836716400000002</v>
      </c>
      <c r="AU88" s="258">
        <f t="shared" si="151"/>
        <v>0</v>
      </c>
      <c r="AV88" s="258">
        <f t="shared" si="152"/>
        <v>4.0000000000000007E-6</v>
      </c>
      <c r="AW88" s="258">
        <f t="shared" si="153"/>
        <v>1.7134686560000004E-6</v>
      </c>
    </row>
    <row r="89" spans="1:49" s="253" customFormat="1" x14ac:dyDescent="0.3">
      <c r="A89" s="243" t="s">
        <v>238</v>
      </c>
      <c r="B89" s="243" t="str">
        <f>B83</f>
        <v>Емкость DP ЛВЖ</v>
      </c>
      <c r="C89" s="245" t="s">
        <v>246</v>
      </c>
      <c r="D89" s="246" t="s">
        <v>193</v>
      </c>
      <c r="E89" s="259">
        <f>E87</f>
        <v>1E-4</v>
      </c>
      <c r="F89" s="260">
        <f>F83</f>
        <v>1</v>
      </c>
      <c r="G89" s="243">
        <v>0.15200000000000002</v>
      </c>
      <c r="H89" s="248">
        <f t="shared" si="147"/>
        <v>1.5200000000000004E-5</v>
      </c>
      <c r="I89" s="261">
        <f>I86*0.15</f>
        <v>0.26999999999999996</v>
      </c>
      <c r="J89" s="250">
        <f>I89</f>
        <v>0.26999999999999996</v>
      </c>
      <c r="K89" s="262"/>
      <c r="L89" s="263"/>
      <c r="M89" s="253" t="str">
        <f t="shared" si="143"/>
        <v>С7</v>
      </c>
      <c r="N89" s="253" t="str">
        <f t="shared" si="144"/>
        <v>Емкость DP ЛВЖ</v>
      </c>
      <c r="O89" s="253" t="str">
        <f t="shared" si="145"/>
        <v>Частичное-пожар-вспышка</v>
      </c>
      <c r="P89" s="253" t="s">
        <v>86</v>
      </c>
      <c r="Q89" s="253" t="s">
        <v>86</v>
      </c>
      <c r="R89" s="253" t="s">
        <v>86</v>
      </c>
      <c r="S89" s="253" t="s">
        <v>86</v>
      </c>
      <c r="T89" s="253" t="s">
        <v>86</v>
      </c>
      <c r="U89" s="253" t="s">
        <v>86</v>
      </c>
      <c r="V89" s="253" t="s">
        <v>86</v>
      </c>
      <c r="W89" s="253" t="s">
        <v>86</v>
      </c>
      <c r="X89" s="253" t="s">
        <v>86</v>
      </c>
      <c r="Y89" s="253" t="s">
        <v>86</v>
      </c>
      <c r="Z89" s="253" t="s">
        <v>86</v>
      </c>
      <c r="AA89" s="253" t="s">
        <v>86</v>
      </c>
      <c r="AB89" s="253" t="s">
        <v>86</v>
      </c>
      <c r="AC89" s="253" t="s">
        <v>86</v>
      </c>
      <c r="AD89" s="253" t="s">
        <v>86</v>
      </c>
      <c r="AE89" s="253" t="s">
        <v>86</v>
      </c>
      <c r="AF89" s="253" t="s">
        <v>86</v>
      </c>
      <c r="AG89" s="253" t="s">
        <v>86</v>
      </c>
      <c r="AH89" s="253">
        <v>0</v>
      </c>
      <c r="AI89" s="253">
        <v>1</v>
      </c>
      <c r="AJ89" s="253">
        <f>0.1*$AJ$2</f>
        <v>7.5000000000000011E-2</v>
      </c>
      <c r="AK89" s="253">
        <f>AK83</f>
        <v>2.7E-2</v>
      </c>
      <c r="AL89" s="253">
        <f>ROUNDUP(AL83/3,0)</f>
        <v>1</v>
      </c>
      <c r="AO89" s="256">
        <f t="shared" si="154"/>
        <v>8.2290000000000016E-2</v>
      </c>
      <c r="AP89" s="256">
        <f t="shared" si="148"/>
        <v>8.2290000000000019E-3</v>
      </c>
      <c r="AQ89" s="257">
        <f t="shared" si="149"/>
        <v>0.25</v>
      </c>
      <c r="AR89" s="257">
        <f t="shared" si="150"/>
        <v>8.5129750000000004E-2</v>
      </c>
      <c r="AS89" s="256">
        <f>10068.2*J89*POWER(10,-6)</f>
        <v>2.7184139999999997E-3</v>
      </c>
      <c r="AT89" s="257">
        <f t="shared" si="146"/>
        <v>0.42836716400000002</v>
      </c>
      <c r="AU89" s="258">
        <f t="shared" si="151"/>
        <v>0</v>
      </c>
      <c r="AV89" s="258">
        <f t="shared" si="152"/>
        <v>1.5200000000000004E-5</v>
      </c>
      <c r="AW89" s="258">
        <f t="shared" si="153"/>
        <v>6.5111808928000016E-6</v>
      </c>
    </row>
    <row r="90" spans="1:49" s="253" customFormat="1" ht="17.25" thickBot="1" x14ac:dyDescent="0.35">
      <c r="A90" s="243" t="s">
        <v>239</v>
      </c>
      <c r="B90" s="243" t="str">
        <f>B83</f>
        <v>Емкость DP ЛВЖ</v>
      </c>
      <c r="C90" s="245" t="s">
        <v>247</v>
      </c>
      <c r="D90" s="246" t="s">
        <v>63</v>
      </c>
      <c r="E90" s="259">
        <f>E87</f>
        <v>1E-4</v>
      </c>
      <c r="F90" s="260">
        <f>F83</f>
        <v>1</v>
      </c>
      <c r="G90" s="243">
        <v>0.6080000000000001</v>
      </c>
      <c r="H90" s="248">
        <f t="shared" si="147"/>
        <v>6.0800000000000014E-5</v>
      </c>
      <c r="I90" s="261">
        <f>I86*0.15</f>
        <v>0.26999999999999996</v>
      </c>
      <c r="J90" s="264">
        <v>0</v>
      </c>
      <c r="K90" s="267"/>
      <c r="L90" s="268"/>
      <c r="M90" s="253" t="str">
        <f t="shared" si="143"/>
        <v>С8</v>
      </c>
      <c r="N90" s="253" t="str">
        <f t="shared" si="144"/>
        <v>Емкость DP ЛВЖ</v>
      </c>
      <c r="O90" s="253" t="str">
        <f t="shared" si="145"/>
        <v>Частичное-ликвидация</v>
      </c>
      <c r="P90" s="253" t="s">
        <v>86</v>
      </c>
      <c r="Q90" s="253" t="s">
        <v>86</v>
      </c>
      <c r="R90" s="253" t="s">
        <v>86</v>
      </c>
      <c r="S90" s="253" t="s">
        <v>86</v>
      </c>
      <c r="T90" s="253" t="s">
        <v>86</v>
      </c>
      <c r="U90" s="253" t="s">
        <v>86</v>
      </c>
      <c r="V90" s="253" t="s">
        <v>86</v>
      </c>
      <c r="W90" s="253" t="s">
        <v>86</v>
      </c>
      <c r="X90" s="253" t="s">
        <v>86</v>
      </c>
      <c r="Y90" s="253" t="s">
        <v>86</v>
      </c>
      <c r="Z90" s="253" t="s">
        <v>86</v>
      </c>
      <c r="AA90" s="253" t="s">
        <v>86</v>
      </c>
      <c r="AB90" s="253" t="s">
        <v>86</v>
      </c>
      <c r="AC90" s="253" t="s">
        <v>86</v>
      </c>
      <c r="AD90" s="253" t="s">
        <v>86</v>
      </c>
      <c r="AE90" s="253" t="s">
        <v>86</v>
      </c>
      <c r="AF90" s="253" t="s">
        <v>86</v>
      </c>
      <c r="AG90" s="253" t="s">
        <v>86</v>
      </c>
      <c r="AH90" s="253">
        <v>0</v>
      </c>
      <c r="AI90" s="253">
        <v>0</v>
      </c>
      <c r="AJ90" s="253">
        <f>0.1*$AJ$2</f>
        <v>7.5000000000000011E-2</v>
      </c>
      <c r="AK90" s="253">
        <f>AK83</f>
        <v>2.7E-2</v>
      </c>
      <c r="AL90" s="253">
        <f>ROUNDUP(AL83/3,0)</f>
        <v>1</v>
      </c>
      <c r="AO90" s="256">
        <f>AK90*I90*0.1+AJ90</f>
        <v>7.5729000000000005E-2</v>
      </c>
      <c r="AP90" s="256">
        <f t="shared" si="148"/>
        <v>7.5729000000000005E-3</v>
      </c>
      <c r="AQ90" s="257">
        <f t="shared" si="149"/>
        <v>0</v>
      </c>
      <c r="AR90" s="257">
        <f t="shared" si="150"/>
        <v>2.0825475000000003E-2</v>
      </c>
      <c r="AS90" s="256">
        <f>1333*J88*POWER(10,-6)</f>
        <v>3.5990999999999996E-4</v>
      </c>
      <c r="AT90" s="257">
        <f t="shared" si="146"/>
        <v>0.10448728500000001</v>
      </c>
      <c r="AU90" s="258">
        <f t="shared" si="151"/>
        <v>0</v>
      </c>
      <c r="AV90" s="258">
        <f t="shared" si="152"/>
        <v>0</v>
      </c>
      <c r="AW90" s="258">
        <f t="shared" si="153"/>
        <v>6.3528269280000024E-6</v>
      </c>
    </row>
    <row r="91" spans="1:49" ht="17.25" thickBot="1" x14ac:dyDescent="0.35"/>
    <row r="92" spans="1:49" s="253" customFormat="1" ht="18" customHeight="1" x14ac:dyDescent="0.3">
      <c r="A92" s="243" t="s">
        <v>20</v>
      </c>
      <c r="B92" s="244" t="s">
        <v>248</v>
      </c>
      <c r="C92" s="245" t="s">
        <v>224</v>
      </c>
      <c r="D92" s="246" t="s">
        <v>61</v>
      </c>
      <c r="E92" s="247">
        <v>1.0000000000000001E-5</v>
      </c>
      <c r="F92" s="244">
        <v>1</v>
      </c>
      <c r="G92" s="243">
        <v>0.05</v>
      </c>
      <c r="H92" s="248">
        <f>E92*F92*G92</f>
        <v>5.0000000000000008E-7</v>
      </c>
      <c r="I92" s="249">
        <v>12</v>
      </c>
      <c r="J92" s="250">
        <f>I92</f>
        <v>12</v>
      </c>
      <c r="K92" s="251" t="s">
        <v>203</v>
      </c>
      <c r="L92" s="252">
        <v>2000</v>
      </c>
      <c r="M92" s="253" t="str">
        <f t="shared" ref="M92:M99" si="155">A92</f>
        <v>С1</v>
      </c>
      <c r="N92" s="253" t="str">
        <f t="shared" ref="N92:N99" si="156">B92</f>
        <v>Емкость DP ЛВЖ+токси</v>
      </c>
      <c r="O92" s="253" t="str">
        <f t="shared" ref="O92:O99" si="157">D92</f>
        <v>Полное-пожар</v>
      </c>
      <c r="P92" s="253" t="s">
        <v>86</v>
      </c>
      <c r="Q92" s="253" t="s">
        <v>86</v>
      </c>
      <c r="R92" s="253" t="s">
        <v>86</v>
      </c>
      <c r="S92" s="253" t="s">
        <v>86</v>
      </c>
      <c r="T92" s="253" t="s">
        <v>86</v>
      </c>
      <c r="U92" s="253" t="s">
        <v>86</v>
      </c>
      <c r="V92" s="253" t="s">
        <v>86</v>
      </c>
      <c r="W92" s="253" t="s">
        <v>86</v>
      </c>
      <c r="X92" s="253" t="s">
        <v>86</v>
      </c>
      <c r="Y92" s="253" t="s">
        <v>86</v>
      </c>
      <c r="Z92" s="253" t="s">
        <v>86</v>
      </c>
      <c r="AA92" s="253" t="s">
        <v>86</v>
      </c>
      <c r="AB92" s="253" t="s">
        <v>86</v>
      </c>
      <c r="AC92" s="253" t="s">
        <v>86</v>
      </c>
      <c r="AD92" s="253" t="s">
        <v>86</v>
      </c>
      <c r="AE92" s="253" t="s">
        <v>86</v>
      </c>
      <c r="AF92" s="253" t="s">
        <v>86</v>
      </c>
      <c r="AG92" s="253" t="s">
        <v>86</v>
      </c>
      <c r="AH92" s="254">
        <v>1</v>
      </c>
      <c r="AI92" s="254">
        <v>2</v>
      </c>
      <c r="AJ92" s="255">
        <v>0.75</v>
      </c>
      <c r="AK92" s="255">
        <v>2.7E-2</v>
      </c>
      <c r="AL92" s="255">
        <v>3</v>
      </c>
      <c r="AO92" s="256">
        <f>AK92*I92+AJ92</f>
        <v>1.0740000000000001</v>
      </c>
      <c r="AP92" s="256">
        <f>0.1*AO92</f>
        <v>0.10740000000000001</v>
      </c>
      <c r="AQ92" s="257">
        <f>AH92*3+0.25*AI92</f>
        <v>3.5</v>
      </c>
      <c r="AR92" s="257">
        <f>SUM(AO92:AQ92)/4</f>
        <v>1.17035</v>
      </c>
      <c r="AS92" s="256">
        <f>10068.2*J92*POWER(10,-6)</f>
        <v>0.12081840000000001</v>
      </c>
      <c r="AT92" s="257">
        <f t="shared" ref="AT92:AT99" si="158">AS92+AR92+AQ92+AP92+AO92</f>
        <v>5.9725684000000001</v>
      </c>
      <c r="AU92" s="258">
        <f>AH92*H92</f>
        <v>5.0000000000000008E-7</v>
      </c>
      <c r="AV92" s="258">
        <f>H92*AI92</f>
        <v>1.0000000000000002E-6</v>
      </c>
      <c r="AW92" s="258">
        <f>H92*AT92</f>
        <v>2.9862842000000004E-6</v>
      </c>
    </row>
    <row r="93" spans="1:49" s="253" customFormat="1" x14ac:dyDescent="0.3">
      <c r="A93" s="243" t="s">
        <v>21</v>
      </c>
      <c r="B93" s="243" t="str">
        <f>B92</f>
        <v>Емкость DP ЛВЖ+токси</v>
      </c>
      <c r="C93" s="245" t="s">
        <v>230</v>
      </c>
      <c r="D93" s="246" t="s">
        <v>64</v>
      </c>
      <c r="E93" s="259">
        <f>E92</f>
        <v>1.0000000000000001E-5</v>
      </c>
      <c r="F93" s="260">
        <f>F92</f>
        <v>1</v>
      </c>
      <c r="G93" s="243">
        <v>0.19</v>
      </c>
      <c r="H93" s="248">
        <f t="shared" ref="H93:H99" si="159">E93*F93*G93</f>
        <v>1.9000000000000002E-6</v>
      </c>
      <c r="I93" s="261">
        <f>I92</f>
        <v>12</v>
      </c>
      <c r="J93" s="269">
        <v>0.35</v>
      </c>
      <c r="K93" s="262" t="s">
        <v>204</v>
      </c>
      <c r="L93" s="263">
        <v>2</v>
      </c>
      <c r="M93" s="253" t="str">
        <f t="shared" si="155"/>
        <v>С2</v>
      </c>
      <c r="N93" s="253" t="str">
        <f t="shared" si="156"/>
        <v>Емкость DP ЛВЖ+токси</v>
      </c>
      <c r="O93" s="253" t="str">
        <f t="shared" si="157"/>
        <v>Полное-взрыв</v>
      </c>
      <c r="P93" s="253" t="s">
        <v>86</v>
      </c>
      <c r="Q93" s="253" t="s">
        <v>86</v>
      </c>
      <c r="R93" s="253" t="s">
        <v>86</v>
      </c>
      <c r="S93" s="253" t="s">
        <v>86</v>
      </c>
      <c r="T93" s="253" t="s">
        <v>86</v>
      </c>
      <c r="U93" s="253" t="s">
        <v>86</v>
      </c>
      <c r="V93" s="253" t="s">
        <v>86</v>
      </c>
      <c r="W93" s="253" t="s">
        <v>86</v>
      </c>
      <c r="X93" s="253" t="s">
        <v>86</v>
      </c>
      <c r="Y93" s="253" t="s">
        <v>86</v>
      </c>
      <c r="Z93" s="253" t="s">
        <v>86</v>
      </c>
      <c r="AA93" s="253" t="s">
        <v>86</v>
      </c>
      <c r="AB93" s="253" t="s">
        <v>86</v>
      </c>
      <c r="AC93" s="253" t="s">
        <v>86</v>
      </c>
      <c r="AD93" s="253" t="s">
        <v>86</v>
      </c>
      <c r="AE93" s="253" t="s">
        <v>86</v>
      </c>
      <c r="AF93" s="253" t="s">
        <v>86</v>
      </c>
      <c r="AG93" s="253" t="s">
        <v>86</v>
      </c>
      <c r="AH93" s="254">
        <v>2</v>
      </c>
      <c r="AI93" s="254">
        <v>2</v>
      </c>
      <c r="AJ93" s="253">
        <f>AJ92</f>
        <v>0.75</v>
      </c>
      <c r="AK93" s="253">
        <f>AK92</f>
        <v>2.7E-2</v>
      </c>
      <c r="AL93" s="253">
        <f>AL92</f>
        <v>3</v>
      </c>
      <c r="AO93" s="256">
        <f>AK93*I93+AJ93</f>
        <v>1.0740000000000001</v>
      </c>
      <c r="AP93" s="256">
        <f t="shared" ref="AP93:AP99" si="160">0.1*AO93</f>
        <v>0.10740000000000001</v>
      </c>
      <c r="AQ93" s="257">
        <f t="shared" ref="AQ93:AQ99" si="161">AH93*3+0.25*AI93</f>
        <v>6.5</v>
      </c>
      <c r="AR93" s="257">
        <f t="shared" ref="AR93:AR99" si="162">SUM(AO93:AQ93)/4</f>
        <v>1.92035</v>
      </c>
      <c r="AS93" s="256">
        <f>10068.2*J93*POWER(10,-6)*10</f>
        <v>3.5238699999999998E-2</v>
      </c>
      <c r="AT93" s="257">
        <f t="shared" si="158"/>
        <v>9.6369886999999999</v>
      </c>
      <c r="AU93" s="258">
        <f t="shared" ref="AU93:AU99" si="163">AH93*H93</f>
        <v>3.8000000000000005E-6</v>
      </c>
      <c r="AV93" s="258">
        <f t="shared" ref="AV93:AV99" si="164">H93*AI93</f>
        <v>3.8000000000000005E-6</v>
      </c>
      <c r="AW93" s="258">
        <f t="shared" ref="AW93" si="165">H93*AT93</f>
        <v>1.8310278530000001E-5</v>
      </c>
    </row>
    <row r="94" spans="1:49" s="253" customFormat="1" x14ac:dyDescent="0.3">
      <c r="A94" s="243" t="s">
        <v>22</v>
      </c>
      <c r="B94" s="243" t="str">
        <f>B92</f>
        <v>Емкость DP ЛВЖ+токси</v>
      </c>
      <c r="C94" s="245" t="s">
        <v>249</v>
      </c>
      <c r="D94" s="246" t="s">
        <v>199</v>
      </c>
      <c r="E94" s="259">
        <f>E92</f>
        <v>1.0000000000000001E-5</v>
      </c>
      <c r="F94" s="260">
        <f>F92</f>
        <v>1</v>
      </c>
      <c r="G94" s="243">
        <v>0.76</v>
      </c>
      <c r="H94" s="248">
        <f t="shared" si="159"/>
        <v>7.6000000000000009E-6</v>
      </c>
      <c r="I94" s="261">
        <f>I92</f>
        <v>12</v>
      </c>
      <c r="J94" s="264">
        <f>J93*10</f>
        <v>3.5</v>
      </c>
      <c r="K94" s="262" t="s">
        <v>205</v>
      </c>
      <c r="L94" s="263">
        <v>1.05</v>
      </c>
      <c r="M94" s="253" t="str">
        <f t="shared" si="155"/>
        <v>С3</v>
      </c>
      <c r="N94" s="253" t="str">
        <f t="shared" si="156"/>
        <v>Емкость DP ЛВЖ+токси</v>
      </c>
      <c r="O94" s="253" t="str">
        <f t="shared" si="157"/>
        <v>Полное-токси</v>
      </c>
      <c r="P94" s="253" t="s">
        <v>86</v>
      </c>
      <c r="Q94" s="253" t="s">
        <v>86</v>
      </c>
      <c r="R94" s="253" t="s">
        <v>86</v>
      </c>
      <c r="S94" s="253" t="s">
        <v>86</v>
      </c>
      <c r="T94" s="253" t="s">
        <v>86</v>
      </c>
      <c r="U94" s="253" t="s">
        <v>86</v>
      </c>
      <c r="V94" s="253" t="s">
        <v>86</v>
      </c>
      <c r="W94" s="253" t="s">
        <v>86</v>
      </c>
      <c r="X94" s="253" t="s">
        <v>86</v>
      </c>
      <c r="Y94" s="253" t="s">
        <v>86</v>
      </c>
      <c r="Z94" s="253" t="s">
        <v>86</v>
      </c>
      <c r="AA94" s="253" t="s">
        <v>86</v>
      </c>
      <c r="AB94" s="253" t="s">
        <v>86</v>
      </c>
      <c r="AC94" s="253" t="s">
        <v>86</v>
      </c>
      <c r="AD94" s="253" t="s">
        <v>86</v>
      </c>
      <c r="AE94" s="253" t="s">
        <v>86</v>
      </c>
      <c r="AF94" s="253" t="s">
        <v>86</v>
      </c>
      <c r="AG94" s="253" t="s">
        <v>86</v>
      </c>
      <c r="AH94" s="253">
        <v>0</v>
      </c>
      <c r="AI94" s="253">
        <v>0</v>
      </c>
      <c r="AJ94" s="253">
        <f>AJ92</f>
        <v>0.75</v>
      </c>
      <c r="AK94" s="253">
        <f>AK92</f>
        <v>2.7E-2</v>
      </c>
      <c r="AL94" s="253">
        <f>AL92</f>
        <v>3</v>
      </c>
      <c r="AO94" s="256">
        <f>AK94*I94*0.1+AJ94</f>
        <v>0.78239999999999998</v>
      </c>
      <c r="AP94" s="256">
        <f t="shared" si="160"/>
        <v>7.8240000000000004E-2</v>
      </c>
      <c r="AQ94" s="257">
        <f t="shared" si="161"/>
        <v>0</v>
      </c>
      <c r="AR94" s="257">
        <f t="shared" si="162"/>
        <v>0.21515999999999999</v>
      </c>
      <c r="AS94" s="256">
        <f>1333*J92*POWER(10,-6)</f>
        <v>1.5996E-2</v>
      </c>
      <c r="AT94" s="257">
        <f t="shared" si="158"/>
        <v>1.091796</v>
      </c>
      <c r="AU94" s="258">
        <f t="shared" si="163"/>
        <v>0</v>
      </c>
      <c r="AV94" s="258">
        <f t="shared" si="164"/>
        <v>0</v>
      </c>
      <c r="AW94" s="258">
        <f>H94*AT94</f>
        <v>8.2976496000000003E-6</v>
      </c>
    </row>
    <row r="95" spans="1:49" s="253" customFormat="1" x14ac:dyDescent="0.3">
      <c r="A95" s="243" t="s">
        <v>23</v>
      </c>
      <c r="B95" s="243" t="str">
        <f>B92</f>
        <v>Емкость DP ЛВЖ+токси</v>
      </c>
      <c r="C95" s="245" t="s">
        <v>242</v>
      </c>
      <c r="D95" s="246" t="s">
        <v>243</v>
      </c>
      <c r="E95" s="247">
        <v>1E-4</v>
      </c>
      <c r="F95" s="260">
        <f>F92</f>
        <v>1</v>
      </c>
      <c r="G95" s="243">
        <v>4.0000000000000008E-2</v>
      </c>
      <c r="H95" s="248">
        <f t="shared" si="159"/>
        <v>4.0000000000000007E-6</v>
      </c>
      <c r="I95" s="261">
        <f>0.15*I92</f>
        <v>1.7999999999999998</v>
      </c>
      <c r="J95" s="250">
        <f>I95</f>
        <v>1.7999999999999998</v>
      </c>
      <c r="K95" s="262" t="s">
        <v>207</v>
      </c>
      <c r="L95" s="263">
        <v>45390</v>
      </c>
      <c r="M95" s="253" t="str">
        <f t="shared" si="155"/>
        <v>С4</v>
      </c>
      <c r="N95" s="253" t="str">
        <f t="shared" si="156"/>
        <v>Емкость DP ЛВЖ+токси</v>
      </c>
      <c r="O95" s="253" t="str">
        <f t="shared" si="157"/>
        <v>Частичное факел</v>
      </c>
      <c r="P95" s="253" t="s">
        <v>86</v>
      </c>
      <c r="Q95" s="253" t="s">
        <v>86</v>
      </c>
      <c r="R95" s="253" t="s">
        <v>86</v>
      </c>
      <c r="S95" s="253" t="s">
        <v>86</v>
      </c>
      <c r="T95" s="253" t="s">
        <v>86</v>
      </c>
      <c r="U95" s="253" t="s">
        <v>86</v>
      </c>
      <c r="V95" s="253" t="s">
        <v>86</v>
      </c>
      <c r="W95" s="253" t="s">
        <v>86</v>
      </c>
      <c r="X95" s="253" t="s">
        <v>86</v>
      </c>
      <c r="Y95" s="253" t="s">
        <v>86</v>
      </c>
      <c r="Z95" s="253" t="s">
        <v>86</v>
      </c>
      <c r="AA95" s="253" t="s">
        <v>86</v>
      </c>
      <c r="AB95" s="253" t="s">
        <v>86</v>
      </c>
      <c r="AC95" s="253" t="s">
        <v>86</v>
      </c>
      <c r="AD95" s="253" t="s">
        <v>86</v>
      </c>
      <c r="AE95" s="253" t="s">
        <v>86</v>
      </c>
      <c r="AF95" s="253" t="s">
        <v>86</v>
      </c>
      <c r="AG95" s="253" t="s">
        <v>86</v>
      </c>
      <c r="AH95" s="253">
        <v>0</v>
      </c>
      <c r="AI95" s="253">
        <v>1</v>
      </c>
      <c r="AJ95" s="253">
        <f>0.1*$AJ$2</f>
        <v>7.5000000000000011E-2</v>
      </c>
      <c r="AK95" s="253">
        <f>AK93</f>
        <v>2.7E-2</v>
      </c>
      <c r="AL95" s="253">
        <f>AL92</f>
        <v>3</v>
      </c>
      <c r="AO95" s="256">
        <f>AK95*I95*0.1+AJ95</f>
        <v>7.9860000000000014E-2</v>
      </c>
      <c r="AP95" s="256">
        <f t="shared" si="160"/>
        <v>7.9860000000000018E-3</v>
      </c>
      <c r="AQ95" s="257">
        <f t="shared" si="161"/>
        <v>0.25</v>
      </c>
      <c r="AR95" s="257">
        <f t="shared" si="162"/>
        <v>8.4461500000000009E-2</v>
      </c>
      <c r="AS95" s="256">
        <f>10068.2*J95*POWER(10,-6)</f>
        <v>1.8122759999999998E-2</v>
      </c>
      <c r="AT95" s="257">
        <f t="shared" si="158"/>
        <v>0.44043025999999996</v>
      </c>
      <c r="AU95" s="258">
        <f t="shared" si="163"/>
        <v>0</v>
      </c>
      <c r="AV95" s="258">
        <f t="shared" si="164"/>
        <v>4.0000000000000007E-6</v>
      </c>
      <c r="AW95" s="258">
        <f t="shared" ref="AW95:AW99" si="166">H95*AT95</f>
        <v>1.7617210400000001E-6</v>
      </c>
    </row>
    <row r="96" spans="1:49" s="253" customFormat="1" x14ac:dyDescent="0.3">
      <c r="A96" s="243" t="s">
        <v>24</v>
      </c>
      <c r="B96" s="243" t="str">
        <f>B92</f>
        <v>Емкость DP ЛВЖ+токси</v>
      </c>
      <c r="C96" s="245" t="s">
        <v>251</v>
      </c>
      <c r="D96" s="246" t="s">
        <v>200</v>
      </c>
      <c r="E96" s="259">
        <f>E95</f>
        <v>1E-4</v>
      </c>
      <c r="F96" s="260">
        <f>F92</f>
        <v>1</v>
      </c>
      <c r="G96" s="243">
        <v>0.16000000000000003</v>
      </c>
      <c r="H96" s="248">
        <f t="shared" si="159"/>
        <v>1.6000000000000003E-5</v>
      </c>
      <c r="I96" s="261">
        <f>0.15*I92</f>
        <v>1.7999999999999998</v>
      </c>
      <c r="J96" s="250">
        <f>J93*0.15</f>
        <v>5.2499999999999998E-2</v>
      </c>
      <c r="K96" s="262" t="s">
        <v>208</v>
      </c>
      <c r="L96" s="263">
        <v>3</v>
      </c>
      <c r="M96" s="253" t="str">
        <f t="shared" si="155"/>
        <v>С5</v>
      </c>
      <c r="N96" s="253" t="str">
        <f t="shared" si="156"/>
        <v>Емкость DP ЛВЖ+токси</v>
      </c>
      <c r="O96" s="253" t="str">
        <f t="shared" si="157"/>
        <v>Частичное-токси</v>
      </c>
      <c r="P96" s="253" t="s">
        <v>86</v>
      </c>
      <c r="Q96" s="253" t="s">
        <v>86</v>
      </c>
      <c r="R96" s="253" t="s">
        <v>86</v>
      </c>
      <c r="S96" s="253" t="s">
        <v>86</v>
      </c>
      <c r="T96" s="253" t="s">
        <v>86</v>
      </c>
      <c r="U96" s="253" t="s">
        <v>86</v>
      </c>
      <c r="V96" s="253" t="s">
        <v>86</v>
      </c>
      <c r="W96" s="253" t="s">
        <v>86</v>
      </c>
      <c r="X96" s="253" t="s">
        <v>86</v>
      </c>
      <c r="Y96" s="253" t="s">
        <v>86</v>
      </c>
      <c r="Z96" s="253" t="s">
        <v>86</v>
      </c>
      <c r="AA96" s="253" t="s">
        <v>86</v>
      </c>
      <c r="AB96" s="253" t="s">
        <v>86</v>
      </c>
      <c r="AC96" s="253" t="s">
        <v>86</v>
      </c>
      <c r="AD96" s="253" t="s">
        <v>86</v>
      </c>
      <c r="AE96" s="253" t="s">
        <v>86</v>
      </c>
      <c r="AF96" s="253" t="s">
        <v>86</v>
      </c>
      <c r="AG96" s="253" t="s">
        <v>86</v>
      </c>
      <c r="AH96" s="253">
        <v>0</v>
      </c>
      <c r="AI96" s="253">
        <v>1</v>
      </c>
      <c r="AJ96" s="253">
        <f>0.1*$AJ$2</f>
        <v>7.5000000000000011E-2</v>
      </c>
      <c r="AK96" s="253">
        <f>AK92</f>
        <v>2.7E-2</v>
      </c>
      <c r="AL96" s="253">
        <f>ROUNDUP(AL92/3,0)</f>
        <v>1</v>
      </c>
      <c r="AO96" s="256">
        <f>AK96*I96+AJ96</f>
        <v>0.12360000000000002</v>
      </c>
      <c r="AP96" s="256">
        <f t="shared" si="160"/>
        <v>1.2360000000000003E-2</v>
      </c>
      <c r="AQ96" s="257">
        <f t="shared" si="161"/>
        <v>0.25</v>
      </c>
      <c r="AR96" s="257">
        <f t="shared" si="162"/>
        <v>9.6490000000000006E-2</v>
      </c>
      <c r="AS96" s="256">
        <f>1333*J93*POWER(10,-6)*10</f>
        <v>4.6654999999999995E-3</v>
      </c>
      <c r="AT96" s="257">
        <f t="shared" si="158"/>
        <v>0.48711550000000003</v>
      </c>
      <c r="AU96" s="258">
        <f t="shared" si="163"/>
        <v>0</v>
      </c>
      <c r="AV96" s="258">
        <f t="shared" si="164"/>
        <v>1.6000000000000003E-5</v>
      </c>
      <c r="AW96" s="258">
        <f t="shared" si="166"/>
        <v>7.7938480000000011E-6</v>
      </c>
    </row>
    <row r="97" spans="1:49" s="253" customFormat="1" x14ac:dyDescent="0.3">
      <c r="A97" s="243" t="s">
        <v>25</v>
      </c>
      <c r="B97" s="243" t="str">
        <f>B92</f>
        <v>Емкость DP ЛВЖ+токси</v>
      </c>
      <c r="C97" s="245" t="s">
        <v>245</v>
      </c>
      <c r="D97" s="246" t="s">
        <v>243</v>
      </c>
      <c r="E97" s="259">
        <f>E96</f>
        <v>1E-4</v>
      </c>
      <c r="F97" s="260">
        <v>1</v>
      </c>
      <c r="G97" s="243">
        <v>4.0000000000000008E-2</v>
      </c>
      <c r="H97" s="248">
        <f t="shared" si="159"/>
        <v>4.0000000000000007E-6</v>
      </c>
      <c r="I97" s="261">
        <f>I95*0.15</f>
        <v>0.26999999999999996</v>
      </c>
      <c r="J97" s="250">
        <f>I97</f>
        <v>0.26999999999999996</v>
      </c>
      <c r="K97" s="265" t="s">
        <v>219</v>
      </c>
      <c r="L97" s="266">
        <v>13</v>
      </c>
      <c r="M97" s="253" t="str">
        <f t="shared" si="155"/>
        <v>С6</v>
      </c>
      <c r="N97" s="253" t="str">
        <f t="shared" si="156"/>
        <v>Емкость DP ЛВЖ+токси</v>
      </c>
      <c r="O97" s="253" t="str">
        <f t="shared" si="157"/>
        <v>Частичное факел</v>
      </c>
      <c r="P97" s="253" t="s">
        <v>86</v>
      </c>
      <c r="Q97" s="253" t="s">
        <v>86</v>
      </c>
      <c r="R97" s="253" t="s">
        <v>86</v>
      </c>
      <c r="S97" s="253" t="s">
        <v>86</v>
      </c>
      <c r="T97" s="253" t="s">
        <v>86</v>
      </c>
      <c r="U97" s="253" t="s">
        <v>86</v>
      </c>
      <c r="V97" s="253" t="s">
        <v>86</v>
      </c>
      <c r="W97" s="253" t="s">
        <v>86</v>
      </c>
      <c r="X97" s="253" t="s">
        <v>86</v>
      </c>
      <c r="Y97" s="253" t="s">
        <v>86</v>
      </c>
      <c r="Z97" s="253" t="s">
        <v>86</v>
      </c>
      <c r="AA97" s="253" t="s">
        <v>86</v>
      </c>
      <c r="AB97" s="253" t="s">
        <v>86</v>
      </c>
      <c r="AC97" s="253" t="s">
        <v>86</v>
      </c>
      <c r="AD97" s="253" t="s">
        <v>86</v>
      </c>
      <c r="AE97" s="253" t="s">
        <v>86</v>
      </c>
      <c r="AF97" s="253" t="s">
        <v>86</v>
      </c>
      <c r="AG97" s="253" t="s">
        <v>86</v>
      </c>
      <c r="AH97" s="253">
        <v>0</v>
      </c>
      <c r="AI97" s="253">
        <v>1</v>
      </c>
      <c r="AJ97" s="253">
        <f>0.1*$AJ$2</f>
        <v>7.5000000000000011E-2</v>
      </c>
      <c r="AK97" s="253">
        <f>AK92</f>
        <v>2.7E-2</v>
      </c>
      <c r="AL97" s="253">
        <f>AL96</f>
        <v>1</v>
      </c>
      <c r="AO97" s="256">
        <f t="shared" ref="AO97:AO98" si="167">AK97*I97+AJ97</f>
        <v>8.2290000000000016E-2</v>
      </c>
      <c r="AP97" s="256">
        <f t="shared" si="160"/>
        <v>8.2290000000000019E-3</v>
      </c>
      <c r="AQ97" s="257">
        <f t="shared" si="161"/>
        <v>0.25</v>
      </c>
      <c r="AR97" s="257">
        <f t="shared" si="162"/>
        <v>8.5129750000000004E-2</v>
      </c>
      <c r="AS97" s="256">
        <f>10068.2*J97*POWER(10,-6)</f>
        <v>2.7184139999999997E-3</v>
      </c>
      <c r="AT97" s="257">
        <f t="shared" si="158"/>
        <v>0.42836716400000002</v>
      </c>
      <c r="AU97" s="258">
        <f t="shared" si="163"/>
        <v>0</v>
      </c>
      <c r="AV97" s="258">
        <f t="shared" si="164"/>
        <v>4.0000000000000007E-6</v>
      </c>
      <c r="AW97" s="258">
        <f t="shared" si="166"/>
        <v>1.7134686560000004E-6</v>
      </c>
    </row>
    <row r="98" spans="1:49" s="253" customFormat="1" x14ac:dyDescent="0.3">
      <c r="A98" s="243" t="s">
        <v>238</v>
      </c>
      <c r="B98" s="243" t="str">
        <f>B92</f>
        <v>Емкость DP ЛВЖ+токси</v>
      </c>
      <c r="C98" s="245" t="s">
        <v>246</v>
      </c>
      <c r="D98" s="246" t="s">
        <v>193</v>
      </c>
      <c r="E98" s="259">
        <f>E96</f>
        <v>1E-4</v>
      </c>
      <c r="F98" s="260">
        <f>F92</f>
        <v>1</v>
      </c>
      <c r="G98" s="243">
        <v>0.15200000000000002</v>
      </c>
      <c r="H98" s="248">
        <f t="shared" si="159"/>
        <v>1.5200000000000004E-5</v>
      </c>
      <c r="I98" s="261">
        <f>I95*0.15</f>
        <v>0.26999999999999996</v>
      </c>
      <c r="J98" s="250">
        <f>I98</f>
        <v>0.26999999999999996</v>
      </c>
      <c r="K98" s="262"/>
      <c r="L98" s="263"/>
      <c r="M98" s="253" t="str">
        <f t="shared" si="155"/>
        <v>С7</v>
      </c>
      <c r="N98" s="253" t="str">
        <f t="shared" si="156"/>
        <v>Емкость DP ЛВЖ+токси</v>
      </c>
      <c r="O98" s="253" t="str">
        <f t="shared" si="157"/>
        <v>Частичное-пожар-вспышка</v>
      </c>
      <c r="P98" s="253" t="s">
        <v>86</v>
      </c>
      <c r="Q98" s="253" t="s">
        <v>86</v>
      </c>
      <c r="R98" s="253" t="s">
        <v>86</v>
      </c>
      <c r="S98" s="253" t="s">
        <v>86</v>
      </c>
      <c r="T98" s="253" t="s">
        <v>86</v>
      </c>
      <c r="U98" s="253" t="s">
        <v>86</v>
      </c>
      <c r="V98" s="253" t="s">
        <v>86</v>
      </c>
      <c r="W98" s="253" t="s">
        <v>86</v>
      </c>
      <c r="X98" s="253" t="s">
        <v>86</v>
      </c>
      <c r="Y98" s="253" t="s">
        <v>86</v>
      </c>
      <c r="Z98" s="253" t="s">
        <v>86</v>
      </c>
      <c r="AA98" s="253" t="s">
        <v>86</v>
      </c>
      <c r="AB98" s="253" t="s">
        <v>86</v>
      </c>
      <c r="AC98" s="253" t="s">
        <v>86</v>
      </c>
      <c r="AD98" s="253" t="s">
        <v>86</v>
      </c>
      <c r="AE98" s="253" t="s">
        <v>86</v>
      </c>
      <c r="AF98" s="253" t="s">
        <v>86</v>
      </c>
      <c r="AG98" s="253" t="s">
        <v>86</v>
      </c>
      <c r="AH98" s="253">
        <v>0</v>
      </c>
      <c r="AI98" s="253">
        <v>1</v>
      </c>
      <c r="AJ98" s="253">
        <f>0.1*$AJ$2</f>
        <v>7.5000000000000011E-2</v>
      </c>
      <c r="AK98" s="253">
        <f>AK92</f>
        <v>2.7E-2</v>
      </c>
      <c r="AL98" s="253">
        <f>ROUNDUP(AL92/3,0)</f>
        <v>1</v>
      </c>
      <c r="AO98" s="256">
        <f t="shared" si="167"/>
        <v>8.2290000000000016E-2</v>
      </c>
      <c r="AP98" s="256">
        <f t="shared" si="160"/>
        <v>8.2290000000000019E-3</v>
      </c>
      <c r="AQ98" s="257">
        <f t="shared" si="161"/>
        <v>0.25</v>
      </c>
      <c r="AR98" s="257">
        <f t="shared" si="162"/>
        <v>8.5129750000000004E-2</v>
      </c>
      <c r="AS98" s="256">
        <f>10068.2*J98*POWER(10,-6)</f>
        <v>2.7184139999999997E-3</v>
      </c>
      <c r="AT98" s="257">
        <f t="shared" si="158"/>
        <v>0.42836716400000002</v>
      </c>
      <c r="AU98" s="258">
        <f t="shared" si="163"/>
        <v>0</v>
      </c>
      <c r="AV98" s="258">
        <f t="shared" si="164"/>
        <v>1.5200000000000004E-5</v>
      </c>
      <c r="AW98" s="258">
        <f t="shared" si="166"/>
        <v>6.5111808928000016E-6</v>
      </c>
    </row>
    <row r="99" spans="1:49" s="253" customFormat="1" ht="17.25" thickBot="1" x14ac:dyDescent="0.35">
      <c r="A99" s="243" t="s">
        <v>239</v>
      </c>
      <c r="B99" s="243" t="str">
        <f>B92</f>
        <v>Емкость DP ЛВЖ+токси</v>
      </c>
      <c r="C99" s="245" t="s">
        <v>250</v>
      </c>
      <c r="D99" s="246" t="s">
        <v>200</v>
      </c>
      <c r="E99" s="259">
        <f>E96</f>
        <v>1E-4</v>
      </c>
      <c r="F99" s="260">
        <f>F92</f>
        <v>1</v>
      </c>
      <c r="G99" s="243">
        <v>0.6080000000000001</v>
      </c>
      <c r="H99" s="248">
        <f t="shared" si="159"/>
        <v>6.0800000000000014E-5</v>
      </c>
      <c r="I99" s="261">
        <f>I95*0.15</f>
        <v>0.26999999999999996</v>
      </c>
      <c r="J99" s="250">
        <f>J97</f>
        <v>0.26999999999999996</v>
      </c>
      <c r="K99" s="267"/>
      <c r="L99" s="268"/>
      <c r="M99" s="253" t="str">
        <f t="shared" si="155"/>
        <v>С8</v>
      </c>
      <c r="N99" s="253" t="str">
        <f t="shared" si="156"/>
        <v>Емкость DP ЛВЖ+токси</v>
      </c>
      <c r="O99" s="253" t="str">
        <f t="shared" si="157"/>
        <v>Частичное-токси</v>
      </c>
      <c r="P99" s="253" t="s">
        <v>86</v>
      </c>
      <c r="Q99" s="253" t="s">
        <v>86</v>
      </c>
      <c r="R99" s="253" t="s">
        <v>86</v>
      </c>
      <c r="S99" s="253" t="s">
        <v>86</v>
      </c>
      <c r="T99" s="253" t="s">
        <v>86</v>
      </c>
      <c r="U99" s="253" t="s">
        <v>86</v>
      </c>
      <c r="V99" s="253" t="s">
        <v>86</v>
      </c>
      <c r="W99" s="253" t="s">
        <v>86</v>
      </c>
      <c r="X99" s="253" t="s">
        <v>86</v>
      </c>
      <c r="Y99" s="253" t="s">
        <v>86</v>
      </c>
      <c r="Z99" s="253" t="s">
        <v>86</v>
      </c>
      <c r="AA99" s="253" t="s">
        <v>86</v>
      </c>
      <c r="AB99" s="253" t="s">
        <v>86</v>
      </c>
      <c r="AC99" s="253" t="s">
        <v>86</v>
      </c>
      <c r="AD99" s="253" t="s">
        <v>86</v>
      </c>
      <c r="AE99" s="253" t="s">
        <v>86</v>
      </c>
      <c r="AF99" s="253" t="s">
        <v>86</v>
      </c>
      <c r="AG99" s="253" t="s">
        <v>86</v>
      </c>
      <c r="AH99" s="253">
        <v>0</v>
      </c>
      <c r="AI99" s="253">
        <v>0</v>
      </c>
      <c r="AJ99" s="253">
        <f>0.1*$AJ$2</f>
        <v>7.5000000000000011E-2</v>
      </c>
      <c r="AK99" s="253">
        <f>AK92</f>
        <v>2.7E-2</v>
      </c>
      <c r="AL99" s="253">
        <f>ROUNDUP(AL92/3,0)</f>
        <v>1</v>
      </c>
      <c r="AO99" s="256">
        <f>AK99*I99*0.1+AJ99</f>
        <v>7.5729000000000005E-2</v>
      </c>
      <c r="AP99" s="256">
        <f t="shared" si="160"/>
        <v>7.5729000000000005E-3</v>
      </c>
      <c r="AQ99" s="257">
        <f t="shared" si="161"/>
        <v>0</v>
      </c>
      <c r="AR99" s="257">
        <f t="shared" si="162"/>
        <v>2.0825475000000003E-2</v>
      </c>
      <c r="AS99" s="256">
        <f>1333*J97*POWER(10,-6)</f>
        <v>3.5990999999999996E-4</v>
      </c>
      <c r="AT99" s="257">
        <f t="shared" si="158"/>
        <v>0.10448728500000001</v>
      </c>
      <c r="AU99" s="258">
        <f t="shared" si="163"/>
        <v>0</v>
      </c>
      <c r="AV99" s="258">
        <f t="shared" si="164"/>
        <v>0</v>
      </c>
      <c r="AW99" s="258">
        <f t="shared" si="166"/>
        <v>6.3528269280000024E-6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N28" sqref="N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292" t="s">
        <v>102</v>
      </c>
      <c r="B1" s="293"/>
      <c r="G1" s="80"/>
    </row>
    <row r="2" spans="1:15" ht="79.5" thickBot="1" x14ac:dyDescent="0.3">
      <c r="A2" s="81" t="s">
        <v>103</v>
      </c>
      <c r="B2" s="82" t="s">
        <v>104</v>
      </c>
      <c r="C2" s="83" t="s">
        <v>116</v>
      </c>
      <c r="D2" s="83" t="s">
        <v>117</v>
      </c>
      <c r="E2" s="83" t="s">
        <v>118</v>
      </c>
      <c r="F2" s="83" t="s">
        <v>105</v>
      </c>
      <c r="G2" s="83" t="s">
        <v>106</v>
      </c>
    </row>
    <row r="3" spans="1:15" ht="16.5" thickBot="1" x14ac:dyDescent="0.3">
      <c r="A3" s="84">
        <v>1</v>
      </c>
      <c r="B3" s="85" t="s">
        <v>107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108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109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110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111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112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113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114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294" t="s">
        <v>115</v>
      </c>
      <c r="F11" s="295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103</v>
      </c>
      <c r="B14" s="82" t="s">
        <v>104</v>
      </c>
      <c r="C14" s="83" t="s">
        <v>116</v>
      </c>
      <c r="D14" s="83" t="s">
        <v>117</v>
      </c>
      <c r="E14" s="83" t="s">
        <v>118</v>
      </c>
      <c r="F14" s="83" t="s">
        <v>105</v>
      </c>
      <c r="G14" s="83" t="s">
        <v>106</v>
      </c>
      <c r="O14" s="91" t="s">
        <v>120</v>
      </c>
    </row>
    <row r="15" spans="1:15" ht="16.5" thickBot="1" x14ac:dyDescent="0.3">
      <c r="A15" s="84">
        <v>1</v>
      </c>
      <c r="B15" s="85" t="s">
        <v>119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41" t="s">
        <v>252</v>
      </c>
      <c r="M27" s="273" t="s">
        <v>253</v>
      </c>
      <c r="N27" s="272" t="s">
        <v>254</v>
      </c>
    </row>
    <row r="28" spans="12:15" ht="15.75" thickBot="1" x14ac:dyDescent="0.3">
      <c r="L28" s="274">
        <f>20*POWER(10,-6)</f>
        <v>1.9999999999999998E-5</v>
      </c>
      <c r="M28" s="275">
        <f>10*LOG10(N28/195)</f>
        <v>-9.8900461569853686</v>
      </c>
      <c r="N28" s="276">
        <f>L28*POWER(10,6)</f>
        <v>20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</cols>
  <sheetData>
    <row r="1" spans="1:5" ht="26.25" customHeight="1" thickBot="1" x14ac:dyDescent="0.3">
      <c r="A1" s="278" t="s">
        <v>255</v>
      </c>
      <c r="B1" s="279" t="s">
        <v>256</v>
      </c>
      <c r="C1" s="277"/>
      <c r="D1" s="278" t="s">
        <v>255</v>
      </c>
      <c r="E1" s="279" t="s">
        <v>257</v>
      </c>
    </row>
    <row r="2" spans="1:5" x14ac:dyDescent="0.25">
      <c r="A2" s="98">
        <v>5.2799999999999996E-7</v>
      </c>
      <c r="B2">
        <v>1</v>
      </c>
      <c r="D2" s="98">
        <v>5.2799999999999996E-7</v>
      </c>
      <c r="E2" s="3">
        <v>4.3239285267751288</v>
      </c>
    </row>
    <row r="3" spans="1:5" x14ac:dyDescent="0.25">
      <c r="A3" s="98">
        <v>1.672E-6</v>
      </c>
      <c r="B3">
        <v>0</v>
      </c>
      <c r="D3" s="98">
        <v>1.672E-6</v>
      </c>
      <c r="E3" s="3">
        <v>1.1958913663767872</v>
      </c>
    </row>
    <row r="4" spans="1:5" x14ac:dyDescent="0.25">
      <c r="A4" s="98">
        <v>3.9599999999999995E-7</v>
      </c>
      <c r="B4">
        <v>0</v>
      </c>
      <c r="D4" s="98">
        <v>3.9599999999999995E-7</v>
      </c>
      <c r="E4" s="3">
        <v>1.6015176555751294</v>
      </c>
    </row>
    <row r="5" spans="1:5" x14ac:dyDescent="0.25">
      <c r="A5" s="98">
        <v>1.0603999999999999E-5</v>
      </c>
      <c r="B5">
        <v>0</v>
      </c>
      <c r="D5" s="98">
        <v>1.0603999999999999E-5</v>
      </c>
      <c r="E5" s="3">
        <v>1.5989523383767874</v>
      </c>
    </row>
    <row r="6" spans="1:5" x14ac:dyDescent="0.25">
      <c r="A6" s="98">
        <v>6.4799999999999998E-7</v>
      </c>
      <c r="B6">
        <v>5</v>
      </c>
      <c r="D6" s="98">
        <v>6.4799999999999998E-7</v>
      </c>
      <c r="E6" s="3">
        <v>4.2555024056688513</v>
      </c>
    </row>
    <row r="7" spans="1:5" x14ac:dyDescent="0.25">
      <c r="A7" s="98">
        <v>2.052E-6</v>
      </c>
      <c r="B7">
        <v>0</v>
      </c>
      <c r="D7" s="98">
        <v>2.052E-6</v>
      </c>
      <c r="E7" s="3">
        <v>1.1535949891628241</v>
      </c>
    </row>
    <row r="8" spans="1:5" x14ac:dyDescent="0.25">
      <c r="A8" s="98">
        <v>4.8599999999999998E-7</v>
      </c>
      <c r="B8">
        <v>0</v>
      </c>
      <c r="D8" s="98">
        <v>4.8599999999999998E-7</v>
      </c>
      <c r="E8" s="3">
        <v>1.5956953112688503</v>
      </c>
    </row>
    <row r="9" spans="1:5" x14ac:dyDescent="0.25">
      <c r="A9" s="98">
        <v>1.3013999999999999E-5</v>
      </c>
      <c r="B9">
        <v>0</v>
      </c>
      <c r="D9" s="98">
        <v>1.3013999999999999E-5</v>
      </c>
      <c r="E9" s="3">
        <v>1.5954650531628245</v>
      </c>
    </row>
    <row r="10" spans="1:5" x14ac:dyDescent="0.25">
      <c r="A10" s="98">
        <v>1.3679999999999999E-6</v>
      </c>
      <c r="B10">
        <v>1</v>
      </c>
      <c r="D10" s="98">
        <v>1.3679999999999999E-6</v>
      </c>
      <c r="E10" s="3">
        <v>4.517942516644653</v>
      </c>
    </row>
    <row r="11" spans="1:5" x14ac:dyDescent="0.25">
      <c r="A11" s="98">
        <v>4.3320000000000002E-6</v>
      </c>
      <c r="B11">
        <v>0</v>
      </c>
      <c r="D11" s="98">
        <v>4.3320000000000002E-6</v>
      </c>
      <c r="E11" s="3">
        <v>1.3894929537944032</v>
      </c>
    </row>
    <row r="12" spans="1:5" x14ac:dyDescent="0.25">
      <c r="A12" s="98">
        <v>1.0259999999999998E-6</v>
      </c>
      <c r="B12">
        <v>0</v>
      </c>
      <c r="D12" s="98">
        <v>1.0259999999999998E-6</v>
      </c>
      <c r="E12" s="3">
        <v>1.6222816454446529</v>
      </c>
    </row>
    <row r="13" spans="1:5" x14ac:dyDescent="0.25">
      <c r="A13" s="98">
        <v>2.7473999999999998E-5</v>
      </c>
      <c r="B13">
        <v>0</v>
      </c>
      <c r="D13" s="98">
        <v>2.7473999999999998E-5</v>
      </c>
      <c r="E13" s="3">
        <v>1.6193039257944035</v>
      </c>
    </row>
    <row r="14" spans="1:5" x14ac:dyDescent="0.25">
      <c r="A14" s="98">
        <v>5.5199999999999997E-7</v>
      </c>
      <c r="B14">
        <v>1</v>
      </c>
      <c r="D14" s="98">
        <v>5.5199999999999997E-7</v>
      </c>
      <c r="E14" s="3">
        <v>4.2334911946364278</v>
      </c>
    </row>
    <row r="15" spans="1:5" x14ac:dyDescent="0.25">
      <c r="A15" s="98">
        <v>1.748E-6</v>
      </c>
      <c r="B15">
        <v>0</v>
      </c>
      <c r="D15" s="98">
        <v>1.748E-6</v>
      </c>
      <c r="E15" s="3">
        <v>1.1315868319535169</v>
      </c>
    </row>
    <row r="16" spans="1:5" x14ac:dyDescent="0.25">
      <c r="A16" s="98">
        <v>4.1399999999999997E-7</v>
      </c>
      <c r="B16">
        <v>0</v>
      </c>
      <c r="D16" s="98">
        <v>4.1399999999999997E-7</v>
      </c>
      <c r="E16" s="3">
        <v>1.5934841002364279</v>
      </c>
    </row>
    <row r="17" spans="1:5" x14ac:dyDescent="0.25">
      <c r="A17" s="98">
        <v>1.1086E-5</v>
      </c>
      <c r="B17">
        <v>0</v>
      </c>
      <c r="D17" s="98">
        <v>1.1086E-5</v>
      </c>
      <c r="E17" s="3">
        <v>1.5932568959535172</v>
      </c>
    </row>
    <row r="18" spans="1:5" x14ac:dyDescent="0.25">
      <c r="A18" s="98">
        <v>5.7599999999999997E-7</v>
      </c>
      <c r="B18">
        <v>1</v>
      </c>
      <c r="D18" s="98">
        <v>5.7599999999999997E-7</v>
      </c>
      <c r="E18" s="3">
        <v>4.235848184</v>
      </c>
    </row>
    <row r="19" spans="1:5" x14ac:dyDescent="0.25">
      <c r="A19" s="98">
        <v>1.824E-6</v>
      </c>
      <c r="B19">
        <v>0</v>
      </c>
      <c r="D19" s="98">
        <v>1.824E-6</v>
      </c>
      <c r="E19" s="3">
        <v>1.1347999600000001</v>
      </c>
    </row>
    <row r="20" spans="1:5" x14ac:dyDescent="0.25">
      <c r="A20" s="98">
        <v>4.32E-7</v>
      </c>
      <c r="B20">
        <v>0</v>
      </c>
      <c r="D20" s="98">
        <v>4.32E-7</v>
      </c>
      <c r="E20" s="3">
        <v>1.5937002639200004</v>
      </c>
    </row>
    <row r="21" spans="1:5" x14ac:dyDescent="0.25">
      <c r="A21" s="98">
        <v>1.1568E-5</v>
      </c>
      <c r="B21">
        <v>0</v>
      </c>
      <c r="D21" s="98">
        <v>1.1568E-5</v>
      </c>
      <c r="E21" s="3">
        <v>1.5935639948000004</v>
      </c>
    </row>
    <row r="22" spans="1:5" x14ac:dyDescent="0.25">
      <c r="A22" s="98">
        <v>6.7199999999999998E-7</v>
      </c>
      <c r="B22">
        <v>1</v>
      </c>
      <c r="D22" s="98">
        <v>6.7199999999999998E-7</v>
      </c>
      <c r="E22" s="3">
        <v>4.3057646216739878</v>
      </c>
    </row>
    <row r="23" spans="1:5" x14ac:dyDescent="0.25">
      <c r="A23" s="98">
        <v>2.1279999999999998E-6</v>
      </c>
      <c r="B23">
        <v>0</v>
      </c>
      <c r="D23" s="98">
        <v>2.1279999999999998E-6</v>
      </c>
      <c r="E23" s="3">
        <v>1.1916642255417875</v>
      </c>
    </row>
    <row r="24" spans="1:5" x14ac:dyDescent="0.25">
      <c r="A24" s="98">
        <v>5.0399999999999996E-7</v>
      </c>
      <c r="B24">
        <v>0</v>
      </c>
      <c r="D24" s="98">
        <v>5.0399999999999996E-7</v>
      </c>
      <c r="E24" s="3">
        <v>1.6009864136739878</v>
      </c>
    </row>
    <row r="25" spans="1:5" x14ac:dyDescent="0.25">
      <c r="A25" s="98">
        <v>1.3495999999999999E-5</v>
      </c>
      <c r="B25">
        <v>0</v>
      </c>
      <c r="D25" s="98">
        <v>1.3495999999999999E-5</v>
      </c>
      <c r="E25" s="3">
        <v>1.5994647055417877</v>
      </c>
    </row>
    <row r="26" spans="1:5" x14ac:dyDescent="0.25">
      <c r="A26" s="98">
        <v>1.2000000000000002E-6</v>
      </c>
      <c r="B26">
        <v>1</v>
      </c>
      <c r="D26" s="98">
        <v>5.2000000000000002E-6</v>
      </c>
      <c r="E26" s="3">
        <v>4.2435002639200006</v>
      </c>
    </row>
    <row r="27" spans="1:5" x14ac:dyDescent="0.25">
      <c r="A27" s="98">
        <v>4.5600000000000006E-7</v>
      </c>
      <c r="B27">
        <v>3</v>
      </c>
      <c r="D27" s="98">
        <v>2.9951999999999997E-6</v>
      </c>
      <c r="E27" s="3">
        <v>5.9635002639200003</v>
      </c>
    </row>
    <row r="28" spans="1:5" x14ac:dyDescent="0.25">
      <c r="A28" s="98">
        <v>4.104E-6</v>
      </c>
      <c r="B28">
        <v>1</v>
      </c>
      <c r="D28" s="98">
        <v>1.9968000000000001E-6</v>
      </c>
      <c r="E28" s="3">
        <v>4.2435002639200006</v>
      </c>
    </row>
    <row r="29" spans="1:5" x14ac:dyDescent="0.25">
      <c r="A29" s="98">
        <v>1.8240000000000002E-5</v>
      </c>
      <c r="B29">
        <v>0</v>
      </c>
      <c r="D29" s="98">
        <v>1.5808000000000002E-5</v>
      </c>
      <c r="E29" s="3">
        <v>1.1433639947999998</v>
      </c>
    </row>
    <row r="30" spans="1:5" x14ac:dyDescent="0.25">
      <c r="A30" s="98">
        <v>9.600000000000003E-6</v>
      </c>
      <c r="B30">
        <v>0</v>
      </c>
      <c r="D30" s="98">
        <v>4.5500000000000013E-6</v>
      </c>
      <c r="E30" s="3">
        <v>3.31453089104</v>
      </c>
    </row>
    <row r="31" spans="1:5" x14ac:dyDescent="0.25">
      <c r="A31" s="98">
        <v>7.6800000000000027E-6</v>
      </c>
      <c r="B31">
        <v>0</v>
      </c>
      <c r="D31" s="98">
        <v>1.083888E-6</v>
      </c>
      <c r="E31" s="3">
        <v>3.3144516910399999</v>
      </c>
    </row>
    <row r="32" spans="1:5" x14ac:dyDescent="0.25">
      <c r="A32" s="98">
        <v>3.0720000000000011E-5</v>
      </c>
      <c r="B32">
        <v>0</v>
      </c>
      <c r="D32" s="98">
        <v>3.4323120000000005E-6</v>
      </c>
      <c r="E32" s="3">
        <v>3.3145308910399991</v>
      </c>
    </row>
    <row r="33" spans="1:5" x14ac:dyDescent="0.25">
      <c r="A33" s="98">
        <v>9.600000000000003E-6</v>
      </c>
      <c r="B33">
        <v>0</v>
      </c>
      <c r="D33" s="98">
        <v>1.2093380000000002E-4</v>
      </c>
      <c r="E33" s="3">
        <v>0.21446799759999999</v>
      </c>
    </row>
    <row r="34" spans="1:5" x14ac:dyDescent="0.25">
      <c r="A34" s="98">
        <v>3.648000000000001E-5</v>
      </c>
      <c r="B34">
        <v>0</v>
      </c>
      <c r="D34" s="98">
        <v>2.0999999999999998E-6</v>
      </c>
      <c r="E34" s="3">
        <v>4.2963481840000002</v>
      </c>
    </row>
    <row r="35" spans="1:5" x14ac:dyDescent="0.25">
      <c r="A35" s="98">
        <v>1.4592000000000004E-4</v>
      </c>
      <c r="B35">
        <v>0</v>
      </c>
      <c r="D35" s="98">
        <v>1.2095999999999998E-6</v>
      </c>
      <c r="E35" s="3">
        <v>6.0163481840000008</v>
      </c>
    </row>
    <row r="36" spans="1:5" x14ac:dyDescent="0.25">
      <c r="A36" s="98">
        <v>9.9999999999999995E-8</v>
      </c>
      <c r="B36">
        <v>1</v>
      </c>
      <c r="D36" s="98">
        <v>8.0640000000000002E-7</v>
      </c>
      <c r="E36" s="3">
        <v>4.2963481840000002</v>
      </c>
    </row>
    <row r="37" spans="1:5" x14ac:dyDescent="0.25">
      <c r="A37" s="98">
        <v>3.8000000000000003E-8</v>
      </c>
      <c r="B37">
        <v>3</v>
      </c>
      <c r="D37" s="98">
        <v>6.384000000000001E-6</v>
      </c>
      <c r="E37" s="3">
        <v>1.1952999600000001</v>
      </c>
    </row>
    <row r="38" spans="1:5" x14ac:dyDescent="0.25">
      <c r="A38" s="98">
        <v>3.4200000000000002E-7</v>
      </c>
      <c r="B38">
        <v>1</v>
      </c>
      <c r="D38" s="98">
        <v>2.4499999999999998E-6</v>
      </c>
      <c r="E38" s="3">
        <v>3.3197502639200001</v>
      </c>
    </row>
    <row r="39" spans="1:5" x14ac:dyDescent="0.25">
      <c r="A39" s="98">
        <v>1.5199999999999998E-6</v>
      </c>
      <c r="B39">
        <v>0</v>
      </c>
      <c r="D39" s="98">
        <v>5.8363199999999984E-7</v>
      </c>
      <c r="E39" s="3">
        <v>3.3197502639200001</v>
      </c>
    </row>
    <row r="40" spans="1:5" x14ac:dyDescent="0.25">
      <c r="A40" s="98">
        <v>8.0000000000000018E-7</v>
      </c>
      <c r="B40">
        <v>0</v>
      </c>
      <c r="D40" s="98">
        <v>1.8481679999999999E-6</v>
      </c>
      <c r="E40" s="3">
        <v>3.3197502639199987</v>
      </c>
    </row>
    <row r="41" spans="1:5" x14ac:dyDescent="0.25">
      <c r="A41" s="98">
        <v>6.4000000000000023E-7</v>
      </c>
      <c r="B41">
        <v>0</v>
      </c>
      <c r="D41" s="98">
        <v>6.5118199999999996E-5</v>
      </c>
      <c r="E41" s="3">
        <v>0.21961399480000002</v>
      </c>
    </row>
    <row r="42" spans="1:5" x14ac:dyDescent="0.25">
      <c r="A42" s="98">
        <v>2.5600000000000009E-6</v>
      </c>
      <c r="B42">
        <v>0</v>
      </c>
      <c r="D42" s="98">
        <v>4.9999999999999998E-8</v>
      </c>
      <c r="E42" s="3">
        <v>2.249153212</v>
      </c>
    </row>
    <row r="43" spans="1:5" x14ac:dyDescent="0.25">
      <c r="A43" s="98">
        <v>8.0000000000000018E-7</v>
      </c>
      <c r="B43">
        <v>0</v>
      </c>
      <c r="D43" s="98">
        <v>4.9999999999999998E-8</v>
      </c>
      <c r="E43" s="3">
        <v>2.1860732120000002</v>
      </c>
    </row>
    <row r="44" spans="1:5" x14ac:dyDescent="0.25">
      <c r="A44" s="98">
        <v>3.0400000000000005E-6</v>
      </c>
      <c r="B44">
        <v>0</v>
      </c>
      <c r="D44" s="98">
        <v>8.9999999999999996E-7</v>
      </c>
      <c r="E44" s="3">
        <v>2.1761132120000002</v>
      </c>
    </row>
    <row r="45" spans="1:5" x14ac:dyDescent="0.25">
      <c r="A45" s="98">
        <v>1.2160000000000002E-5</v>
      </c>
      <c r="B45">
        <v>0</v>
      </c>
    </row>
    <row r="46" spans="1:5" x14ac:dyDescent="0.25">
      <c r="A46" s="98">
        <v>9.9999999999999995E-8</v>
      </c>
      <c r="B46">
        <v>1</v>
      </c>
    </row>
    <row r="47" spans="1:5" x14ac:dyDescent="0.25">
      <c r="A47" s="98">
        <v>3.8000000000000003E-8</v>
      </c>
      <c r="B47">
        <v>4</v>
      </c>
    </row>
    <row r="48" spans="1:5" x14ac:dyDescent="0.25">
      <c r="A48" s="98">
        <v>3.4200000000000002E-7</v>
      </c>
      <c r="B48">
        <v>1</v>
      </c>
    </row>
    <row r="49" spans="1:2" x14ac:dyDescent="0.25">
      <c r="A49" s="98">
        <v>1.5199999999999998E-6</v>
      </c>
      <c r="B49">
        <v>0</v>
      </c>
    </row>
    <row r="50" spans="1:2" x14ac:dyDescent="0.25">
      <c r="A50" s="98">
        <v>8.0000000000000018E-7</v>
      </c>
      <c r="B50">
        <v>0</v>
      </c>
    </row>
    <row r="51" spans="1:2" x14ac:dyDescent="0.25">
      <c r="A51" s="98">
        <v>6.4000000000000023E-7</v>
      </c>
      <c r="B51">
        <v>0</v>
      </c>
    </row>
    <row r="52" spans="1:2" x14ac:dyDescent="0.25">
      <c r="A52" s="98">
        <v>2.5600000000000009E-6</v>
      </c>
      <c r="B52">
        <v>0</v>
      </c>
    </row>
    <row r="53" spans="1:2" x14ac:dyDescent="0.25">
      <c r="A53" s="98">
        <v>8.0000000000000018E-7</v>
      </c>
      <c r="B53">
        <v>0</v>
      </c>
    </row>
    <row r="54" spans="1:2" x14ac:dyDescent="0.25">
      <c r="A54" s="98">
        <v>3.0400000000000005E-6</v>
      </c>
      <c r="B54">
        <v>0</v>
      </c>
    </row>
    <row r="55" spans="1:2" x14ac:dyDescent="0.25">
      <c r="A55" s="98">
        <v>1.2160000000000002E-5</v>
      </c>
      <c r="B55">
        <v>0</v>
      </c>
    </row>
    <row r="56" spans="1:2" x14ac:dyDescent="0.25">
      <c r="A56" s="98">
        <v>4.9999999999999998E-7</v>
      </c>
      <c r="B56">
        <v>1</v>
      </c>
    </row>
    <row r="57" spans="1:2" x14ac:dyDescent="0.25">
      <c r="A57" s="98">
        <v>1.9000000000000001E-7</v>
      </c>
      <c r="B57">
        <v>3</v>
      </c>
    </row>
    <row r="58" spans="1:2" x14ac:dyDescent="0.25">
      <c r="A58" s="98">
        <v>1.7099999999999999E-6</v>
      </c>
      <c r="B58">
        <v>1</v>
      </c>
    </row>
    <row r="59" spans="1:2" x14ac:dyDescent="0.25">
      <c r="A59" s="98">
        <v>7.5999999999999992E-6</v>
      </c>
      <c r="B59">
        <v>0</v>
      </c>
    </row>
    <row r="60" spans="1:2" x14ac:dyDescent="0.25">
      <c r="A60" s="98">
        <v>4.0000000000000007E-6</v>
      </c>
      <c r="B60">
        <v>0</v>
      </c>
    </row>
    <row r="61" spans="1:2" x14ac:dyDescent="0.25">
      <c r="A61" s="98">
        <v>3.2000000000000007E-6</v>
      </c>
      <c r="B61">
        <v>0</v>
      </c>
    </row>
    <row r="62" spans="1:2" x14ac:dyDescent="0.25">
      <c r="A62" s="98">
        <v>1.2800000000000003E-5</v>
      </c>
      <c r="B62">
        <v>0</v>
      </c>
    </row>
    <row r="63" spans="1:2" x14ac:dyDescent="0.25">
      <c r="A63" s="98">
        <v>4.0000000000000007E-6</v>
      </c>
      <c r="B63">
        <v>0</v>
      </c>
    </row>
    <row r="64" spans="1:2" x14ac:dyDescent="0.25">
      <c r="A64" s="98">
        <v>1.5200000000000004E-5</v>
      </c>
      <c r="B64">
        <v>0</v>
      </c>
    </row>
    <row r="65" spans="1:2" x14ac:dyDescent="0.25">
      <c r="A65" s="98">
        <v>6.0800000000000014E-5</v>
      </c>
      <c r="B65">
        <v>0</v>
      </c>
    </row>
    <row r="66" spans="1:2" x14ac:dyDescent="0.25">
      <c r="A66" s="98">
        <v>1.9999999999999999E-7</v>
      </c>
      <c r="B66">
        <v>1</v>
      </c>
    </row>
    <row r="67" spans="1:2" x14ac:dyDescent="0.25">
      <c r="A67" s="98">
        <v>7.6000000000000006E-8</v>
      </c>
      <c r="B67">
        <v>3</v>
      </c>
    </row>
    <row r="68" spans="1:2" x14ac:dyDescent="0.25">
      <c r="A68" s="98">
        <v>6.8400000000000004E-7</v>
      </c>
      <c r="B68">
        <v>1</v>
      </c>
    </row>
    <row r="69" spans="1:2" x14ac:dyDescent="0.25">
      <c r="A69" s="98">
        <v>3.0399999999999997E-6</v>
      </c>
      <c r="B69">
        <v>0</v>
      </c>
    </row>
    <row r="70" spans="1:2" x14ac:dyDescent="0.25">
      <c r="A70" s="98">
        <v>1.6000000000000004E-6</v>
      </c>
      <c r="B70">
        <v>0</v>
      </c>
    </row>
    <row r="71" spans="1:2" x14ac:dyDescent="0.25">
      <c r="A71" s="98">
        <v>1.2800000000000005E-6</v>
      </c>
      <c r="B71">
        <v>0</v>
      </c>
    </row>
    <row r="72" spans="1:2" x14ac:dyDescent="0.25">
      <c r="A72" s="98">
        <v>5.1200000000000018E-6</v>
      </c>
      <c r="B72">
        <v>0</v>
      </c>
    </row>
    <row r="73" spans="1:2" x14ac:dyDescent="0.25">
      <c r="A73" s="98">
        <v>1.6000000000000004E-6</v>
      </c>
      <c r="B73">
        <v>0</v>
      </c>
    </row>
    <row r="74" spans="1:2" x14ac:dyDescent="0.25">
      <c r="A74" s="98">
        <v>6.0800000000000011E-6</v>
      </c>
      <c r="B74">
        <v>0</v>
      </c>
    </row>
    <row r="75" spans="1:2" x14ac:dyDescent="0.25">
      <c r="A75" s="98">
        <v>2.4320000000000004E-5</v>
      </c>
      <c r="B75">
        <v>0</v>
      </c>
    </row>
    <row r="76" spans="1:2" x14ac:dyDescent="0.25">
      <c r="A76" s="98">
        <v>4.9999999999999998E-8</v>
      </c>
      <c r="B76">
        <v>1</v>
      </c>
    </row>
    <row r="77" spans="1:2" x14ac:dyDescent="0.25">
      <c r="A77" s="98">
        <v>1.9000000000000001E-8</v>
      </c>
      <c r="B77">
        <v>2</v>
      </c>
    </row>
    <row r="78" spans="1:2" x14ac:dyDescent="0.25">
      <c r="A78" s="98">
        <v>1.7100000000000001E-7</v>
      </c>
      <c r="B78">
        <v>1</v>
      </c>
    </row>
    <row r="79" spans="1:2" x14ac:dyDescent="0.25">
      <c r="A79" s="98">
        <v>7.5999999999999992E-7</v>
      </c>
      <c r="B79">
        <v>0</v>
      </c>
    </row>
    <row r="80" spans="1:2" x14ac:dyDescent="0.25">
      <c r="A80" s="98">
        <v>4.0000000000000009E-7</v>
      </c>
      <c r="B80">
        <v>0</v>
      </c>
    </row>
    <row r="81" spans="1:2" x14ac:dyDescent="0.25">
      <c r="A81" s="98">
        <v>3.2000000000000011E-7</v>
      </c>
      <c r="B81">
        <v>0</v>
      </c>
    </row>
    <row r="82" spans="1:2" x14ac:dyDescent="0.25">
      <c r="A82" s="98">
        <v>1.2800000000000005E-6</v>
      </c>
      <c r="B82">
        <v>0</v>
      </c>
    </row>
    <row r="83" spans="1:2" x14ac:dyDescent="0.25">
      <c r="A83" s="98">
        <v>4.0000000000000009E-7</v>
      </c>
      <c r="B83">
        <v>0</v>
      </c>
    </row>
    <row r="84" spans="1:2" x14ac:dyDescent="0.25">
      <c r="A84" s="98">
        <v>1.5200000000000003E-6</v>
      </c>
      <c r="B84">
        <v>0</v>
      </c>
    </row>
    <row r="85" spans="1:2" x14ac:dyDescent="0.25">
      <c r="A85" s="98">
        <v>6.0800000000000011E-6</v>
      </c>
      <c r="B85">
        <v>0</v>
      </c>
    </row>
    <row r="86" spans="1:2" x14ac:dyDescent="0.25">
      <c r="A86" s="98">
        <v>2.4999999999999999E-7</v>
      </c>
      <c r="B86">
        <v>1</v>
      </c>
    </row>
    <row r="87" spans="1:2" x14ac:dyDescent="0.25">
      <c r="A87" s="98">
        <v>9.5000000000000004E-8</v>
      </c>
      <c r="B87">
        <v>3</v>
      </c>
    </row>
    <row r="88" spans="1:2" x14ac:dyDescent="0.25">
      <c r="A88" s="98">
        <v>8.5499999999999997E-7</v>
      </c>
      <c r="B88">
        <v>1</v>
      </c>
    </row>
    <row r="89" spans="1:2" x14ac:dyDescent="0.25">
      <c r="A89" s="98">
        <v>3.7999999999999996E-6</v>
      </c>
      <c r="B89">
        <v>0</v>
      </c>
    </row>
    <row r="90" spans="1:2" x14ac:dyDescent="0.25">
      <c r="A90" s="98">
        <v>1.2000000000000002E-7</v>
      </c>
      <c r="B90">
        <v>0</v>
      </c>
    </row>
    <row r="91" spans="1:2" x14ac:dyDescent="0.25">
      <c r="A91" s="98">
        <v>9.6000000000000026E-8</v>
      </c>
      <c r="B91">
        <v>0</v>
      </c>
    </row>
    <row r="92" spans="1:2" x14ac:dyDescent="0.25">
      <c r="A92" s="98">
        <v>3.840000000000001E-7</v>
      </c>
      <c r="B92">
        <v>0</v>
      </c>
    </row>
    <row r="93" spans="1:2" x14ac:dyDescent="0.25">
      <c r="A93" s="98">
        <v>1.2000000000000002E-7</v>
      </c>
      <c r="B93">
        <v>0</v>
      </c>
    </row>
    <row r="94" spans="1:2" x14ac:dyDescent="0.25">
      <c r="A94" s="98">
        <v>4.5600000000000006E-7</v>
      </c>
      <c r="B94">
        <v>0</v>
      </c>
    </row>
    <row r="95" spans="1:2" x14ac:dyDescent="0.25">
      <c r="A95" s="98">
        <v>1.8240000000000002E-6</v>
      </c>
      <c r="B95">
        <v>0</v>
      </c>
    </row>
    <row r="96" spans="1:2" x14ac:dyDescent="0.25">
      <c r="A96" s="98">
        <v>4.9999999999999998E-7</v>
      </c>
      <c r="B96">
        <v>0</v>
      </c>
    </row>
    <row r="97" spans="1:2" x14ac:dyDescent="0.25">
      <c r="A97" s="98">
        <v>1.9000000000000001E-7</v>
      </c>
      <c r="B97">
        <v>2</v>
      </c>
    </row>
    <row r="98" spans="1:2" x14ac:dyDescent="0.25">
      <c r="A98" s="98">
        <v>1.7099999999999999E-6</v>
      </c>
      <c r="B98">
        <v>0</v>
      </c>
    </row>
    <row r="99" spans="1:2" x14ac:dyDescent="0.25">
      <c r="A99" s="98">
        <v>7.5999999999999992E-6</v>
      </c>
      <c r="B99">
        <v>0</v>
      </c>
    </row>
    <row r="100" spans="1:2" x14ac:dyDescent="0.25">
      <c r="A100" s="98">
        <v>4.0000000000000007E-6</v>
      </c>
      <c r="B100">
        <v>0</v>
      </c>
    </row>
    <row r="101" spans="1:2" x14ac:dyDescent="0.25">
      <c r="A101" s="98">
        <v>3.2000000000000007E-6</v>
      </c>
      <c r="B101">
        <v>0</v>
      </c>
    </row>
    <row r="102" spans="1:2" x14ac:dyDescent="0.25">
      <c r="A102" s="98">
        <v>1.2800000000000003E-5</v>
      </c>
      <c r="B102">
        <v>0</v>
      </c>
    </row>
    <row r="103" spans="1:2" x14ac:dyDescent="0.25">
      <c r="A103" s="98">
        <v>4.0000000000000007E-6</v>
      </c>
      <c r="B103">
        <v>0</v>
      </c>
    </row>
    <row r="104" spans="1:2" x14ac:dyDescent="0.25">
      <c r="A104" s="98">
        <v>1.5200000000000004E-5</v>
      </c>
      <c r="B104">
        <v>0</v>
      </c>
    </row>
    <row r="105" spans="1:2" x14ac:dyDescent="0.25">
      <c r="A105" s="98">
        <v>6.0800000000000014E-5</v>
      </c>
      <c r="B105">
        <v>0</v>
      </c>
    </row>
    <row r="106" spans="1:2" x14ac:dyDescent="0.25">
      <c r="A106" s="98">
        <v>7.9999999999999996E-7</v>
      </c>
      <c r="B106">
        <v>0</v>
      </c>
    </row>
    <row r="107" spans="1:2" x14ac:dyDescent="0.25">
      <c r="A107" s="98">
        <v>3.0400000000000002E-7</v>
      </c>
      <c r="B107">
        <v>2</v>
      </c>
    </row>
    <row r="108" spans="1:2" x14ac:dyDescent="0.25">
      <c r="A108" s="98">
        <v>2.7360000000000001E-6</v>
      </c>
      <c r="B108">
        <v>0</v>
      </c>
    </row>
    <row r="109" spans="1:2" x14ac:dyDescent="0.25">
      <c r="A109" s="98">
        <v>1.2159999999999999E-5</v>
      </c>
      <c r="B109">
        <v>0</v>
      </c>
    </row>
    <row r="110" spans="1:2" x14ac:dyDescent="0.25">
      <c r="A110" s="98">
        <v>6.4000000000000014E-6</v>
      </c>
      <c r="B110">
        <v>0</v>
      </c>
    </row>
    <row r="111" spans="1:2" x14ac:dyDescent="0.25">
      <c r="A111" s="98">
        <v>5.1200000000000018E-6</v>
      </c>
      <c r="B111">
        <v>0</v>
      </c>
    </row>
    <row r="112" spans="1:2" x14ac:dyDescent="0.25">
      <c r="A112" s="98">
        <v>2.0480000000000007E-5</v>
      </c>
      <c r="B112">
        <v>0</v>
      </c>
    </row>
    <row r="113" spans="1:2" x14ac:dyDescent="0.25">
      <c r="A113" s="98">
        <v>6.4000000000000014E-6</v>
      </c>
      <c r="B113">
        <v>0</v>
      </c>
    </row>
    <row r="114" spans="1:2" x14ac:dyDescent="0.25">
      <c r="A114" s="98">
        <v>2.4320000000000004E-5</v>
      </c>
      <c r="B114">
        <v>0</v>
      </c>
    </row>
    <row r="115" spans="1:2" x14ac:dyDescent="0.25">
      <c r="A115" s="98">
        <v>9.7280000000000017E-5</v>
      </c>
      <c r="B115">
        <v>0</v>
      </c>
    </row>
    <row r="116" spans="1:2" x14ac:dyDescent="0.25">
      <c r="A116" s="98">
        <v>4.9999999999999998E-7</v>
      </c>
      <c r="B116">
        <v>0</v>
      </c>
    </row>
    <row r="117" spans="1:2" x14ac:dyDescent="0.25">
      <c r="A117" s="98">
        <v>1.9000000000000001E-7</v>
      </c>
      <c r="B117">
        <v>2</v>
      </c>
    </row>
    <row r="118" spans="1:2" x14ac:dyDescent="0.25">
      <c r="A118" s="98">
        <v>1.7099999999999999E-6</v>
      </c>
      <c r="B118">
        <v>0</v>
      </c>
    </row>
    <row r="119" spans="1:2" x14ac:dyDescent="0.25">
      <c r="A119" s="98">
        <v>7.5999999999999992E-6</v>
      </c>
      <c r="B119">
        <v>0</v>
      </c>
    </row>
    <row r="120" spans="1:2" x14ac:dyDescent="0.25">
      <c r="A120" s="98">
        <v>4.0000000000000007E-6</v>
      </c>
      <c r="B120">
        <v>0</v>
      </c>
    </row>
    <row r="121" spans="1:2" x14ac:dyDescent="0.25">
      <c r="A121" s="98">
        <v>3.2000000000000007E-6</v>
      </c>
      <c r="B121">
        <v>0</v>
      </c>
    </row>
    <row r="122" spans="1:2" x14ac:dyDescent="0.25">
      <c r="A122" s="98">
        <v>1.2800000000000003E-5</v>
      </c>
      <c r="B122">
        <v>0</v>
      </c>
    </row>
    <row r="123" spans="1:2" x14ac:dyDescent="0.25">
      <c r="A123" s="98">
        <v>4.0000000000000007E-6</v>
      </c>
      <c r="B123">
        <v>0</v>
      </c>
    </row>
    <row r="124" spans="1:2" x14ac:dyDescent="0.25">
      <c r="A124" s="98">
        <v>1.5200000000000004E-5</v>
      </c>
      <c r="B124">
        <v>0</v>
      </c>
    </row>
    <row r="125" spans="1:2" x14ac:dyDescent="0.25">
      <c r="A125" s="98">
        <v>6.0800000000000014E-5</v>
      </c>
      <c r="B125">
        <v>0</v>
      </c>
    </row>
    <row r="126" spans="1:2" x14ac:dyDescent="0.25">
      <c r="A126" s="98">
        <v>4.9999999999999998E-8</v>
      </c>
      <c r="B126">
        <v>0</v>
      </c>
    </row>
    <row r="127" spans="1:2" x14ac:dyDescent="0.25">
      <c r="A127" s="98">
        <v>1.9000000000000001E-8</v>
      </c>
      <c r="B127">
        <v>2</v>
      </c>
    </row>
    <row r="128" spans="1:2" x14ac:dyDescent="0.25">
      <c r="A128" s="98">
        <v>1.7100000000000001E-7</v>
      </c>
      <c r="B128">
        <v>0</v>
      </c>
    </row>
    <row r="129" spans="1:2" x14ac:dyDescent="0.25">
      <c r="A129" s="98">
        <v>7.5999999999999992E-7</v>
      </c>
      <c r="B129">
        <v>0</v>
      </c>
    </row>
    <row r="130" spans="1:2" x14ac:dyDescent="0.25">
      <c r="A130" s="98">
        <v>4.0000000000000009E-7</v>
      </c>
      <c r="B130">
        <v>0</v>
      </c>
    </row>
    <row r="131" spans="1:2" x14ac:dyDescent="0.25">
      <c r="A131" s="98">
        <v>3.2000000000000011E-7</v>
      </c>
      <c r="B131">
        <v>0</v>
      </c>
    </row>
    <row r="132" spans="1:2" x14ac:dyDescent="0.25">
      <c r="A132" s="98">
        <v>1.2800000000000005E-6</v>
      </c>
      <c r="B132">
        <v>0</v>
      </c>
    </row>
    <row r="133" spans="1:2" x14ac:dyDescent="0.25">
      <c r="A133" s="98">
        <v>4.0000000000000009E-7</v>
      </c>
      <c r="B133">
        <v>0</v>
      </c>
    </row>
    <row r="134" spans="1:2" x14ac:dyDescent="0.25">
      <c r="A134" s="98">
        <v>1.5200000000000003E-6</v>
      </c>
      <c r="B134">
        <v>0</v>
      </c>
    </row>
    <row r="135" spans="1:2" x14ac:dyDescent="0.25">
      <c r="A135" s="98">
        <v>6.0800000000000011E-6</v>
      </c>
      <c r="B135">
        <v>0</v>
      </c>
    </row>
    <row r="136" spans="1:2" x14ac:dyDescent="0.25">
      <c r="A136" s="98">
        <v>9.9999999999999995E-8</v>
      </c>
      <c r="B136">
        <v>0</v>
      </c>
    </row>
    <row r="137" spans="1:2" x14ac:dyDescent="0.25">
      <c r="A137" s="98">
        <v>3.8000000000000003E-8</v>
      </c>
      <c r="B137">
        <v>2</v>
      </c>
    </row>
    <row r="138" spans="1:2" x14ac:dyDescent="0.25">
      <c r="A138" s="98">
        <v>3.4200000000000002E-7</v>
      </c>
      <c r="B138">
        <v>0</v>
      </c>
    </row>
    <row r="139" spans="1:2" x14ac:dyDescent="0.25">
      <c r="A139" s="98">
        <v>1.5199999999999998E-6</v>
      </c>
      <c r="B139">
        <v>1</v>
      </c>
    </row>
    <row r="140" spans="1:2" x14ac:dyDescent="0.25">
      <c r="A140" s="98">
        <v>8.0000000000000018E-7</v>
      </c>
      <c r="B140">
        <v>0</v>
      </c>
    </row>
    <row r="141" spans="1:2" x14ac:dyDescent="0.25">
      <c r="A141" s="98">
        <v>6.4000000000000023E-7</v>
      </c>
      <c r="B141">
        <v>0</v>
      </c>
    </row>
    <row r="142" spans="1:2" x14ac:dyDescent="0.25">
      <c r="A142" s="98">
        <v>2.5600000000000009E-6</v>
      </c>
      <c r="B142">
        <v>0</v>
      </c>
    </row>
    <row r="143" spans="1:2" x14ac:dyDescent="0.25">
      <c r="A143" s="98">
        <v>8.0000000000000018E-7</v>
      </c>
      <c r="B143">
        <v>0</v>
      </c>
    </row>
    <row r="144" spans="1:2" x14ac:dyDescent="0.25">
      <c r="A144" s="98">
        <v>3.0400000000000005E-6</v>
      </c>
      <c r="B144">
        <v>0</v>
      </c>
    </row>
    <row r="145" spans="1:2" x14ac:dyDescent="0.25">
      <c r="A145" s="98">
        <v>1.2160000000000002E-5</v>
      </c>
      <c r="B145">
        <v>0</v>
      </c>
    </row>
    <row r="146" spans="1:2" x14ac:dyDescent="0.25">
      <c r="A146" s="98">
        <v>4.9999999999999998E-8</v>
      </c>
      <c r="B146">
        <v>0</v>
      </c>
    </row>
    <row r="147" spans="1:2" x14ac:dyDescent="0.25">
      <c r="A147" s="98">
        <v>1.9000000000000001E-8</v>
      </c>
      <c r="B147">
        <v>2</v>
      </c>
    </row>
    <row r="148" spans="1:2" x14ac:dyDescent="0.25">
      <c r="A148" s="98">
        <v>1.7100000000000001E-7</v>
      </c>
      <c r="B148">
        <v>0</v>
      </c>
    </row>
    <row r="149" spans="1:2" x14ac:dyDescent="0.25">
      <c r="A149" s="98">
        <v>7.5999999999999992E-7</v>
      </c>
      <c r="B149">
        <v>0</v>
      </c>
    </row>
    <row r="150" spans="1:2" x14ac:dyDescent="0.25">
      <c r="A150" s="98">
        <v>4.0000000000000009E-7</v>
      </c>
      <c r="B150">
        <v>0</v>
      </c>
    </row>
    <row r="151" spans="1:2" x14ac:dyDescent="0.25">
      <c r="A151" s="98">
        <v>3.2000000000000011E-7</v>
      </c>
      <c r="B151">
        <v>0</v>
      </c>
    </row>
    <row r="152" spans="1:2" x14ac:dyDescent="0.25">
      <c r="A152" s="98">
        <v>1.2800000000000005E-6</v>
      </c>
      <c r="B152">
        <v>0</v>
      </c>
    </row>
    <row r="153" spans="1:2" x14ac:dyDescent="0.25">
      <c r="A153" s="98">
        <v>4.0000000000000009E-7</v>
      </c>
      <c r="B153">
        <v>0</v>
      </c>
    </row>
    <row r="154" spans="1:2" x14ac:dyDescent="0.25">
      <c r="A154" s="98">
        <v>1.5200000000000003E-6</v>
      </c>
      <c r="B154">
        <v>0</v>
      </c>
    </row>
    <row r="155" spans="1:2" x14ac:dyDescent="0.25">
      <c r="A155" s="98">
        <v>6.0800000000000011E-6</v>
      </c>
      <c r="B155">
        <v>0</v>
      </c>
    </row>
    <row r="156" spans="1:2" x14ac:dyDescent="0.25">
      <c r="A156" s="98">
        <v>4.1200000000000004E-6</v>
      </c>
      <c r="B156">
        <v>0</v>
      </c>
    </row>
    <row r="157" spans="1:2" x14ac:dyDescent="0.25">
      <c r="A157" s="98">
        <v>1.5656000000000001E-6</v>
      </c>
      <c r="B157">
        <v>2</v>
      </c>
    </row>
    <row r="158" spans="1:2" x14ac:dyDescent="0.25">
      <c r="A158" s="98">
        <v>1.40904E-5</v>
      </c>
      <c r="B158">
        <v>0</v>
      </c>
    </row>
    <row r="159" spans="1:2" x14ac:dyDescent="0.25">
      <c r="A159" s="98">
        <v>6.2624000000000002E-5</v>
      </c>
      <c r="B159">
        <v>0</v>
      </c>
    </row>
    <row r="160" spans="1:2" x14ac:dyDescent="0.25">
      <c r="A160" s="98">
        <v>8.2399999999999997E-5</v>
      </c>
      <c r="B160">
        <v>0</v>
      </c>
    </row>
    <row r="161" spans="1:2" x14ac:dyDescent="0.25">
      <c r="A161" s="98">
        <v>6.5920000000000006E-5</v>
      </c>
      <c r="B161">
        <v>0</v>
      </c>
    </row>
    <row r="162" spans="1:2" x14ac:dyDescent="0.25">
      <c r="A162" s="98">
        <v>2.6368000000000002E-4</v>
      </c>
      <c r="B162">
        <v>0</v>
      </c>
    </row>
    <row r="163" spans="1:2" x14ac:dyDescent="0.25">
      <c r="A163" s="98">
        <v>7.7600000000000002E-6</v>
      </c>
      <c r="B163">
        <v>0</v>
      </c>
    </row>
    <row r="164" spans="1:2" x14ac:dyDescent="0.25">
      <c r="A164" s="98">
        <v>2.9488000000000005E-6</v>
      </c>
      <c r="B164">
        <v>2</v>
      </c>
    </row>
    <row r="165" spans="1:2" x14ac:dyDescent="0.25">
      <c r="A165" s="98">
        <v>2.6539200000000002E-5</v>
      </c>
      <c r="B165">
        <v>0</v>
      </c>
    </row>
    <row r="166" spans="1:2" x14ac:dyDescent="0.25">
      <c r="A166" s="98">
        <v>1.1795200000000001E-4</v>
      </c>
      <c r="B166">
        <v>0</v>
      </c>
    </row>
    <row r="167" spans="1:2" x14ac:dyDescent="0.25">
      <c r="A167" s="98">
        <v>1.552E-4</v>
      </c>
      <c r="B167">
        <v>0</v>
      </c>
    </row>
    <row r="168" spans="1:2" x14ac:dyDescent="0.25">
      <c r="A168" s="98">
        <v>1.2416000000000003E-4</v>
      </c>
      <c r="B168">
        <v>0</v>
      </c>
    </row>
    <row r="169" spans="1:2" x14ac:dyDescent="0.25">
      <c r="A169" s="98">
        <v>4.9664000000000012E-4</v>
      </c>
      <c r="B169">
        <v>0</v>
      </c>
    </row>
    <row r="170" spans="1:2" x14ac:dyDescent="0.25">
      <c r="A170" s="98">
        <v>2.4999999999999999E-7</v>
      </c>
      <c r="B170">
        <v>0</v>
      </c>
    </row>
    <row r="171" spans="1:2" x14ac:dyDescent="0.25">
      <c r="A171" s="98">
        <v>9.5000000000000004E-8</v>
      </c>
      <c r="B171">
        <v>2</v>
      </c>
    </row>
    <row r="172" spans="1:2" x14ac:dyDescent="0.25">
      <c r="A172" s="98">
        <v>8.5499999999999997E-7</v>
      </c>
      <c r="B172">
        <v>0</v>
      </c>
    </row>
    <row r="173" spans="1:2" x14ac:dyDescent="0.25">
      <c r="A173" s="98">
        <v>3.7999999999999996E-6</v>
      </c>
      <c r="B173">
        <v>0</v>
      </c>
    </row>
    <row r="174" spans="1:2" x14ac:dyDescent="0.25">
      <c r="A174" s="98">
        <v>6.0000000000000008E-7</v>
      </c>
      <c r="B174">
        <v>0</v>
      </c>
    </row>
    <row r="175" spans="1:2" x14ac:dyDescent="0.25">
      <c r="A175" s="98">
        <v>4.8000000000000006E-7</v>
      </c>
      <c r="B175">
        <v>0</v>
      </c>
    </row>
    <row r="176" spans="1:2" x14ac:dyDescent="0.25">
      <c r="A176" s="98">
        <v>1.9200000000000003E-6</v>
      </c>
      <c r="B176">
        <v>0</v>
      </c>
    </row>
    <row r="177" spans="1:2" x14ac:dyDescent="0.25">
      <c r="A177" s="98">
        <v>1.0000000000000002E-6</v>
      </c>
      <c r="B177">
        <v>0</v>
      </c>
    </row>
    <row r="178" spans="1:2" x14ac:dyDescent="0.25">
      <c r="A178" s="98">
        <v>3.8000000000000007E-7</v>
      </c>
      <c r="B178">
        <v>2</v>
      </c>
    </row>
    <row r="179" spans="1:2" x14ac:dyDescent="0.25">
      <c r="A179" s="98">
        <v>3.4200000000000007E-6</v>
      </c>
      <c r="B179">
        <v>0</v>
      </c>
    </row>
    <row r="180" spans="1:2" x14ac:dyDescent="0.25">
      <c r="A180" s="98">
        <v>1.5200000000000002E-5</v>
      </c>
      <c r="B180">
        <v>0</v>
      </c>
    </row>
    <row r="181" spans="1:2" x14ac:dyDescent="0.25">
      <c r="A181" s="98">
        <v>4.0000000000000003E-5</v>
      </c>
      <c r="B181">
        <v>0</v>
      </c>
    </row>
    <row r="182" spans="1:2" x14ac:dyDescent="0.25">
      <c r="A182" s="98">
        <v>3.2000000000000005E-5</v>
      </c>
      <c r="B182">
        <v>0</v>
      </c>
    </row>
    <row r="183" spans="1:2" x14ac:dyDescent="0.25">
      <c r="A183" s="98">
        <v>1.2800000000000002E-4</v>
      </c>
      <c r="B183">
        <v>0</v>
      </c>
    </row>
    <row r="184" spans="1:2" x14ac:dyDescent="0.25">
      <c r="A184" s="98">
        <v>5.0000000000000008E-7</v>
      </c>
      <c r="B184">
        <v>0</v>
      </c>
    </row>
    <row r="185" spans="1:2" x14ac:dyDescent="0.25">
      <c r="A185" s="98">
        <v>1.9000000000000003E-7</v>
      </c>
      <c r="B185">
        <v>3</v>
      </c>
    </row>
    <row r="186" spans="1:2" x14ac:dyDescent="0.25">
      <c r="A186" s="98">
        <v>1.7100000000000004E-6</v>
      </c>
      <c r="B186">
        <v>0</v>
      </c>
    </row>
    <row r="187" spans="1:2" x14ac:dyDescent="0.25">
      <c r="A187" s="98">
        <v>7.6000000000000009E-6</v>
      </c>
      <c r="B187">
        <v>0</v>
      </c>
    </row>
    <row r="188" spans="1:2" x14ac:dyDescent="0.25">
      <c r="A188" s="98">
        <v>2.0000000000000002E-5</v>
      </c>
      <c r="B188">
        <v>0</v>
      </c>
    </row>
    <row r="189" spans="1:2" x14ac:dyDescent="0.25">
      <c r="A189" s="98">
        <v>1.6000000000000003E-5</v>
      </c>
      <c r="B189">
        <v>0</v>
      </c>
    </row>
    <row r="190" spans="1:2" x14ac:dyDescent="0.25">
      <c r="A190" s="98">
        <v>6.4000000000000011E-5</v>
      </c>
      <c r="B190">
        <v>0</v>
      </c>
    </row>
    <row r="191" spans="1:2" x14ac:dyDescent="0.25">
      <c r="A191" s="98">
        <v>5.0000000000000008E-7</v>
      </c>
      <c r="B191">
        <v>0</v>
      </c>
    </row>
    <row r="192" spans="1:2" x14ac:dyDescent="0.25">
      <c r="A192" s="98">
        <v>1.9000000000000003E-7</v>
      </c>
      <c r="B192">
        <v>2</v>
      </c>
    </row>
    <row r="193" spans="1:2" x14ac:dyDescent="0.25">
      <c r="A193" s="98">
        <v>1.7100000000000004E-6</v>
      </c>
      <c r="B193">
        <v>0</v>
      </c>
    </row>
    <row r="194" spans="1:2" x14ac:dyDescent="0.25">
      <c r="A194" s="98">
        <v>7.6000000000000009E-6</v>
      </c>
      <c r="B194">
        <v>0</v>
      </c>
    </row>
    <row r="195" spans="1:2" x14ac:dyDescent="0.25">
      <c r="A195" s="98">
        <v>2.0000000000000002E-5</v>
      </c>
      <c r="B195">
        <v>0</v>
      </c>
    </row>
    <row r="196" spans="1:2" x14ac:dyDescent="0.25">
      <c r="A196" s="98">
        <v>1.6000000000000003E-5</v>
      </c>
      <c r="B196">
        <v>0</v>
      </c>
    </row>
    <row r="197" spans="1:2" x14ac:dyDescent="0.25">
      <c r="A197" s="98">
        <v>6.4000000000000011E-5</v>
      </c>
      <c r="B197">
        <v>0</v>
      </c>
    </row>
    <row r="198" spans="1:2" x14ac:dyDescent="0.25">
      <c r="A198" s="98">
        <v>1.0000000000000002E-6</v>
      </c>
      <c r="B198">
        <v>0</v>
      </c>
    </row>
    <row r="199" spans="1:2" x14ac:dyDescent="0.25">
      <c r="A199" s="98">
        <v>3.8000000000000007E-7</v>
      </c>
      <c r="B199">
        <v>2</v>
      </c>
    </row>
    <row r="200" spans="1:2" x14ac:dyDescent="0.25">
      <c r="A200" s="98">
        <v>3.4200000000000007E-6</v>
      </c>
      <c r="B200">
        <v>0</v>
      </c>
    </row>
    <row r="201" spans="1:2" x14ac:dyDescent="0.25">
      <c r="A201" s="98">
        <v>1.5200000000000002E-5</v>
      </c>
      <c r="B201">
        <v>1</v>
      </c>
    </row>
    <row r="202" spans="1:2" x14ac:dyDescent="0.25">
      <c r="A202" s="98">
        <v>4.0000000000000003E-5</v>
      </c>
      <c r="B202">
        <v>0</v>
      </c>
    </row>
    <row r="203" spans="1:2" x14ac:dyDescent="0.25">
      <c r="A203" s="98">
        <v>3.2000000000000005E-5</v>
      </c>
      <c r="B203">
        <v>0</v>
      </c>
    </row>
    <row r="204" spans="1:2" x14ac:dyDescent="0.25">
      <c r="A204" s="98">
        <v>1.2800000000000002E-4</v>
      </c>
      <c r="B204">
        <v>0</v>
      </c>
    </row>
    <row r="205" spans="1:2" x14ac:dyDescent="0.25">
      <c r="A205" s="98">
        <v>1.3349999999999999E-5</v>
      </c>
      <c r="B205">
        <v>0</v>
      </c>
    </row>
    <row r="206" spans="1:2" x14ac:dyDescent="0.25">
      <c r="A206" s="98">
        <v>5.0730000000000004E-6</v>
      </c>
      <c r="B206">
        <v>2</v>
      </c>
    </row>
    <row r="207" spans="1:2" x14ac:dyDescent="0.25">
      <c r="A207" s="98">
        <v>4.5657E-5</v>
      </c>
      <c r="B207">
        <v>0</v>
      </c>
    </row>
    <row r="208" spans="1:2" x14ac:dyDescent="0.25">
      <c r="A208" s="98">
        <v>2.0291999999999999E-4</v>
      </c>
      <c r="B208">
        <v>0</v>
      </c>
    </row>
    <row r="209" spans="1:2" x14ac:dyDescent="0.25">
      <c r="A209" s="98">
        <v>3.5599999999999998E-4</v>
      </c>
      <c r="B209">
        <v>0</v>
      </c>
    </row>
    <row r="210" spans="1:2" x14ac:dyDescent="0.25">
      <c r="A210" s="98">
        <v>2.8480000000000004E-4</v>
      </c>
      <c r="B210">
        <v>0</v>
      </c>
    </row>
    <row r="211" spans="1:2" x14ac:dyDescent="0.25">
      <c r="A211" s="98">
        <v>1.1392000000000002E-3</v>
      </c>
      <c r="B211">
        <v>0</v>
      </c>
    </row>
    <row r="212" spans="1:2" x14ac:dyDescent="0.25">
      <c r="A212" s="98">
        <v>1.2045000000000001E-5</v>
      </c>
      <c r="B212">
        <v>0</v>
      </c>
    </row>
    <row r="213" spans="1:2" x14ac:dyDescent="0.25">
      <c r="A213" s="98">
        <v>4.5771000000000006E-6</v>
      </c>
      <c r="B213">
        <v>2</v>
      </c>
    </row>
    <row r="214" spans="1:2" x14ac:dyDescent="0.25">
      <c r="A214" s="98">
        <v>4.1193900000000006E-5</v>
      </c>
      <c r="B214">
        <v>0</v>
      </c>
    </row>
    <row r="215" spans="1:2" x14ac:dyDescent="0.25">
      <c r="A215" s="98">
        <v>1.83084E-4</v>
      </c>
      <c r="B215">
        <v>0</v>
      </c>
    </row>
    <row r="216" spans="1:2" x14ac:dyDescent="0.25">
      <c r="A216" s="98">
        <v>3.212E-4</v>
      </c>
      <c r="B216">
        <v>0</v>
      </c>
    </row>
    <row r="217" spans="1:2" x14ac:dyDescent="0.25">
      <c r="A217" s="98">
        <v>2.5696000000000003E-4</v>
      </c>
      <c r="B217">
        <v>0</v>
      </c>
    </row>
    <row r="218" spans="1:2" x14ac:dyDescent="0.25">
      <c r="A218" s="98">
        <v>1.0278400000000001E-3</v>
      </c>
      <c r="B218">
        <v>0</v>
      </c>
    </row>
    <row r="219" spans="1:2" x14ac:dyDescent="0.25">
      <c r="A219" s="98">
        <v>2.6300000000000002E-6</v>
      </c>
      <c r="B219">
        <v>2</v>
      </c>
    </row>
    <row r="220" spans="1:2" x14ac:dyDescent="0.25">
      <c r="A220" s="98">
        <v>9.9940000000000012E-7</v>
      </c>
      <c r="B220">
        <v>3</v>
      </c>
    </row>
    <row r="221" spans="1:2" x14ac:dyDescent="0.25">
      <c r="A221" s="98">
        <v>8.9946000000000002E-6</v>
      </c>
      <c r="B221">
        <v>1</v>
      </c>
    </row>
    <row r="222" spans="1:2" x14ac:dyDescent="0.25">
      <c r="A222" s="98">
        <v>3.9975999999999998E-5</v>
      </c>
      <c r="B222">
        <v>0</v>
      </c>
    </row>
    <row r="223" spans="1:2" x14ac:dyDescent="0.25">
      <c r="A223" s="98">
        <v>5.2600000000000005E-5</v>
      </c>
      <c r="B223">
        <v>0</v>
      </c>
    </row>
    <row r="224" spans="1:2" x14ac:dyDescent="0.25">
      <c r="A224" s="98">
        <v>4.208000000000001E-5</v>
      </c>
      <c r="B224">
        <v>0</v>
      </c>
    </row>
    <row r="225" spans="1:2" x14ac:dyDescent="0.25">
      <c r="A225" s="98">
        <v>1.6832000000000004E-4</v>
      </c>
      <c r="B225">
        <v>0</v>
      </c>
    </row>
    <row r="226" spans="1:2" x14ac:dyDescent="0.25">
      <c r="A226" s="98">
        <v>2.835E-6</v>
      </c>
      <c r="B226">
        <v>2</v>
      </c>
    </row>
    <row r="227" spans="1:2" x14ac:dyDescent="0.25">
      <c r="A227" s="98">
        <v>1.0773E-6</v>
      </c>
      <c r="B227">
        <v>3</v>
      </c>
    </row>
    <row r="228" spans="1:2" x14ac:dyDescent="0.25">
      <c r="A228" s="98">
        <v>9.6956999999999993E-6</v>
      </c>
      <c r="B228">
        <v>1</v>
      </c>
    </row>
    <row r="229" spans="1:2" x14ac:dyDescent="0.25">
      <c r="A229" s="98">
        <v>4.3092E-5</v>
      </c>
      <c r="B229">
        <v>0</v>
      </c>
    </row>
    <row r="230" spans="1:2" x14ac:dyDescent="0.25">
      <c r="A230" s="98">
        <v>5.6700000000000003E-5</v>
      </c>
      <c r="B230">
        <v>0</v>
      </c>
    </row>
    <row r="231" spans="1:2" x14ac:dyDescent="0.25">
      <c r="A231" s="98">
        <v>4.5360000000000013E-5</v>
      </c>
      <c r="B231">
        <v>0</v>
      </c>
    </row>
    <row r="232" spans="1:2" x14ac:dyDescent="0.25">
      <c r="A232" s="98">
        <v>1.8144000000000005E-4</v>
      </c>
      <c r="B232">
        <v>0</v>
      </c>
    </row>
    <row r="233" spans="1:2" x14ac:dyDescent="0.25">
      <c r="A233" s="98">
        <v>3.315E-6</v>
      </c>
      <c r="B233">
        <v>2</v>
      </c>
    </row>
    <row r="234" spans="1:2" x14ac:dyDescent="0.25">
      <c r="A234" s="98">
        <v>1.2597000000000002E-6</v>
      </c>
      <c r="B234">
        <v>3</v>
      </c>
    </row>
    <row r="235" spans="1:2" x14ac:dyDescent="0.25">
      <c r="A235" s="98">
        <v>1.1337300000000001E-5</v>
      </c>
      <c r="B235">
        <v>1</v>
      </c>
    </row>
    <row r="236" spans="1:2" x14ac:dyDescent="0.25">
      <c r="A236" s="98">
        <v>5.0387999999999999E-5</v>
      </c>
      <c r="B236">
        <v>0</v>
      </c>
    </row>
    <row r="237" spans="1:2" x14ac:dyDescent="0.25">
      <c r="A237" s="98">
        <v>6.6299999999999999E-5</v>
      </c>
      <c r="B237">
        <v>0</v>
      </c>
    </row>
    <row r="238" spans="1:2" x14ac:dyDescent="0.25">
      <c r="A238" s="98">
        <v>5.3040000000000007E-5</v>
      </c>
      <c r="B238">
        <v>0</v>
      </c>
    </row>
    <row r="239" spans="1:2" x14ac:dyDescent="0.25">
      <c r="A239" s="98">
        <v>2.1216000000000003E-4</v>
      </c>
      <c r="B239">
        <v>0</v>
      </c>
    </row>
    <row r="240" spans="1:2" x14ac:dyDescent="0.25">
      <c r="A240" s="98">
        <v>6.63E-6</v>
      </c>
      <c r="B240">
        <v>2</v>
      </c>
    </row>
    <row r="241" spans="1:2" x14ac:dyDescent="0.25">
      <c r="A241" s="98">
        <v>2.5194000000000004E-6</v>
      </c>
      <c r="B241">
        <v>3</v>
      </c>
    </row>
    <row r="242" spans="1:2" x14ac:dyDescent="0.25">
      <c r="A242" s="98">
        <v>2.2674600000000001E-5</v>
      </c>
      <c r="B242">
        <v>1</v>
      </c>
    </row>
    <row r="243" spans="1:2" x14ac:dyDescent="0.25">
      <c r="A243" s="98">
        <v>1.00776E-4</v>
      </c>
      <c r="B243">
        <v>0</v>
      </c>
    </row>
    <row r="244" spans="1:2" x14ac:dyDescent="0.25">
      <c r="A244" s="98">
        <v>1.326E-4</v>
      </c>
      <c r="B244">
        <v>0</v>
      </c>
    </row>
    <row r="245" spans="1:2" x14ac:dyDescent="0.25">
      <c r="A245" s="98">
        <v>1.0608000000000001E-4</v>
      </c>
      <c r="B245">
        <v>0</v>
      </c>
    </row>
    <row r="246" spans="1:2" x14ac:dyDescent="0.25">
      <c r="A246" s="98">
        <v>4.2432000000000006E-4</v>
      </c>
      <c r="B246">
        <v>0</v>
      </c>
    </row>
    <row r="247" spans="1:2" x14ac:dyDescent="0.25">
      <c r="A247" s="98">
        <v>6.8950000000000001E-6</v>
      </c>
      <c r="B247">
        <v>2</v>
      </c>
    </row>
    <row r="248" spans="1:2" x14ac:dyDescent="0.25">
      <c r="A248" s="98">
        <v>2.6201000000000001E-6</v>
      </c>
      <c r="B248">
        <v>2</v>
      </c>
    </row>
    <row r="249" spans="1:2" x14ac:dyDescent="0.25">
      <c r="A249" s="98">
        <v>2.35809E-5</v>
      </c>
      <c r="B249">
        <v>1</v>
      </c>
    </row>
    <row r="250" spans="1:2" x14ac:dyDescent="0.25">
      <c r="A250" s="98">
        <v>1.0480399999999999E-4</v>
      </c>
      <c r="B250">
        <v>0</v>
      </c>
    </row>
    <row r="251" spans="1:2" x14ac:dyDescent="0.25">
      <c r="A251" s="98">
        <v>1.3790000000000002E-4</v>
      </c>
      <c r="B251">
        <v>0</v>
      </c>
    </row>
    <row r="252" spans="1:2" x14ac:dyDescent="0.25">
      <c r="A252" s="98">
        <v>1.1032000000000003E-4</v>
      </c>
      <c r="B252">
        <v>0</v>
      </c>
    </row>
    <row r="253" spans="1:2" x14ac:dyDescent="0.25">
      <c r="A253" s="98">
        <v>4.4128000000000011E-4</v>
      </c>
      <c r="B253">
        <v>0</v>
      </c>
    </row>
    <row r="254" spans="1:2" x14ac:dyDescent="0.25">
      <c r="A254" s="98">
        <v>7.150000000000001E-6</v>
      </c>
      <c r="B254">
        <v>2</v>
      </c>
    </row>
    <row r="255" spans="1:2" x14ac:dyDescent="0.25">
      <c r="A255" s="98">
        <v>2.7170000000000004E-6</v>
      </c>
      <c r="B255">
        <v>2</v>
      </c>
    </row>
    <row r="256" spans="1:2" x14ac:dyDescent="0.25">
      <c r="A256" s="98">
        <v>2.4453000000000005E-5</v>
      </c>
      <c r="B256">
        <v>1</v>
      </c>
    </row>
    <row r="257" spans="1:2" x14ac:dyDescent="0.25">
      <c r="A257" s="98">
        <v>1.0868000000000001E-4</v>
      </c>
      <c r="B257">
        <v>0</v>
      </c>
    </row>
    <row r="258" spans="1:2" x14ac:dyDescent="0.25">
      <c r="A258" s="98">
        <v>1.4299999999999998E-4</v>
      </c>
      <c r="B258">
        <v>0</v>
      </c>
    </row>
    <row r="259" spans="1:2" x14ac:dyDescent="0.25">
      <c r="A259" s="98">
        <v>1.1440000000000002E-4</v>
      </c>
      <c r="B259">
        <v>0</v>
      </c>
    </row>
    <row r="260" spans="1:2" x14ac:dyDescent="0.25">
      <c r="A260" s="98">
        <v>4.5760000000000006E-4</v>
      </c>
      <c r="B260">
        <v>0</v>
      </c>
    </row>
    <row r="261" spans="1:2" x14ac:dyDescent="0.25">
      <c r="A261" s="98">
        <v>8.2849999999999995E-6</v>
      </c>
      <c r="B261">
        <v>2</v>
      </c>
    </row>
    <row r="262" spans="1:2" x14ac:dyDescent="0.25">
      <c r="A262" s="98">
        <v>3.1483000000000004E-6</v>
      </c>
      <c r="B262">
        <v>2</v>
      </c>
    </row>
    <row r="263" spans="1:2" x14ac:dyDescent="0.25">
      <c r="A263" s="98">
        <v>2.8334700000000002E-5</v>
      </c>
      <c r="B263">
        <v>1</v>
      </c>
    </row>
    <row r="264" spans="1:2" x14ac:dyDescent="0.25">
      <c r="A264" s="98">
        <v>1.2593199999999999E-4</v>
      </c>
      <c r="B264">
        <v>0</v>
      </c>
    </row>
    <row r="265" spans="1:2" x14ac:dyDescent="0.25">
      <c r="A265" s="98">
        <v>1.6569999999999999E-4</v>
      </c>
      <c r="B265">
        <v>0</v>
      </c>
    </row>
    <row r="266" spans="1:2" x14ac:dyDescent="0.25">
      <c r="A266" s="98">
        <v>1.3256000000000002E-4</v>
      </c>
      <c r="B266">
        <v>0</v>
      </c>
    </row>
    <row r="267" spans="1:2" x14ac:dyDescent="0.25">
      <c r="A267" s="98">
        <v>5.3024000000000007E-4</v>
      </c>
      <c r="B267">
        <v>0</v>
      </c>
    </row>
    <row r="268" spans="1:2" x14ac:dyDescent="0.25">
      <c r="A268" s="98">
        <v>7.7600000000000002E-6</v>
      </c>
      <c r="B268">
        <v>2</v>
      </c>
    </row>
    <row r="269" spans="1:2" x14ac:dyDescent="0.25">
      <c r="A269" s="98">
        <v>2.9488000000000005E-6</v>
      </c>
      <c r="B269">
        <v>2</v>
      </c>
    </row>
    <row r="270" spans="1:2" x14ac:dyDescent="0.25">
      <c r="A270" s="98">
        <v>2.6539200000000002E-5</v>
      </c>
      <c r="B270">
        <v>1</v>
      </c>
    </row>
    <row r="271" spans="1:2" x14ac:dyDescent="0.25">
      <c r="A271" s="98">
        <v>1.1795200000000001E-4</v>
      </c>
      <c r="B271">
        <v>0</v>
      </c>
    </row>
    <row r="272" spans="1:2" x14ac:dyDescent="0.25">
      <c r="A272" s="98">
        <v>1.552E-4</v>
      </c>
      <c r="B272">
        <v>0</v>
      </c>
    </row>
    <row r="273" spans="1:2" x14ac:dyDescent="0.25">
      <c r="A273" s="98">
        <v>1.2416000000000003E-4</v>
      </c>
      <c r="B273">
        <v>0</v>
      </c>
    </row>
    <row r="274" spans="1:2" x14ac:dyDescent="0.25">
      <c r="A274" s="98">
        <v>4.9664000000000012E-4</v>
      </c>
      <c r="B2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122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5" priority="10" operator="greaterThan">
      <formula>0</formula>
    </cfRule>
  </conditionalFormatting>
  <conditionalFormatting sqref="H5">
    <cfRule type="cellIs" dxfId="134" priority="9" operator="greaterThan">
      <formula>0</formula>
    </cfRule>
  </conditionalFormatting>
  <conditionalFormatting sqref="H9">
    <cfRule type="cellIs" dxfId="133" priority="8" operator="greaterThan">
      <formula>0</formula>
    </cfRule>
  </conditionalFormatting>
  <conditionalFormatting sqref="H13">
    <cfRule type="cellIs" dxfId="132" priority="7" operator="greaterThan">
      <formula>0</formula>
    </cfRule>
  </conditionalFormatting>
  <conditionalFormatting sqref="H17">
    <cfRule type="cellIs" dxfId="131" priority="6" operator="greaterThan">
      <formula>0</formula>
    </cfRule>
  </conditionalFormatting>
  <conditionalFormatting sqref="H20">
    <cfRule type="cellIs" dxfId="130" priority="5" operator="greaterThan">
      <formula>0</formula>
    </cfRule>
  </conditionalFormatting>
  <conditionalFormatting sqref="H22">
    <cfRule type="cellIs" dxfId="129" priority="4" operator="greaterThan">
      <formula>0</formula>
    </cfRule>
  </conditionalFormatting>
  <conditionalFormatting sqref="H26">
    <cfRule type="cellIs" dxfId="128" priority="3" operator="greaterThan">
      <formula>0</formula>
    </cfRule>
  </conditionalFormatting>
  <conditionalFormatting sqref="H30">
    <cfRule type="cellIs" dxfId="127" priority="2" operator="greaterThan">
      <formula>0</formula>
    </cfRule>
  </conditionalFormatting>
  <conditionalFormatting sqref="H34">
    <cfRule type="cellIs" dxfId="1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5" priority="8" operator="greaterThan">
      <formula>0</formula>
    </cfRule>
  </conditionalFormatting>
  <conditionalFormatting sqref="H7">
    <cfRule type="cellIs" dxfId="124" priority="7" operator="greaterThan">
      <formula>0</formula>
    </cfRule>
  </conditionalFormatting>
  <conditionalFormatting sqref="H11">
    <cfRule type="cellIs" dxfId="123" priority="6" operator="greaterThan">
      <formula>0</formula>
    </cfRule>
  </conditionalFormatting>
  <conditionalFormatting sqref="H13">
    <cfRule type="cellIs" dxfId="122" priority="5" operator="greaterThan">
      <formula>0</formula>
    </cfRule>
  </conditionalFormatting>
  <conditionalFormatting sqref="H16">
    <cfRule type="cellIs" dxfId="121" priority="4" operator="greaterThan">
      <formula>0</formula>
    </cfRule>
  </conditionalFormatting>
  <conditionalFormatting sqref="H20">
    <cfRule type="cellIs" dxfId="120" priority="3" operator="greaterThan">
      <formula>0</formula>
    </cfRule>
  </conditionalFormatting>
  <conditionalFormatting sqref="H24">
    <cfRule type="cellIs" dxfId="119" priority="2" operator="greaterThan">
      <formula>0</formula>
    </cfRule>
  </conditionalFormatting>
  <conditionalFormatting sqref="H26">
    <cfRule type="cellIs" dxfId="11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121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121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17" priority="8" operator="greaterThan">
      <formula>0</formula>
    </cfRule>
  </conditionalFormatting>
  <conditionalFormatting sqref="H7">
    <cfRule type="cellIs" dxfId="116" priority="7" operator="greaterThan">
      <formula>0</formula>
    </cfRule>
  </conditionalFormatting>
  <conditionalFormatting sqref="H11">
    <cfRule type="cellIs" dxfId="115" priority="6" operator="greaterThan">
      <formula>0</formula>
    </cfRule>
  </conditionalFormatting>
  <conditionalFormatting sqref="H13">
    <cfRule type="cellIs" dxfId="114" priority="5" operator="greaterThan">
      <formula>0</formula>
    </cfRule>
  </conditionalFormatting>
  <conditionalFormatting sqref="H16">
    <cfRule type="cellIs" dxfId="113" priority="4" operator="greaterThan">
      <formula>0</formula>
    </cfRule>
  </conditionalFormatting>
  <conditionalFormatting sqref="H20">
    <cfRule type="cellIs" dxfId="112" priority="3" operator="greaterThan">
      <formula>0</formula>
    </cfRule>
  </conditionalFormatting>
  <conditionalFormatting sqref="H24">
    <cfRule type="cellIs" dxfId="111" priority="2" operator="greaterThan">
      <formula>0</formula>
    </cfRule>
  </conditionalFormatting>
  <conditionalFormatting sqref="H26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89" priority="10" operator="greaterThan">
      <formula>0</formula>
    </cfRule>
  </conditionalFormatting>
  <conditionalFormatting sqref="H5">
    <cfRule type="cellIs" dxfId="88" priority="9" operator="greaterThan">
      <formula>0</formula>
    </cfRule>
  </conditionalFormatting>
  <conditionalFormatting sqref="H9">
    <cfRule type="cellIs" dxfId="87" priority="8" operator="greaterThan">
      <formula>0</formula>
    </cfRule>
  </conditionalFormatting>
  <conditionalFormatting sqref="H13">
    <cfRule type="cellIs" dxfId="86" priority="7" operator="greaterThan">
      <formula>0</formula>
    </cfRule>
  </conditionalFormatting>
  <conditionalFormatting sqref="H17">
    <cfRule type="cellIs" dxfId="85" priority="6" operator="greaterThan">
      <formula>0</formula>
    </cfRule>
  </conditionalFormatting>
  <conditionalFormatting sqref="H20">
    <cfRule type="cellIs" dxfId="84" priority="5" operator="greaterThan">
      <formula>0</formula>
    </cfRule>
  </conditionalFormatting>
  <conditionalFormatting sqref="H22">
    <cfRule type="cellIs" dxfId="83" priority="4" operator="greaterThan">
      <formula>0</formula>
    </cfRule>
  </conditionalFormatting>
  <conditionalFormatting sqref="H26">
    <cfRule type="cellIs" dxfId="82" priority="3" operator="greaterThan">
      <formula>0</formula>
    </cfRule>
  </conditionalFormatting>
  <conditionalFormatting sqref="H30">
    <cfRule type="cellIs" dxfId="81" priority="2" operator="greaterThan">
      <formula>0</formula>
    </cfRule>
  </conditionalFormatting>
  <conditionalFormatting sqref="H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Масса ОВ</vt:lpstr>
      <vt:lpstr>Масса исп.</vt:lpstr>
      <vt:lpstr>Сценарии</vt:lpstr>
      <vt:lpstr>дБR, ppm</vt:lpstr>
      <vt:lpstr>FN_FG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2024-02-03T19:46:19Z</dcterms:modified>
</cp:coreProperties>
</file>